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0.151\disk1\05_記録部\dataentry\MK_Ent test - コピー\各大会\19_NISHI\エントリー\"/>
    </mc:Choice>
  </mc:AlternateContent>
  <workbookProtection workbookAlgorithmName="SHA-512" workbookHashValue="xity9SpznKpg0JuM8FMDUMAK6ydex6tzmZtsBlWY/AbTEnw24wBlHwmEdJaq4bsLRPa/qszuanWubYZbRwGaOQ==" workbookSaltValue="ZCbpW/9Kk4426s0KCcSzow==" workbookSpinCount="100000" lockStructure="1"/>
  <bookViews>
    <workbookView xWindow="0" yWindow="0" windowWidth="20490" windowHeight="7770" firstSheet="5" activeTab="10"/>
  </bookViews>
  <sheets>
    <sheet name="男子登録情報" sheetId="5" state="veryHidden" r:id="rId1"/>
    <sheet name="女子登録情報" sheetId="6" state="veryHidden" r:id="rId2"/>
    <sheet name="団体情報" sheetId="7" state="veryHidden" r:id="rId3"/>
    <sheet name="男子種目情報" sheetId="8" state="veryHidden" r:id="rId4"/>
    <sheet name="女子種目情報" sheetId="9" state="veryHidden" r:id="rId5"/>
    <sheet name="申込書" sheetId="1" r:id="rId6"/>
    <sheet name="種目別申込一覧表（男子）" sheetId="3" r:id="rId7"/>
    <sheet name="種目別申込一覧表（女子）" sheetId="10" r:id="rId8"/>
    <sheet name="出場選手一覧表（男子）" sheetId="4" state="hidden" r:id="rId9"/>
    <sheet name="出場選手一覧表（女子）" sheetId="11" state="hidden" r:id="rId10"/>
    <sheet name="申込人数確認表" sheetId="2" r:id="rId11"/>
    <sheet name="マスター" sheetId="13" state="hidden" r:id="rId12"/>
    <sheet name="マスター女子" sheetId="14" state="hidden" r:id="rId13"/>
    <sheet name="登録" sheetId="12" state="hidden" r:id="rId14"/>
    <sheet name="女子登録" sheetId="17" state="hidden" r:id="rId15"/>
    <sheet name="所属団体コード" sheetId="18" state="hidden" r:id="rId16"/>
  </sheets>
  <externalReferences>
    <externalReference r:id="rId17"/>
  </externalReferences>
  <definedNames>
    <definedName name="_xlnm.Print_Area" localSheetId="7">'種目別申込一覧表（女子）'!$B$1:$V$44</definedName>
    <definedName name="_xlnm.Print_Area" localSheetId="6">'種目別申込一覧表（男子）'!$B$1:$V$44</definedName>
    <definedName name="_xlnm.Print_Area" localSheetId="9">INDIRECT('出場選手一覧表（女子）'!$L$4)</definedName>
    <definedName name="_xlnm.Print_Area" localSheetId="8">INDIRECT('出場選手一覧表（男子）'!$L$4)</definedName>
    <definedName name="_xlnm.Print_Area" localSheetId="5">申込書!$B$1:$D$13</definedName>
    <definedName name="_xlnm.Print_Area" localSheetId="10">申込人数確認表!$A$1:$H$30</definedName>
    <definedName name="_xlnm.Print_Titles" localSheetId="7">'種目別申込一覧表（女子）'!$1:$7</definedName>
    <definedName name="_xlnm.Print_Titles" localSheetId="6">'種目別申込一覧表（男子）'!$1:$7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選手リスト" localSheetId="9">INDIRECT('出場選手一覧表（女子）'!$V$7)</definedName>
    <definedName name="選手リスト">INDIRECT('出場選手一覧表（男子）'!$V$7)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52511"/>
</workbook>
</file>

<file path=xl/calcChain.xml><?xml version="1.0" encoding="utf-8"?>
<calcChain xmlns="http://schemas.openxmlformats.org/spreadsheetml/2006/main">
  <c r="E21" i="10" l="1"/>
  <c r="E8" i="10"/>
  <c r="K2" i="17"/>
  <c r="R16" i="14" l="1"/>
  <c r="R15" i="14"/>
  <c r="R14" i="14"/>
  <c r="R13" i="14"/>
  <c r="R12" i="14"/>
  <c r="R11" i="14"/>
  <c r="R10" i="14"/>
  <c r="R4" i="14"/>
  <c r="R3" i="14"/>
  <c r="I3" i="10" l="1"/>
  <c r="I3" i="3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2" i="17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2001" i="12"/>
  <c r="L2002" i="12"/>
  <c r="L2003" i="12"/>
  <c r="L2004" i="12"/>
  <c r="L2005" i="12"/>
  <c r="L2006" i="12"/>
  <c r="L2007" i="12"/>
  <c r="L2008" i="12"/>
  <c r="L2009" i="12"/>
  <c r="L2010" i="12"/>
  <c r="L2011" i="12"/>
  <c r="L2012" i="12"/>
  <c r="L2013" i="12"/>
  <c r="L2014" i="12"/>
  <c r="L2015" i="12"/>
  <c r="L2016" i="12"/>
  <c r="L2017" i="12"/>
  <c r="L2018" i="12"/>
  <c r="L2019" i="12"/>
  <c r="L2020" i="12"/>
  <c r="L2021" i="12"/>
  <c r="L2022" i="12"/>
  <c r="L2023" i="12"/>
  <c r="L2024" i="12"/>
  <c r="L2025" i="12"/>
  <c r="L2026" i="12"/>
  <c r="L2027" i="12"/>
  <c r="L2028" i="12"/>
  <c r="L2029" i="12"/>
  <c r="L2030" i="12"/>
  <c r="L2031" i="12"/>
  <c r="L2032" i="12"/>
  <c r="L2033" i="12"/>
  <c r="L2034" i="12"/>
  <c r="L2035" i="12"/>
  <c r="L2036" i="12"/>
  <c r="L2037" i="12"/>
  <c r="L2038" i="12"/>
  <c r="L2039" i="12"/>
  <c r="L2040" i="12"/>
  <c r="L2041" i="12"/>
  <c r="L2042" i="12"/>
  <c r="L2043" i="12"/>
  <c r="L2044" i="12"/>
  <c r="L2045" i="12"/>
  <c r="L2046" i="12"/>
  <c r="L2047" i="12"/>
  <c r="L2048" i="12"/>
  <c r="L2049" i="12"/>
  <c r="L2050" i="12"/>
  <c r="L2051" i="12"/>
  <c r="L2052" i="12"/>
  <c r="L2053" i="12"/>
  <c r="L2054" i="12"/>
  <c r="L2055" i="12"/>
  <c r="L2056" i="12"/>
  <c r="L2057" i="12"/>
  <c r="L2058" i="12"/>
  <c r="L2059" i="12"/>
  <c r="L2060" i="12"/>
  <c r="L2061" i="12"/>
  <c r="L2062" i="12"/>
  <c r="L2063" i="12"/>
  <c r="L2064" i="12"/>
  <c r="L2065" i="12"/>
  <c r="L2066" i="12"/>
  <c r="L2067" i="12"/>
  <c r="L2068" i="12"/>
  <c r="L2069" i="12"/>
  <c r="L2070" i="12"/>
  <c r="L2071" i="12"/>
  <c r="L2072" i="12"/>
  <c r="L2073" i="12"/>
  <c r="L2074" i="12"/>
  <c r="L2075" i="12"/>
  <c r="L2076" i="12"/>
  <c r="L2077" i="12"/>
  <c r="L2078" i="12"/>
  <c r="L2079" i="12"/>
  <c r="L2080" i="12"/>
  <c r="L2081" i="12"/>
  <c r="L2082" i="12"/>
  <c r="L2083" i="12"/>
  <c r="L2084" i="12"/>
  <c r="L2085" i="12"/>
  <c r="L2086" i="12"/>
  <c r="L2087" i="12"/>
  <c r="L2088" i="12"/>
  <c r="L2089" i="12"/>
  <c r="L2090" i="12"/>
  <c r="L2091" i="12"/>
  <c r="L2092" i="12"/>
  <c r="L2093" i="12"/>
  <c r="L2094" i="12"/>
  <c r="L2095" i="12"/>
  <c r="L2096" i="12"/>
  <c r="L2097" i="12"/>
  <c r="L2098" i="12"/>
  <c r="L2099" i="12"/>
  <c r="L2100" i="12"/>
  <c r="L2101" i="12"/>
  <c r="L2102" i="12"/>
  <c r="L2103" i="12"/>
  <c r="L2104" i="12"/>
  <c r="L2105" i="12"/>
  <c r="L2106" i="12"/>
  <c r="L2107" i="12"/>
  <c r="L2108" i="12"/>
  <c r="L2109" i="12"/>
  <c r="L2110" i="12"/>
  <c r="L2111" i="12"/>
  <c r="L2112" i="12"/>
  <c r="L2113" i="12"/>
  <c r="L2114" i="12"/>
  <c r="L2115" i="12"/>
  <c r="L2116" i="12"/>
  <c r="L2117" i="12"/>
  <c r="L2118" i="12"/>
  <c r="L2119" i="12"/>
  <c r="L2120" i="12"/>
  <c r="L2121" i="12"/>
  <c r="L2122" i="12"/>
  <c r="L2123" i="12"/>
  <c r="L2124" i="12"/>
  <c r="L2125" i="12"/>
  <c r="L2126" i="12"/>
  <c r="L2127" i="12"/>
  <c r="L2128" i="12"/>
  <c r="L2129" i="12"/>
  <c r="L2130" i="12"/>
  <c r="L2131" i="12"/>
  <c r="L2132" i="12"/>
  <c r="L2133" i="12"/>
  <c r="L2134" i="12"/>
  <c r="L2135" i="12"/>
  <c r="L2136" i="12"/>
  <c r="L2137" i="12"/>
  <c r="L2138" i="12"/>
  <c r="L2139" i="12"/>
  <c r="L2140" i="12"/>
  <c r="L2141" i="12"/>
  <c r="L2142" i="12"/>
  <c r="L2143" i="12"/>
  <c r="L2144" i="12"/>
  <c r="L2145" i="12"/>
  <c r="L2146" i="12"/>
  <c r="L2147" i="12"/>
  <c r="L2148" i="12"/>
  <c r="L2149" i="12"/>
  <c r="L2150" i="12"/>
  <c r="L2151" i="12"/>
  <c r="L2152" i="12"/>
  <c r="L2153" i="12"/>
  <c r="L2154" i="12"/>
  <c r="L2155" i="12"/>
  <c r="L2156" i="12"/>
  <c r="L2157" i="12"/>
  <c r="L2158" i="12"/>
  <c r="L2159" i="12"/>
  <c r="L2160" i="12"/>
  <c r="L2161" i="12"/>
  <c r="L2162" i="12"/>
  <c r="L2163" i="12"/>
  <c r="L2164" i="12"/>
  <c r="L2165" i="12"/>
  <c r="L2166" i="12"/>
  <c r="L2167" i="12"/>
  <c r="L2168" i="12"/>
  <c r="L2169" i="12"/>
  <c r="L2170" i="12"/>
  <c r="L2171" i="12"/>
  <c r="L2172" i="12"/>
  <c r="L2173" i="12"/>
  <c r="L2174" i="12"/>
  <c r="L2175" i="12"/>
  <c r="L2176" i="12"/>
  <c r="L2177" i="12"/>
  <c r="L2178" i="12"/>
  <c r="L2179" i="12"/>
  <c r="L2180" i="12"/>
  <c r="L2181" i="12"/>
  <c r="L2182" i="12"/>
  <c r="L2183" i="12"/>
  <c r="L2184" i="12"/>
  <c r="L2185" i="12"/>
  <c r="L2186" i="12"/>
  <c r="L2187" i="12"/>
  <c r="L2188" i="12"/>
  <c r="L2189" i="12"/>
  <c r="L2190" i="12"/>
  <c r="L2191" i="12"/>
  <c r="L2192" i="12"/>
  <c r="L2193" i="12"/>
  <c r="L2194" i="12"/>
  <c r="L2195" i="12"/>
  <c r="L2196" i="12"/>
  <c r="L2197" i="12"/>
  <c r="L2198" i="12"/>
  <c r="L2199" i="12"/>
  <c r="L2200" i="12"/>
  <c r="L2201" i="12"/>
  <c r="L2202" i="12"/>
  <c r="L2203" i="12"/>
  <c r="L2204" i="12"/>
  <c r="L2205" i="12"/>
  <c r="L2206" i="12"/>
  <c r="L2207" i="12"/>
  <c r="L2208" i="12"/>
  <c r="L2209" i="12"/>
  <c r="L2210" i="12"/>
  <c r="L2211" i="12"/>
  <c r="L2212" i="12"/>
  <c r="L2213" i="12"/>
  <c r="L2214" i="12"/>
  <c r="L2215" i="12"/>
  <c r="L2216" i="12"/>
  <c r="L2217" i="12"/>
  <c r="L2218" i="12"/>
  <c r="L2219" i="12"/>
  <c r="L2220" i="12"/>
  <c r="L2221" i="12"/>
  <c r="L2222" i="12"/>
  <c r="L2223" i="12"/>
  <c r="L2224" i="12"/>
  <c r="L2225" i="12"/>
  <c r="L2226" i="12"/>
  <c r="L2227" i="12"/>
  <c r="L2228" i="12"/>
  <c r="L2229" i="12"/>
  <c r="L2230" i="12"/>
  <c r="L2231" i="12"/>
  <c r="L2232" i="12"/>
  <c r="L2233" i="12"/>
  <c r="L2234" i="12"/>
  <c r="L2235" i="12"/>
  <c r="L2236" i="12"/>
  <c r="L2237" i="12"/>
  <c r="L2238" i="12"/>
  <c r="L2239" i="12"/>
  <c r="L2240" i="12"/>
  <c r="L2241" i="12"/>
  <c r="L2242" i="12"/>
  <c r="L2243" i="12"/>
  <c r="L2244" i="12"/>
  <c r="L2245" i="12"/>
  <c r="L2246" i="12"/>
  <c r="L2247" i="12"/>
  <c r="L2248" i="12"/>
  <c r="L2249" i="12"/>
  <c r="L2250" i="12"/>
  <c r="L2251" i="12"/>
  <c r="L2252" i="12"/>
  <c r="L2253" i="12"/>
  <c r="L2254" i="12"/>
  <c r="L2255" i="12"/>
  <c r="L2256" i="12"/>
  <c r="L2257" i="12"/>
  <c r="L2258" i="12"/>
  <c r="L2259" i="12"/>
  <c r="L2260" i="12"/>
  <c r="L2261" i="12"/>
  <c r="L2262" i="12"/>
  <c r="L2263" i="12"/>
  <c r="L2264" i="12"/>
  <c r="L2265" i="12"/>
  <c r="L2266" i="12"/>
  <c r="L2267" i="12"/>
  <c r="L2268" i="12"/>
  <c r="L2269" i="12"/>
  <c r="L2270" i="12"/>
  <c r="L2271" i="12"/>
  <c r="L2272" i="12"/>
  <c r="L2273" i="12"/>
  <c r="L2274" i="12"/>
  <c r="L2275" i="12"/>
  <c r="L2276" i="12"/>
  <c r="L2277" i="12"/>
  <c r="L2278" i="12"/>
  <c r="L2279" i="12"/>
  <c r="L2280" i="12"/>
  <c r="L2281" i="12"/>
  <c r="L2282" i="12"/>
  <c r="L2283" i="12"/>
  <c r="L2284" i="12"/>
  <c r="L2285" i="12"/>
  <c r="L2286" i="12"/>
  <c r="L2287" i="12"/>
  <c r="L2288" i="12"/>
  <c r="L2289" i="12"/>
  <c r="L2290" i="12"/>
  <c r="L2291" i="12"/>
  <c r="L2292" i="12"/>
  <c r="L2293" i="12"/>
  <c r="L2294" i="12"/>
  <c r="L2295" i="12"/>
  <c r="L2296" i="12"/>
  <c r="L2297" i="12"/>
  <c r="L2298" i="12"/>
  <c r="L2299" i="12"/>
  <c r="L2300" i="12"/>
  <c r="L2301" i="12"/>
  <c r="L2302" i="12"/>
  <c r="L2303" i="12"/>
  <c r="L2" i="12"/>
  <c r="T43" i="3" l="1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5" i="3"/>
  <c r="I14" i="3"/>
  <c r="I13" i="3"/>
  <c r="I12" i="3"/>
  <c r="I11" i="3"/>
  <c r="I10" i="3"/>
  <c r="I9" i="3"/>
  <c r="I8" i="3"/>
  <c r="I16" i="3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K1006" i="17" l="1"/>
  <c r="K1005" i="17"/>
  <c r="K1004" i="17"/>
  <c r="K1003" i="17"/>
  <c r="K1002" i="17"/>
  <c r="K1001" i="17"/>
  <c r="K1000" i="17"/>
  <c r="K999" i="17"/>
  <c r="K998" i="17"/>
  <c r="K997" i="17"/>
  <c r="K996" i="17"/>
  <c r="K995" i="17"/>
  <c r="K994" i="17"/>
  <c r="K993" i="17"/>
  <c r="K992" i="17"/>
  <c r="K991" i="17"/>
  <c r="K990" i="17"/>
  <c r="K989" i="17"/>
  <c r="K988" i="17"/>
  <c r="K987" i="17"/>
  <c r="K986" i="17"/>
  <c r="K985" i="17"/>
  <c r="K984" i="17"/>
  <c r="K983" i="17"/>
  <c r="K982" i="17"/>
  <c r="K981" i="17"/>
  <c r="K980" i="17"/>
  <c r="K979" i="17"/>
  <c r="K978" i="17"/>
  <c r="K977" i="17"/>
  <c r="K976" i="17"/>
  <c r="K975" i="17"/>
  <c r="K974" i="17"/>
  <c r="K973" i="17"/>
  <c r="K972" i="17"/>
  <c r="K971" i="17"/>
  <c r="K970" i="17"/>
  <c r="K969" i="17"/>
  <c r="K968" i="17"/>
  <c r="K967" i="17"/>
  <c r="K966" i="17"/>
  <c r="K965" i="17"/>
  <c r="K964" i="17"/>
  <c r="K963" i="17"/>
  <c r="K962" i="17"/>
  <c r="K961" i="17"/>
  <c r="K960" i="17"/>
  <c r="K959" i="17"/>
  <c r="K958" i="17"/>
  <c r="K957" i="17"/>
  <c r="K956" i="17"/>
  <c r="K955" i="17"/>
  <c r="K2303" i="12"/>
  <c r="K2302" i="12"/>
  <c r="K2301" i="12"/>
  <c r="K2300" i="12"/>
  <c r="K2299" i="12"/>
  <c r="K2298" i="12"/>
  <c r="K2297" i="12"/>
  <c r="K2296" i="12"/>
  <c r="K2295" i="12"/>
  <c r="K2294" i="12"/>
  <c r="K2293" i="12"/>
  <c r="K2292" i="12"/>
  <c r="K2291" i="12"/>
  <c r="K2290" i="12"/>
  <c r="K2289" i="12"/>
  <c r="K2288" i="12"/>
  <c r="K2287" i="12"/>
  <c r="K2286" i="12"/>
  <c r="K2285" i="12"/>
  <c r="K2284" i="12"/>
  <c r="K2283" i="12"/>
  <c r="K2282" i="12"/>
  <c r="K2281" i="12"/>
  <c r="K2280" i="12"/>
  <c r="K2279" i="12"/>
  <c r="K2278" i="12"/>
  <c r="K2277" i="12"/>
  <c r="K2276" i="12"/>
  <c r="K2275" i="12"/>
  <c r="K2274" i="12"/>
  <c r="K2273" i="12"/>
  <c r="K2272" i="12"/>
  <c r="K2271" i="12"/>
  <c r="K2270" i="12"/>
  <c r="K2269" i="12"/>
  <c r="K2268" i="12"/>
  <c r="K2267" i="12"/>
  <c r="K2266" i="12"/>
  <c r="K2265" i="12"/>
  <c r="K2264" i="12"/>
  <c r="K2263" i="12"/>
  <c r="K2262" i="12"/>
  <c r="K2261" i="12"/>
  <c r="K2260" i="12"/>
  <c r="K2259" i="12"/>
  <c r="K2258" i="12"/>
  <c r="K2257" i="12"/>
  <c r="K2256" i="12"/>
  <c r="K2255" i="12"/>
  <c r="K2254" i="12"/>
  <c r="K2253" i="12"/>
  <c r="K2252" i="12"/>
  <c r="K2251" i="12"/>
  <c r="K2250" i="12"/>
  <c r="K2249" i="12"/>
  <c r="K2248" i="12"/>
  <c r="K2247" i="12"/>
  <c r="K2246" i="12"/>
  <c r="K2245" i="12"/>
  <c r="K2244" i="12"/>
  <c r="K2243" i="12"/>
  <c r="K2242" i="12"/>
  <c r="K2241" i="12"/>
  <c r="K2240" i="12"/>
  <c r="K2239" i="12"/>
  <c r="K2238" i="12"/>
  <c r="K2237" i="12"/>
  <c r="K2236" i="12"/>
  <c r="K2235" i="12"/>
  <c r="K2234" i="12"/>
  <c r="K2233" i="12"/>
  <c r="K2232" i="12"/>
  <c r="K2231" i="12"/>
  <c r="K2230" i="12"/>
  <c r="K2229" i="12"/>
  <c r="K2228" i="12"/>
  <c r="K2227" i="12"/>
  <c r="K2226" i="12"/>
  <c r="K2225" i="12"/>
  <c r="K2224" i="12"/>
  <c r="K2223" i="12"/>
  <c r="K2222" i="12"/>
  <c r="K2221" i="12"/>
  <c r="K2220" i="12"/>
  <c r="K2219" i="12"/>
  <c r="K2218" i="12"/>
  <c r="K2217" i="12"/>
  <c r="K2216" i="12"/>
  <c r="K2215" i="12"/>
  <c r="K2214" i="12"/>
  <c r="K2213" i="12"/>
  <c r="K2212" i="12"/>
  <c r="K2211" i="12"/>
  <c r="K2210" i="12"/>
  <c r="K2209" i="12"/>
  <c r="K2208" i="12"/>
  <c r="K2207" i="12"/>
  <c r="K2206" i="12"/>
  <c r="K2205" i="12"/>
  <c r="K2204" i="12"/>
  <c r="K2203" i="12"/>
  <c r="K2202" i="12"/>
  <c r="K2201" i="12"/>
  <c r="K2200" i="12"/>
  <c r="K2199" i="12"/>
  <c r="K2198" i="12"/>
  <c r="K2197" i="12"/>
  <c r="K2196" i="12"/>
  <c r="K2195" i="12"/>
  <c r="K2194" i="12"/>
  <c r="K2193" i="12"/>
  <c r="K2192" i="12"/>
  <c r="K2191" i="12"/>
  <c r="K2190" i="12"/>
  <c r="K2189" i="12"/>
  <c r="K2188" i="12"/>
  <c r="K2187" i="12"/>
  <c r="K2186" i="12"/>
  <c r="K2185" i="12"/>
  <c r="K2184" i="12"/>
  <c r="K2183" i="12"/>
  <c r="K2182" i="12"/>
  <c r="K2181" i="12"/>
  <c r="K2180" i="12"/>
  <c r="K2179" i="12"/>
  <c r="K2178" i="12"/>
  <c r="K2177" i="12"/>
  <c r="K2176" i="12"/>
  <c r="K2175" i="12"/>
  <c r="K2174" i="12"/>
  <c r="K2173" i="12"/>
  <c r="K2172" i="12"/>
  <c r="K2171" i="12"/>
  <c r="K2170" i="12"/>
  <c r="K2169" i="12"/>
  <c r="K2168" i="12"/>
  <c r="K2167" i="12"/>
  <c r="K2166" i="12"/>
  <c r="K2165" i="12"/>
  <c r="K2164" i="12"/>
  <c r="K2163" i="12"/>
  <c r="K2162" i="12"/>
  <c r="K2161" i="12"/>
  <c r="K2160" i="12"/>
  <c r="K2159" i="12"/>
  <c r="K2158" i="12"/>
  <c r="K2157" i="12"/>
  <c r="K2156" i="12"/>
  <c r="K2155" i="12"/>
  <c r="K2154" i="12"/>
  <c r="K2153" i="12"/>
  <c r="K2152" i="12"/>
  <c r="K2151" i="12"/>
  <c r="K2150" i="12"/>
  <c r="K2149" i="12"/>
  <c r="K2148" i="12"/>
  <c r="K2147" i="12"/>
  <c r="K2146" i="12"/>
  <c r="K2145" i="12"/>
  <c r="K2144" i="12"/>
  <c r="K2143" i="12"/>
  <c r="K2142" i="12"/>
  <c r="K2141" i="12"/>
  <c r="K2140" i="12"/>
  <c r="K2139" i="12"/>
  <c r="K2138" i="12"/>
  <c r="K2137" i="12"/>
  <c r="K2136" i="12"/>
  <c r="K2135" i="12"/>
  <c r="K2134" i="12"/>
  <c r="K2133" i="12"/>
  <c r="K2132" i="12"/>
  <c r="K2131" i="12"/>
  <c r="K2130" i="12"/>
  <c r="K2129" i="12"/>
  <c r="K2128" i="12"/>
  <c r="K2127" i="12"/>
  <c r="K2126" i="12"/>
  <c r="K2125" i="12"/>
  <c r="K2124" i="12"/>
  <c r="K2123" i="12"/>
  <c r="K2122" i="12"/>
  <c r="K2121" i="12"/>
  <c r="K2120" i="12"/>
  <c r="K2119" i="12"/>
  <c r="K2118" i="12"/>
  <c r="K2117" i="12"/>
  <c r="K2116" i="12"/>
  <c r="K2115" i="12"/>
  <c r="K2114" i="12"/>
  <c r="K2113" i="12"/>
  <c r="K2112" i="12"/>
  <c r="K2111" i="12"/>
  <c r="K2110" i="12"/>
  <c r="K2109" i="12"/>
  <c r="K2108" i="12"/>
  <c r="K2107" i="12"/>
  <c r="K2106" i="12"/>
  <c r="K2105" i="12"/>
  <c r="K2104" i="12"/>
  <c r="K2103" i="12"/>
  <c r="K2102" i="12"/>
  <c r="K2101" i="12"/>
  <c r="K2100" i="12"/>
  <c r="K2099" i="12"/>
  <c r="K2098" i="12"/>
  <c r="K2097" i="12"/>
  <c r="K2096" i="12"/>
  <c r="K2095" i="12"/>
  <c r="K2094" i="12"/>
  <c r="K2093" i="12"/>
  <c r="K2092" i="12"/>
  <c r="K2091" i="12"/>
  <c r="K2090" i="12"/>
  <c r="E8" i="3"/>
  <c r="AZ8" i="3" s="1"/>
  <c r="A28" i="2"/>
  <c r="A27" i="2"/>
  <c r="W1" i="14"/>
  <c r="W1" i="13"/>
  <c r="S49" i="13"/>
  <c r="J49" i="13"/>
  <c r="S48" i="13"/>
  <c r="J48" i="13" s="1"/>
  <c r="S47" i="13"/>
  <c r="J47" i="13" s="1"/>
  <c r="S46" i="13"/>
  <c r="J46" i="13" s="1"/>
  <c r="S45" i="13"/>
  <c r="J45" i="13" s="1"/>
  <c r="S44" i="13"/>
  <c r="J44" i="13" s="1"/>
  <c r="S43" i="13"/>
  <c r="J43" i="13"/>
  <c r="S42" i="13"/>
  <c r="J42" i="13" s="1"/>
  <c r="S41" i="13"/>
  <c r="J41" i="13"/>
  <c r="S40" i="13"/>
  <c r="J40" i="13" s="1"/>
  <c r="S39" i="13"/>
  <c r="J39" i="13" s="1"/>
  <c r="S38" i="13"/>
  <c r="J38" i="13" s="1"/>
  <c r="K2089" i="12"/>
  <c r="K2088" i="12"/>
  <c r="K2087" i="12"/>
  <c r="K2086" i="12"/>
  <c r="K2085" i="12"/>
  <c r="K2084" i="12"/>
  <c r="K2083" i="12"/>
  <c r="K2082" i="12"/>
  <c r="K2081" i="12"/>
  <c r="K2080" i="12"/>
  <c r="K2079" i="12"/>
  <c r="K2078" i="12"/>
  <c r="K2077" i="12"/>
  <c r="K2076" i="12"/>
  <c r="K2075" i="12"/>
  <c r="K2074" i="12"/>
  <c r="K2073" i="12"/>
  <c r="K2072" i="12"/>
  <c r="K2071" i="12"/>
  <c r="K2070" i="12"/>
  <c r="K2069" i="12"/>
  <c r="K2068" i="12"/>
  <c r="K2067" i="12"/>
  <c r="K2066" i="12"/>
  <c r="K2065" i="12"/>
  <c r="K2064" i="12"/>
  <c r="K2063" i="12"/>
  <c r="K2062" i="12"/>
  <c r="K2061" i="12"/>
  <c r="K2060" i="12"/>
  <c r="K2059" i="12"/>
  <c r="K2058" i="12"/>
  <c r="K2057" i="12"/>
  <c r="K2056" i="12"/>
  <c r="K2055" i="12"/>
  <c r="K2054" i="12"/>
  <c r="K2053" i="12"/>
  <c r="K2052" i="12"/>
  <c r="K2051" i="12"/>
  <c r="K2050" i="12"/>
  <c r="K2049" i="12"/>
  <c r="K2048" i="12"/>
  <c r="K2047" i="12"/>
  <c r="K2046" i="12"/>
  <c r="K2045" i="12"/>
  <c r="K2044" i="12"/>
  <c r="K2043" i="12"/>
  <c r="K2042" i="12"/>
  <c r="K2041" i="12"/>
  <c r="K2040" i="12"/>
  <c r="K2039" i="12"/>
  <c r="K2038" i="12"/>
  <c r="K2037" i="12"/>
  <c r="K2036" i="12"/>
  <c r="K2035" i="12"/>
  <c r="K2034" i="12"/>
  <c r="K2033" i="12"/>
  <c r="K2032" i="12"/>
  <c r="K2031" i="12"/>
  <c r="K2030" i="12"/>
  <c r="K2029" i="12"/>
  <c r="K2028" i="12"/>
  <c r="K2027" i="12"/>
  <c r="K2026" i="12"/>
  <c r="K2025" i="12"/>
  <c r="K2024" i="12"/>
  <c r="K2023" i="12"/>
  <c r="K2022" i="12"/>
  <c r="K2021" i="12"/>
  <c r="K2020" i="12"/>
  <c r="K2019" i="12"/>
  <c r="K2018" i="12"/>
  <c r="K2017" i="12"/>
  <c r="K2016" i="12"/>
  <c r="K2015" i="12"/>
  <c r="K2014" i="12"/>
  <c r="K2013" i="12"/>
  <c r="K2012" i="12"/>
  <c r="K2011" i="12"/>
  <c r="K2010" i="12"/>
  <c r="K2009" i="12"/>
  <c r="K2008" i="12"/>
  <c r="K2007" i="12"/>
  <c r="K2006" i="12"/>
  <c r="K2005" i="12"/>
  <c r="K2004" i="12"/>
  <c r="K2003" i="12"/>
  <c r="K2002" i="12"/>
  <c r="K2001" i="12"/>
  <c r="K2000" i="12"/>
  <c r="K1999" i="12"/>
  <c r="K1998" i="12"/>
  <c r="K1997" i="12"/>
  <c r="K1996" i="12"/>
  <c r="K1995" i="12"/>
  <c r="K1994" i="12"/>
  <c r="K1993" i="12"/>
  <c r="K1992" i="12"/>
  <c r="K1991" i="12"/>
  <c r="K1990" i="12"/>
  <c r="K1989" i="12"/>
  <c r="K1988" i="12"/>
  <c r="K1987" i="12"/>
  <c r="K1986" i="12"/>
  <c r="K1985" i="12"/>
  <c r="K1984" i="12"/>
  <c r="K1983" i="12"/>
  <c r="K1982" i="12"/>
  <c r="K1981" i="12"/>
  <c r="K1980" i="12"/>
  <c r="K1979" i="12"/>
  <c r="K1978" i="12"/>
  <c r="K1977" i="12"/>
  <c r="K1976" i="12"/>
  <c r="K1975" i="12"/>
  <c r="K1974" i="12"/>
  <c r="K1973" i="12"/>
  <c r="K1972" i="12"/>
  <c r="K1971" i="12"/>
  <c r="K1970" i="12"/>
  <c r="K1969" i="12"/>
  <c r="K1968" i="12"/>
  <c r="K1967" i="12"/>
  <c r="K1966" i="12"/>
  <c r="K1965" i="12"/>
  <c r="K1964" i="12"/>
  <c r="K1963" i="12"/>
  <c r="K1962" i="12"/>
  <c r="K1961" i="12"/>
  <c r="K1960" i="12"/>
  <c r="K1959" i="12"/>
  <c r="K1958" i="12"/>
  <c r="K1957" i="12"/>
  <c r="K1956" i="12"/>
  <c r="K1955" i="12"/>
  <c r="K1954" i="12"/>
  <c r="K1953" i="12"/>
  <c r="K1952" i="12"/>
  <c r="K1951" i="12"/>
  <c r="K1950" i="12"/>
  <c r="K1949" i="12"/>
  <c r="K1948" i="12"/>
  <c r="K1947" i="12"/>
  <c r="K1946" i="12"/>
  <c r="K1945" i="12"/>
  <c r="K1944" i="12"/>
  <c r="K1943" i="12"/>
  <c r="K1942" i="12"/>
  <c r="K1941" i="12"/>
  <c r="K1940" i="12"/>
  <c r="K1939" i="12"/>
  <c r="K1938" i="12"/>
  <c r="K1937" i="12"/>
  <c r="K1936" i="12"/>
  <c r="K1935" i="12"/>
  <c r="K1934" i="12"/>
  <c r="K1933" i="12"/>
  <c r="K1932" i="12"/>
  <c r="K1931" i="12"/>
  <c r="K1930" i="12"/>
  <c r="K1929" i="12"/>
  <c r="K1928" i="12"/>
  <c r="K1927" i="12"/>
  <c r="K1926" i="12"/>
  <c r="K1925" i="12"/>
  <c r="K1924" i="12"/>
  <c r="K1923" i="12"/>
  <c r="K1922" i="12"/>
  <c r="K1921" i="12"/>
  <c r="K1920" i="12"/>
  <c r="K1919" i="12"/>
  <c r="K1918" i="12"/>
  <c r="K1917" i="12"/>
  <c r="K1916" i="12"/>
  <c r="K1915" i="12"/>
  <c r="K1914" i="12"/>
  <c r="K1913" i="12"/>
  <c r="K1912" i="12"/>
  <c r="K1911" i="12"/>
  <c r="K1910" i="12"/>
  <c r="K1909" i="12"/>
  <c r="K1908" i="12"/>
  <c r="K1907" i="12"/>
  <c r="K1906" i="12"/>
  <c r="K1905" i="12"/>
  <c r="K1904" i="12"/>
  <c r="K1903" i="12"/>
  <c r="K1902" i="12"/>
  <c r="K1901" i="12"/>
  <c r="K1900" i="12"/>
  <c r="K1899" i="12"/>
  <c r="K1898" i="12"/>
  <c r="K1897" i="12"/>
  <c r="K1896" i="12"/>
  <c r="K1895" i="12"/>
  <c r="K1894" i="12"/>
  <c r="K1893" i="12"/>
  <c r="K1892" i="12"/>
  <c r="K1891" i="12"/>
  <c r="K1890" i="12"/>
  <c r="K1889" i="12"/>
  <c r="K1888" i="12"/>
  <c r="K1887" i="12"/>
  <c r="K1886" i="12"/>
  <c r="K1885" i="12"/>
  <c r="K1884" i="12"/>
  <c r="K1883" i="12"/>
  <c r="K1882" i="12"/>
  <c r="K1881" i="12"/>
  <c r="K1880" i="12"/>
  <c r="K1879" i="12"/>
  <c r="K1878" i="12"/>
  <c r="K1877" i="12"/>
  <c r="K1876" i="12"/>
  <c r="K1875" i="12"/>
  <c r="K1874" i="12"/>
  <c r="K1873" i="12"/>
  <c r="K1872" i="12"/>
  <c r="K1871" i="12"/>
  <c r="K1870" i="12"/>
  <c r="K1869" i="12"/>
  <c r="K1868" i="12"/>
  <c r="K1867" i="12"/>
  <c r="K1866" i="12"/>
  <c r="K1865" i="12"/>
  <c r="K1864" i="12"/>
  <c r="K1863" i="12"/>
  <c r="K1862" i="12"/>
  <c r="K1861" i="12"/>
  <c r="K1860" i="12"/>
  <c r="K1859" i="12"/>
  <c r="K1858" i="12"/>
  <c r="K1857" i="12"/>
  <c r="K1856" i="12"/>
  <c r="K1855" i="12"/>
  <c r="K1854" i="12"/>
  <c r="K1853" i="12"/>
  <c r="K1852" i="12"/>
  <c r="K1851" i="12"/>
  <c r="K1850" i="12"/>
  <c r="K1849" i="12"/>
  <c r="K1848" i="12"/>
  <c r="K1847" i="12"/>
  <c r="K1846" i="12"/>
  <c r="K1845" i="12"/>
  <c r="K1844" i="12"/>
  <c r="K1843" i="12"/>
  <c r="K1842" i="12"/>
  <c r="K1841" i="12"/>
  <c r="K1840" i="12"/>
  <c r="K1839" i="12"/>
  <c r="K1838" i="12"/>
  <c r="K1837" i="12"/>
  <c r="K1836" i="12"/>
  <c r="K1835" i="12"/>
  <c r="K1834" i="12"/>
  <c r="K1833" i="12"/>
  <c r="K1832" i="12"/>
  <c r="K1831" i="12"/>
  <c r="K1830" i="12"/>
  <c r="K1829" i="12"/>
  <c r="K1828" i="12"/>
  <c r="K1827" i="12"/>
  <c r="K1826" i="12"/>
  <c r="K1825" i="12"/>
  <c r="K1824" i="12"/>
  <c r="K1823" i="12"/>
  <c r="K1822" i="12"/>
  <c r="K1821" i="12"/>
  <c r="K1820" i="12"/>
  <c r="K1819" i="12"/>
  <c r="K1818" i="12"/>
  <c r="K1817" i="12"/>
  <c r="K1816" i="12"/>
  <c r="K1815" i="12"/>
  <c r="K1814" i="12"/>
  <c r="K1813" i="12"/>
  <c r="K1812" i="12"/>
  <c r="K1811" i="12"/>
  <c r="K1810" i="12"/>
  <c r="K1809" i="12"/>
  <c r="K1808" i="12"/>
  <c r="K1807" i="12"/>
  <c r="K1806" i="12"/>
  <c r="K1805" i="12"/>
  <c r="K1804" i="12"/>
  <c r="K1803" i="12"/>
  <c r="K1802" i="12"/>
  <c r="K1801" i="12"/>
  <c r="K1800" i="12"/>
  <c r="K1799" i="12"/>
  <c r="K1798" i="12"/>
  <c r="K1797" i="12"/>
  <c r="K1796" i="12"/>
  <c r="K1795" i="12"/>
  <c r="K1794" i="12"/>
  <c r="K1793" i="12"/>
  <c r="K1792" i="12"/>
  <c r="K1791" i="12"/>
  <c r="K1790" i="12"/>
  <c r="K1789" i="12"/>
  <c r="K1788" i="12"/>
  <c r="K1787" i="12"/>
  <c r="K1786" i="12"/>
  <c r="K1785" i="12"/>
  <c r="K1784" i="12"/>
  <c r="K1783" i="12"/>
  <c r="K1782" i="12"/>
  <c r="K1781" i="12"/>
  <c r="K1780" i="12"/>
  <c r="K1779" i="12"/>
  <c r="K1778" i="12"/>
  <c r="K1777" i="12"/>
  <c r="K1776" i="12"/>
  <c r="K1775" i="12"/>
  <c r="K1774" i="12"/>
  <c r="K1773" i="12"/>
  <c r="K1772" i="12"/>
  <c r="K1771" i="12"/>
  <c r="K1770" i="12"/>
  <c r="K1769" i="12"/>
  <c r="K1768" i="12"/>
  <c r="K1767" i="12"/>
  <c r="K1766" i="12"/>
  <c r="K1765" i="12"/>
  <c r="K1764" i="12"/>
  <c r="K1763" i="12"/>
  <c r="K1762" i="12"/>
  <c r="K1761" i="12"/>
  <c r="K1760" i="12"/>
  <c r="K1759" i="12"/>
  <c r="K1758" i="12"/>
  <c r="K1757" i="12"/>
  <c r="K1756" i="12"/>
  <c r="K1755" i="12"/>
  <c r="K1754" i="12"/>
  <c r="K1753" i="12"/>
  <c r="K1752" i="12"/>
  <c r="K1751" i="12"/>
  <c r="K1750" i="12"/>
  <c r="K1749" i="12"/>
  <c r="K1748" i="12"/>
  <c r="K1747" i="12"/>
  <c r="K1746" i="12"/>
  <c r="K1745" i="12"/>
  <c r="K1744" i="12"/>
  <c r="K1743" i="12"/>
  <c r="K1742" i="12"/>
  <c r="K1741" i="12"/>
  <c r="K1740" i="12"/>
  <c r="K1739" i="12"/>
  <c r="K1738" i="12"/>
  <c r="K1737" i="12"/>
  <c r="K1736" i="12"/>
  <c r="K1735" i="12"/>
  <c r="K1734" i="12"/>
  <c r="K1733" i="12"/>
  <c r="K1732" i="12"/>
  <c r="K1731" i="12"/>
  <c r="K1730" i="12"/>
  <c r="K1729" i="12"/>
  <c r="K1728" i="12"/>
  <c r="K1727" i="12"/>
  <c r="K1726" i="12"/>
  <c r="K1725" i="12"/>
  <c r="K1724" i="12"/>
  <c r="K1723" i="12"/>
  <c r="K1722" i="12"/>
  <c r="K1721" i="12"/>
  <c r="K1720" i="12"/>
  <c r="K1719" i="12"/>
  <c r="K1718" i="12"/>
  <c r="K1717" i="12"/>
  <c r="K1716" i="12"/>
  <c r="K1715" i="12"/>
  <c r="K1714" i="12"/>
  <c r="K1713" i="12"/>
  <c r="K1712" i="12"/>
  <c r="K1711" i="12"/>
  <c r="K1710" i="12"/>
  <c r="K1709" i="12"/>
  <c r="K1708" i="12"/>
  <c r="K1707" i="12"/>
  <c r="K1706" i="12"/>
  <c r="K1705" i="12"/>
  <c r="K1704" i="12"/>
  <c r="K1703" i="12"/>
  <c r="K1702" i="12"/>
  <c r="K1701" i="12"/>
  <c r="K1700" i="12"/>
  <c r="K1699" i="12"/>
  <c r="K1698" i="12"/>
  <c r="K1697" i="12"/>
  <c r="K1696" i="12"/>
  <c r="K1695" i="12"/>
  <c r="K1694" i="12"/>
  <c r="K1693" i="12"/>
  <c r="K1692" i="12"/>
  <c r="K1691" i="12"/>
  <c r="K1690" i="12"/>
  <c r="K1689" i="12"/>
  <c r="K1688" i="12"/>
  <c r="K1687" i="12"/>
  <c r="K1686" i="12"/>
  <c r="K1685" i="12"/>
  <c r="K1684" i="12"/>
  <c r="K1683" i="12"/>
  <c r="K1682" i="12"/>
  <c r="K1681" i="12"/>
  <c r="K1680" i="12"/>
  <c r="K1679" i="12"/>
  <c r="K1678" i="12"/>
  <c r="K1677" i="12"/>
  <c r="K1676" i="12"/>
  <c r="K1675" i="12"/>
  <c r="K1674" i="12"/>
  <c r="K1673" i="12"/>
  <c r="K1672" i="12"/>
  <c r="K1671" i="12"/>
  <c r="K1670" i="12"/>
  <c r="K1669" i="12"/>
  <c r="K1668" i="12"/>
  <c r="K1667" i="12"/>
  <c r="K1666" i="12"/>
  <c r="K1665" i="12"/>
  <c r="K1664" i="12"/>
  <c r="K1663" i="12"/>
  <c r="K1662" i="12"/>
  <c r="K1661" i="12"/>
  <c r="K1660" i="12"/>
  <c r="K1659" i="12"/>
  <c r="K1658" i="12"/>
  <c r="K1657" i="12"/>
  <c r="K1656" i="12"/>
  <c r="K1655" i="12"/>
  <c r="K1654" i="12"/>
  <c r="K1653" i="12"/>
  <c r="K1652" i="12"/>
  <c r="K1651" i="12"/>
  <c r="K1650" i="12"/>
  <c r="K1649" i="12"/>
  <c r="K1648" i="12"/>
  <c r="K1647" i="12"/>
  <c r="K1646" i="12"/>
  <c r="K1645" i="12"/>
  <c r="K1644" i="12"/>
  <c r="K1643" i="12"/>
  <c r="K1642" i="12"/>
  <c r="K1641" i="12"/>
  <c r="K1640" i="12"/>
  <c r="K1639" i="12"/>
  <c r="K1638" i="12"/>
  <c r="K1637" i="12"/>
  <c r="K1636" i="12"/>
  <c r="K1635" i="12"/>
  <c r="K1634" i="12"/>
  <c r="K1633" i="12"/>
  <c r="K1632" i="12"/>
  <c r="K1631" i="12"/>
  <c r="K1630" i="12"/>
  <c r="K1629" i="12"/>
  <c r="K1628" i="12"/>
  <c r="K1627" i="12"/>
  <c r="K1626" i="12"/>
  <c r="K1625" i="12"/>
  <c r="K1624" i="12"/>
  <c r="K1623" i="12"/>
  <c r="K1622" i="12"/>
  <c r="K1621" i="12"/>
  <c r="K1620" i="12"/>
  <c r="K1619" i="12"/>
  <c r="K1618" i="12"/>
  <c r="K1617" i="12"/>
  <c r="K1616" i="12"/>
  <c r="K1615" i="12"/>
  <c r="K1614" i="12"/>
  <c r="K1613" i="12"/>
  <c r="K1612" i="12"/>
  <c r="K1611" i="12"/>
  <c r="K1610" i="12"/>
  <c r="K1609" i="12"/>
  <c r="K1608" i="12"/>
  <c r="K1607" i="12"/>
  <c r="K1606" i="12"/>
  <c r="K1605" i="12"/>
  <c r="K1604" i="12"/>
  <c r="K1603" i="12"/>
  <c r="K1602" i="12"/>
  <c r="K1601" i="12"/>
  <c r="K1600" i="12"/>
  <c r="K1599" i="12"/>
  <c r="K1598" i="12"/>
  <c r="K1597" i="12"/>
  <c r="K1596" i="12"/>
  <c r="K1595" i="12"/>
  <c r="K1594" i="12"/>
  <c r="K1593" i="12"/>
  <c r="K1592" i="12"/>
  <c r="K1591" i="12"/>
  <c r="K1590" i="12"/>
  <c r="K1589" i="12"/>
  <c r="K1588" i="12"/>
  <c r="K1587" i="12"/>
  <c r="K1586" i="12"/>
  <c r="K1585" i="12"/>
  <c r="K1584" i="12"/>
  <c r="K1583" i="12"/>
  <c r="K1582" i="12"/>
  <c r="K1581" i="12"/>
  <c r="K1580" i="12"/>
  <c r="K1579" i="12"/>
  <c r="K1578" i="12"/>
  <c r="K1577" i="12"/>
  <c r="K1576" i="12"/>
  <c r="K1575" i="12"/>
  <c r="K1574" i="12"/>
  <c r="K1573" i="12"/>
  <c r="K1572" i="12"/>
  <c r="K1571" i="12"/>
  <c r="K1570" i="12"/>
  <c r="K1569" i="12"/>
  <c r="K1568" i="12"/>
  <c r="K1567" i="12"/>
  <c r="K1566" i="12"/>
  <c r="K1565" i="12"/>
  <c r="K1564" i="12"/>
  <c r="K1563" i="12"/>
  <c r="K1562" i="12"/>
  <c r="K1561" i="12"/>
  <c r="K1560" i="12"/>
  <c r="K1559" i="12"/>
  <c r="K1558" i="12"/>
  <c r="K1557" i="12"/>
  <c r="K1556" i="12"/>
  <c r="K1555" i="12"/>
  <c r="K1554" i="12"/>
  <c r="K1553" i="12"/>
  <c r="K1552" i="12"/>
  <c r="K1551" i="12"/>
  <c r="K1550" i="12"/>
  <c r="K1549" i="12"/>
  <c r="K1548" i="12"/>
  <c r="K1547" i="12"/>
  <c r="K1546" i="12"/>
  <c r="K1545" i="12"/>
  <c r="K1544" i="12"/>
  <c r="K1543" i="12"/>
  <c r="K1542" i="12"/>
  <c r="K1541" i="12"/>
  <c r="K1540" i="12"/>
  <c r="K1539" i="12"/>
  <c r="K1538" i="12"/>
  <c r="K1537" i="12"/>
  <c r="K1536" i="12"/>
  <c r="K1535" i="12"/>
  <c r="K1534" i="12"/>
  <c r="K1533" i="12"/>
  <c r="K1532" i="12"/>
  <c r="K1531" i="12"/>
  <c r="K1530" i="12"/>
  <c r="K1529" i="12"/>
  <c r="K1528" i="12"/>
  <c r="K1527" i="12"/>
  <c r="K1526" i="12"/>
  <c r="K1525" i="12"/>
  <c r="K1524" i="12"/>
  <c r="K1523" i="12"/>
  <c r="K1522" i="12"/>
  <c r="K1521" i="12"/>
  <c r="K1520" i="12"/>
  <c r="K1519" i="12"/>
  <c r="K1518" i="12"/>
  <c r="K1517" i="12"/>
  <c r="K1516" i="12"/>
  <c r="K1515" i="12"/>
  <c r="K1514" i="12"/>
  <c r="K1513" i="12"/>
  <c r="K1512" i="12"/>
  <c r="K1511" i="12"/>
  <c r="K1510" i="12"/>
  <c r="K1509" i="12"/>
  <c r="K1508" i="12"/>
  <c r="K1507" i="12"/>
  <c r="K1506" i="12"/>
  <c r="K1505" i="12"/>
  <c r="K1504" i="12"/>
  <c r="K1503" i="12"/>
  <c r="K1502" i="12"/>
  <c r="K1501" i="12"/>
  <c r="K1500" i="12"/>
  <c r="K1499" i="12"/>
  <c r="K1498" i="12"/>
  <c r="K1497" i="12"/>
  <c r="K1496" i="12"/>
  <c r="K1495" i="12"/>
  <c r="K1494" i="12"/>
  <c r="K1493" i="12"/>
  <c r="K1492" i="12"/>
  <c r="K1491" i="12"/>
  <c r="K1490" i="12"/>
  <c r="K1489" i="12"/>
  <c r="K1488" i="12"/>
  <c r="K1487" i="12"/>
  <c r="K1486" i="12"/>
  <c r="K1485" i="12"/>
  <c r="K1484" i="12"/>
  <c r="K1483" i="12"/>
  <c r="K1482" i="12"/>
  <c r="K1481" i="12"/>
  <c r="K1480" i="12"/>
  <c r="K1479" i="12"/>
  <c r="K1478" i="12"/>
  <c r="K1477" i="12"/>
  <c r="K1476" i="12"/>
  <c r="K1475" i="12"/>
  <c r="K1474" i="12"/>
  <c r="K1473" i="12"/>
  <c r="K1472" i="12"/>
  <c r="K1471" i="12"/>
  <c r="K1470" i="12"/>
  <c r="K1469" i="12"/>
  <c r="K1468" i="12"/>
  <c r="K1467" i="12"/>
  <c r="K1466" i="12"/>
  <c r="K1465" i="12"/>
  <c r="K1464" i="12"/>
  <c r="K1463" i="12"/>
  <c r="K1462" i="12"/>
  <c r="K1461" i="12"/>
  <c r="K1460" i="12"/>
  <c r="K1459" i="12"/>
  <c r="K1458" i="12"/>
  <c r="K1457" i="12"/>
  <c r="K1456" i="12"/>
  <c r="K1455" i="12"/>
  <c r="K1454" i="12"/>
  <c r="K1453" i="12"/>
  <c r="K1452" i="12"/>
  <c r="K1451" i="12"/>
  <c r="K1450" i="12"/>
  <c r="K1449" i="12"/>
  <c r="K1448" i="12"/>
  <c r="K1447" i="12"/>
  <c r="K1446" i="12"/>
  <c r="K1445" i="12"/>
  <c r="K1444" i="12"/>
  <c r="K1443" i="12"/>
  <c r="K1442" i="12"/>
  <c r="K1441" i="12"/>
  <c r="K1440" i="12"/>
  <c r="K1439" i="12"/>
  <c r="K1438" i="12"/>
  <c r="K1437" i="12"/>
  <c r="K1436" i="12"/>
  <c r="K1435" i="12"/>
  <c r="K1434" i="12"/>
  <c r="K1433" i="12"/>
  <c r="K1432" i="12"/>
  <c r="K1431" i="12"/>
  <c r="K1430" i="12"/>
  <c r="K1429" i="12"/>
  <c r="K1428" i="12"/>
  <c r="K1427" i="12"/>
  <c r="K1426" i="12"/>
  <c r="K1425" i="12"/>
  <c r="K1424" i="12"/>
  <c r="K1423" i="12"/>
  <c r="K1422" i="12"/>
  <c r="K1421" i="12"/>
  <c r="K1420" i="12"/>
  <c r="K1419" i="12"/>
  <c r="K1418" i="12"/>
  <c r="K1417" i="12"/>
  <c r="K1416" i="12"/>
  <c r="K1415" i="12"/>
  <c r="K1414" i="12"/>
  <c r="K1413" i="12"/>
  <c r="K1412" i="12"/>
  <c r="K1411" i="12"/>
  <c r="K1410" i="12"/>
  <c r="K1409" i="12"/>
  <c r="K1408" i="12"/>
  <c r="K1407" i="12"/>
  <c r="K1406" i="12"/>
  <c r="K1405" i="12"/>
  <c r="K1404" i="12"/>
  <c r="K1403" i="12"/>
  <c r="K1402" i="12"/>
  <c r="K1401" i="12"/>
  <c r="K1400" i="12"/>
  <c r="K1399" i="12"/>
  <c r="K1398" i="12"/>
  <c r="K1397" i="12"/>
  <c r="K1396" i="12"/>
  <c r="K1395" i="12"/>
  <c r="K1394" i="12"/>
  <c r="K1393" i="12"/>
  <c r="K1392" i="12"/>
  <c r="K1391" i="12"/>
  <c r="K1390" i="12"/>
  <c r="K1389" i="12"/>
  <c r="K1388" i="12"/>
  <c r="K1387" i="12"/>
  <c r="K1386" i="12"/>
  <c r="K1385" i="12"/>
  <c r="K1384" i="12"/>
  <c r="K1383" i="12"/>
  <c r="K1382" i="12"/>
  <c r="K1381" i="12"/>
  <c r="K1380" i="12"/>
  <c r="K1379" i="12"/>
  <c r="K1378" i="12"/>
  <c r="K1377" i="12"/>
  <c r="K1376" i="12"/>
  <c r="K1375" i="12"/>
  <c r="K1374" i="12"/>
  <c r="K1373" i="12"/>
  <c r="K1372" i="12"/>
  <c r="K1371" i="12"/>
  <c r="K1370" i="12"/>
  <c r="K1369" i="12"/>
  <c r="K1368" i="12"/>
  <c r="K1367" i="12"/>
  <c r="K1366" i="12"/>
  <c r="K1365" i="12"/>
  <c r="K1364" i="12"/>
  <c r="K1363" i="12"/>
  <c r="K1362" i="12"/>
  <c r="K1361" i="12"/>
  <c r="K1360" i="12"/>
  <c r="K1359" i="12"/>
  <c r="K1358" i="12"/>
  <c r="K1357" i="12"/>
  <c r="K1356" i="12"/>
  <c r="K1355" i="12"/>
  <c r="K1354" i="12"/>
  <c r="K1353" i="12"/>
  <c r="K1352" i="12"/>
  <c r="K1351" i="12"/>
  <c r="K1350" i="12"/>
  <c r="K1349" i="12"/>
  <c r="K1348" i="12"/>
  <c r="K1347" i="12"/>
  <c r="K1346" i="12"/>
  <c r="K1345" i="12"/>
  <c r="K1344" i="12"/>
  <c r="K1343" i="12"/>
  <c r="K1342" i="12"/>
  <c r="K1341" i="12"/>
  <c r="K1340" i="12"/>
  <c r="K1339" i="12"/>
  <c r="K1338" i="12"/>
  <c r="K1337" i="12"/>
  <c r="K1336" i="12"/>
  <c r="K1335" i="12"/>
  <c r="K1334" i="12"/>
  <c r="K1333" i="12"/>
  <c r="K1332" i="12"/>
  <c r="K1331" i="12"/>
  <c r="K1330" i="12"/>
  <c r="K1329" i="12"/>
  <c r="K1328" i="12"/>
  <c r="K1327" i="12"/>
  <c r="K1326" i="12"/>
  <c r="K1325" i="12"/>
  <c r="K1324" i="12"/>
  <c r="K1323" i="12"/>
  <c r="K1322" i="12"/>
  <c r="K1321" i="12"/>
  <c r="K1320" i="12"/>
  <c r="K1319" i="12"/>
  <c r="K1318" i="12"/>
  <c r="K1317" i="12"/>
  <c r="K1316" i="12"/>
  <c r="K1315" i="12"/>
  <c r="K1314" i="12"/>
  <c r="K1313" i="12"/>
  <c r="K1312" i="12"/>
  <c r="K1311" i="12"/>
  <c r="K1310" i="12"/>
  <c r="K1309" i="12"/>
  <c r="K1308" i="12"/>
  <c r="K1307" i="12"/>
  <c r="K1306" i="12"/>
  <c r="K1305" i="12"/>
  <c r="K1304" i="12"/>
  <c r="K1303" i="12"/>
  <c r="K1302" i="12"/>
  <c r="K1301" i="12"/>
  <c r="K1300" i="12"/>
  <c r="K1299" i="12"/>
  <c r="K1298" i="12"/>
  <c r="K1297" i="12"/>
  <c r="K1296" i="12"/>
  <c r="K1295" i="12"/>
  <c r="K1294" i="12"/>
  <c r="K1293" i="12"/>
  <c r="K1292" i="12"/>
  <c r="K1291" i="12"/>
  <c r="K1290" i="12"/>
  <c r="K1289" i="12"/>
  <c r="K1288" i="12"/>
  <c r="K1287" i="12"/>
  <c r="K1286" i="12"/>
  <c r="K1285" i="12"/>
  <c r="K1284" i="12"/>
  <c r="K1283" i="12"/>
  <c r="K1282" i="12"/>
  <c r="K1281" i="12"/>
  <c r="K1280" i="12"/>
  <c r="K1279" i="12"/>
  <c r="K1278" i="12"/>
  <c r="K1277" i="12"/>
  <c r="K1276" i="12"/>
  <c r="K1275" i="12"/>
  <c r="K1274" i="12"/>
  <c r="K1273" i="12"/>
  <c r="K1272" i="12"/>
  <c r="K1271" i="12"/>
  <c r="K1270" i="12"/>
  <c r="K1269" i="12"/>
  <c r="K1268" i="12"/>
  <c r="K1267" i="12"/>
  <c r="K1266" i="12"/>
  <c r="K1265" i="12"/>
  <c r="K1264" i="12"/>
  <c r="K1263" i="12"/>
  <c r="K1262" i="12"/>
  <c r="K1261" i="12"/>
  <c r="K1260" i="12"/>
  <c r="K1259" i="12"/>
  <c r="K1258" i="12"/>
  <c r="K1257" i="12"/>
  <c r="K1256" i="12"/>
  <c r="K1255" i="12"/>
  <c r="K1254" i="12"/>
  <c r="K1253" i="12"/>
  <c r="K1252" i="12"/>
  <c r="K1251" i="12"/>
  <c r="K1250" i="12"/>
  <c r="K1249" i="12"/>
  <c r="K1248" i="12"/>
  <c r="K1247" i="12"/>
  <c r="K1246" i="12"/>
  <c r="K1245" i="12"/>
  <c r="K1244" i="12"/>
  <c r="K1243" i="12"/>
  <c r="K1242" i="12"/>
  <c r="K1241" i="12"/>
  <c r="K1240" i="12"/>
  <c r="K1239" i="12"/>
  <c r="K1238" i="12"/>
  <c r="K1237" i="12"/>
  <c r="K1236" i="12"/>
  <c r="K1235" i="12"/>
  <c r="K1234" i="12"/>
  <c r="K1233" i="12"/>
  <c r="K1232" i="12"/>
  <c r="K1231" i="12"/>
  <c r="K1230" i="12"/>
  <c r="K1229" i="12"/>
  <c r="K1228" i="12"/>
  <c r="K1227" i="12"/>
  <c r="K1226" i="12"/>
  <c r="K1225" i="12"/>
  <c r="K1224" i="12"/>
  <c r="K1223" i="12"/>
  <c r="K1222" i="12"/>
  <c r="K1221" i="12"/>
  <c r="K1220" i="12"/>
  <c r="K1219" i="12"/>
  <c r="K1218" i="12"/>
  <c r="K1217" i="12"/>
  <c r="K1216" i="12"/>
  <c r="K1215" i="12"/>
  <c r="K1214" i="12"/>
  <c r="K1213" i="12"/>
  <c r="K1212" i="12"/>
  <c r="K1211" i="12"/>
  <c r="K1210" i="12"/>
  <c r="K1209" i="12"/>
  <c r="K1208" i="12"/>
  <c r="K1207" i="12"/>
  <c r="K1206" i="12"/>
  <c r="K1205" i="12"/>
  <c r="K1204" i="12"/>
  <c r="K1203" i="12"/>
  <c r="K1202" i="12"/>
  <c r="K1201" i="12"/>
  <c r="K1200" i="12"/>
  <c r="K1199" i="12"/>
  <c r="K1198" i="12"/>
  <c r="K1197" i="12"/>
  <c r="K1196" i="12"/>
  <c r="K1195" i="12"/>
  <c r="K1194" i="12"/>
  <c r="K1193" i="12"/>
  <c r="K1192" i="12"/>
  <c r="K1191" i="12"/>
  <c r="K1190" i="12"/>
  <c r="K1189" i="12"/>
  <c r="K1188" i="12"/>
  <c r="K1187" i="12"/>
  <c r="K1186" i="12"/>
  <c r="K1185" i="12"/>
  <c r="K1184" i="12"/>
  <c r="K1183" i="12"/>
  <c r="K1182" i="12"/>
  <c r="K1181" i="12"/>
  <c r="K1180" i="12"/>
  <c r="K1179" i="12"/>
  <c r="K1178" i="12"/>
  <c r="K1177" i="12"/>
  <c r="K1176" i="12"/>
  <c r="K1175" i="12"/>
  <c r="K1174" i="12"/>
  <c r="K1173" i="12"/>
  <c r="K1172" i="12"/>
  <c r="K1171" i="12"/>
  <c r="K1170" i="12"/>
  <c r="K1169" i="12"/>
  <c r="K1168" i="12"/>
  <c r="K1167" i="12"/>
  <c r="K1166" i="12"/>
  <c r="K1165" i="12"/>
  <c r="K1164" i="12"/>
  <c r="K1163" i="12"/>
  <c r="K1162" i="12"/>
  <c r="K1161" i="12"/>
  <c r="K1160" i="12"/>
  <c r="K1159" i="12"/>
  <c r="K1158" i="12"/>
  <c r="K1157" i="12"/>
  <c r="K1156" i="12"/>
  <c r="K1155" i="12"/>
  <c r="K1154" i="12"/>
  <c r="K1153" i="12"/>
  <c r="K1152" i="12"/>
  <c r="K1151" i="12"/>
  <c r="K1150" i="12"/>
  <c r="K1149" i="12"/>
  <c r="K1148" i="12"/>
  <c r="K1147" i="12"/>
  <c r="K1146" i="12"/>
  <c r="K1145" i="12"/>
  <c r="K1144" i="12"/>
  <c r="K1143" i="12"/>
  <c r="K1142" i="12"/>
  <c r="K1141" i="12"/>
  <c r="K1140" i="12"/>
  <c r="K1139" i="12"/>
  <c r="K1138" i="12"/>
  <c r="K1137" i="12"/>
  <c r="K1136" i="12"/>
  <c r="K1135" i="12"/>
  <c r="K1134" i="12"/>
  <c r="K1133" i="12"/>
  <c r="K1132" i="12"/>
  <c r="K1131" i="12"/>
  <c r="K1130" i="12"/>
  <c r="K1129" i="12"/>
  <c r="K1128" i="12"/>
  <c r="K1127" i="12"/>
  <c r="K1126" i="12"/>
  <c r="K1125" i="12"/>
  <c r="K1124" i="12"/>
  <c r="K1123" i="12"/>
  <c r="K1122" i="12"/>
  <c r="K1121" i="12"/>
  <c r="K1120" i="12"/>
  <c r="K1119" i="12"/>
  <c r="K1118" i="12"/>
  <c r="K1117" i="12"/>
  <c r="K1116" i="12"/>
  <c r="K1115" i="12"/>
  <c r="K1114" i="12"/>
  <c r="K1113" i="12"/>
  <c r="K1112" i="12"/>
  <c r="K1111" i="12"/>
  <c r="K1110" i="12"/>
  <c r="K1109" i="12"/>
  <c r="K1108" i="12"/>
  <c r="K1107" i="12"/>
  <c r="K1106" i="12"/>
  <c r="K1105" i="12"/>
  <c r="K1104" i="12"/>
  <c r="K1103" i="12"/>
  <c r="K1102" i="12"/>
  <c r="K1101" i="12"/>
  <c r="K1100" i="12"/>
  <c r="K1099" i="12"/>
  <c r="K1098" i="12"/>
  <c r="K1097" i="12"/>
  <c r="K1096" i="12"/>
  <c r="K1095" i="12"/>
  <c r="K1094" i="12"/>
  <c r="K1093" i="12"/>
  <c r="K1092" i="12"/>
  <c r="K1091" i="12"/>
  <c r="K1090" i="12"/>
  <c r="K1089" i="12"/>
  <c r="K1088" i="12"/>
  <c r="K1087" i="12"/>
  <c r="K1086" i="12"/>
  <c r="K1085" i="12"/>
  <c r="K1084" i="12"/>
  <c r="K1083" i="12"/>
  <c r="K1082" i="12"/>
  <c r="K1081" i="12"/>
  <c r="K1080" i="12"/>
  <c r="K1079" i="12"/>
  <c r="K1078" i="12"/>
  <c r="K1077" i="12"/>
  <c r="K1076" i="12"/>
  <c r="K1075" i="12"/>
  <c r="K1074" i="12"/>
  <c r="K1073" i="12"/>
  <c r="K1072" i="12"/>
  <c r="K1071" i="12"/>
  <c r="K1070" i="12"/>
  <c r="K1069" i="12"/>
  <c r="K1068" i="12"/>
  <c r="K1067" i="12"/>
  <c r="K1066" i="12"/>
  <c r="K1065" i="12"/>
  <c r="K1064" i="12"/>
  <c r="K1063" i="12"/>
  <c r="K1062" i="12"/>
  <c r="K1061" i="12"/>
  <c r="K1060" i="12"/>
  <c r="K1059" i="12"/>
  <c r="K1058" i="12"/>
  <c r="K1057" i="12"/>
  <c r="K1056" i="12"/>
  <c r="K1055" i="12"/>
  <c r="K1054" i="12"/>
  <c r="K1053" i="12"/>
  <c r="K1052" i="12"/>
  <c r="K1051" i="12"/>
  <c r="K1050" i="12"/>
  <c r="K1049" i="12"/>
  <c r="K1048" i="12"/>
  <c r="K1047" i="12"/>
  <c r="K1046" i="12"/>
  <c r="K1045" i="12"/>
  <c r="K1044" i="12"/>
  <c r="K1043" i="12"/>
  <c r="K1042" i="12"/>
  <c r="K1041" i="12"/>
  <c r="K1040" i="12"/>
  <c r="K1039" i="12"/>
  <c r="K1038" i="12"/>
  <c r="K1037" i="12"/>
  <c r="K1036" i="12"/>
  <c r="K1035" i="12"/>
  <c r="K1034" i="12"/>
  <c r="K1033" i="12"/>
  <c r="K1032" i="12"/>
  <c r="K1031" i="12"/>
  <c r="K1030" i="12"/>
  <c r="K1029" i="12"/>
  <c r="K1028" i="12"/>
  <c r="K1027" i="12"/>
  <c r="K1026" i="12"/>
  <c r="K1025" i="12"/>
  <c r="K1024" i="12"/>
  <c r="K1023" i="12"/>
  <c r="K1022" i="12"/>
  <c r="K1021" i="12"/>
  <c r="K1020" i="12"/>
  <c r="K1019" i="12"/>
  <c r="K1018" i="12"/>
  <c r="K1017" i="12"/>
  <c r="K1016" i="12"/>
  <c r="K1015" i="12"/>
  <c r="K1014" i="12"/>
  <c r="K1013" i="12"/>
  <c r="K1012" i="12"/>
  <c r="K1011" i="12"/>
  <c r="K1010" i="12"/>
  <c r="K1009" i="12"/>
  <c r="K1008" i="12"/>
  <c r="K1007" i="12"/>
  <c r="K1006" i="12"/>
  <c r="K1005" i="12"/>
  <c r="K1004" i="12"/>
  <c r="K1003" i="12"/>
  <c r="K1002" i="12"/>
  <c r="K1001" i="12"/>
  <c r="K1000" i="12"/>
  <c r="K999" i="12"/>
  <c r="K998" i="12"/>
  <c r="K997" i="12"/>
  <c r="K996" i="12"/>
  <c r="K995" i="12"/>
  <c r="K994" i="12"/>
  <c r="K993" i="12"/>
  <c r="K992" i="12"/>
  <c r="K991" i="12"/>
  <c r="K990" i="12"/>
  <c r="K989" i="12"/>
  <c r="K988" i="12"/>
  <c r="K987" i="12"/>
  <c r="K986" i="12"/>
  <c r="K985" i="12"/>
  <c r="K984" i="12"/>
  <c r="K983" i="12"/>
  <c r="K982" i="12"/>
  <c r="K981" i="12"/>
  <c r="K980" i="12"/>
  <c r="K979" i="12"/>
  <c r="K978" i="12"/>
  <c r="K977" i="12"/>
  <c r="K976" i="12"/>
  <c r="K975" i="12"/>
  <c r="K974" i="12"/>
  <c r="K973" i="12"/>
  <c r="K972" i="12"/>
  <c r="K971" i="12"/>
  <c r="K970" i="12"/>
  <c r="K969" i="12"/>
  <c r="K968" i="12"/>
  <c r="K967" i="12"/>
  <c r="K966" i="12"/>
  <c r="K965" i="12"/>
  <c r="K964" i="12"/>
  <c r="K963" i="12"/>
  <c r="K962" i="12"/>
  <c r="K961" i="12"/>
  <c r="K960" i="12"/>
  <c r="K959" i="12"/>
  <c r="K958" i="12"/>
  <c r="K957" i="12"/>
  <c r="K956" i="12"/>
  <c r="K955" i="12"/>
  <c r="K954" i="12"/>
  <c r="K953" i="12"/>
  <c r="K952" i="12"/>
  <c r="K951" i="12"/>
  <c r="K950" i="12"/>
  <c r="K949" i="12"/>
  <c r="K948" i="12"/>
  <c r="K947" i="12"/>
  <c r="K946" i="12"/>
  <c r="K945" i="12"/>
  <c r="K944" i="12"/>
  <c r="K943" i="12"/>
  <c r="K942" i="12"/>
  <c r="K941" i="12"/>
  <c r="K940" i="12"/>
  <c r="K939" i="12"/>
  <c r="K938" i="12"/>
  <c r="K937" i="12"/>
  <c r="K936" i="12"/>
  <c r="K935" i="12"/>
  <c r="K934" i="12"/>
  <c r="K933" i="12"/>
  <c r="K932" i="12"/>
  <c r="K931" i="12"/>
  <c r="K930" i="12"/>
  <c r="K929" i="12"/>
  <c r="K928" i="12"/>
  <c r="K927" i="12"/>
  <c r="K926" i="12"/>
  <c r="K925" i="12"/>
  <c r="K924" i="12"/>
  <c r="K923" i="12"/>
  <c r="K922" i="12"/>
  <c r="K921" i="12"/>
  <c r="K920" i="12"/>
  <c r="K919" i="12"/>
  <c r="K918" i="12"/>
  <c r="K917" i="12"/>
  <c r="K916" i="12"/>
  <c r="K915" i="12"/>
  <c r="K914" i="12"/>
  <c r="K913" i="12"/>
  <c r="K912" i="12"/>
  <c r="K911" i="12"/>
  <c r="K910" i="12"/>
  <c r="K909" i="12"/>
  <c r="K908" i="12"/>
  <c r="K907" i="12"/>
  <c r="K906" i="12"/>
  <c r="K905" i="12"/>
  <c r="K904" i="12"/>
  <c r="K903" i="12"/>
  <c r="K902" i="12"/>
  <c r="K901" i="12"/>
  <c r="K900" i="12"/>
  <c r="K899" i="12"/>
  <c r="K898" i="12"/>
  <c r="K897" i="12"/>
  <c r="K896" i="12"/>
  <c r="K895" i="12"/>
  <c r="K894" i="12"/>
  <c r="K893" i="12"/>
  <c r="K892" i="12"/>
  <c r="K891" i="12"/>
  <c r="K890" i="12"/>
  <c r="K889" i="12"/>
  <c r="K888" i="12"/>
  <c r="K887" i="12"/>
  <c r="K886" i="12"/>
  <c r="K885" i="12"/>
  <c r="K884" i="12"/>
  <c r="K883" i="12"/>
  <c r="K882" i="12"/>
  <c r="K881" i="12"/>
  <c r="K880" i="12"/>
  <c r="K879" i="12"/>
  <c r="K878" i="12"/>
  <c r="K877" i="12"/>
  <c r="K876" i="12"/>
  <c r="K875" i="12"/>
  <c r="K874" i="12"/>
  <c r="K873" i="12"/>
  <c r="K872" i="12"/>
  <c r="K871" i="12"/>
  <c r="K870" i="12"/>
  <c r="K869" i="12"/>
  <c r="K868" i="12"/>
  <c r="K867" i="12"/>
  <c r="K866" i="12"/>
  <c r="K865" i="12"/>
  <c r="K864" i="12"/>
  <c r="K863" i="12"/>
  <c r="K862" i="12"/>
  <c r="K861" i="12"/>
  <c r="K860" i="12"/>
  <c r="K859" i="12"/>
  <c r="K858" i="12"/>
  <c r="K857" i="12"/>
  <c r="K856" i="12"/>
  <c r="K855" i="12"/>
  <c r="K854" i="12"/>
  <c r="K853" i="12"/>
  <c r="K852" i="12"/>
  <c r="K851" i="12"/>
  <c r="K850" i="12"/>
  <c r="K849" i="12"/>
  <c r="K848" i="12"/>
  <c r="K847" i="12"/>
  <c r="K846" i="12"/>
  <c r="K845" i="12"/>
  <c r="K844" i="12"/>
  <c r="K843" i="12"/>
  <c r="K842" i="12"/>
  <c r="K841" i="12"/>
  <c r="K840" i="12"/>
  <c r="K839" i="12"/>
  <c r="K838" i="12"/>
  <c r="K837" i="12"/>
  <c r="K836" i="12"/>
  <c r="K835" i="12"/>
  <c r="K834" i="12"/>
  <c r="K833" i="12"/>
  <c r="K832" i="12"/>
  <c r="K831" i="12"/>
  <c r="K830" i="12"/>
  <c r="K829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2" i="12"/>
  <c r="K801" i="12"/>
  <c r="K800" i="12"/>
  <c r="K799" i="12"/>
  <c r="K798" i="12"/>
  <c r="K797" i="12"/>
  <c r="K796" i="12"/>
  <c r="K795" i="12"/>
  <c r="K794" i="12"/>
  <c r="K793" i="12"/>
  <c r="K792" i="12"/>
  <c r="K791" i="12"/>
  <c r="K790" i="12"/>
  <c r="K789" i="12"/>
  <c r="K788" i="12"/>
  <c r="K787" i="12"/>
  <c r="K786" i="12"/>
  <c r="K785" i="12"/>
  <c r="K784" i="12"/>
  <c r="K783" i="12"/>
  <c r="K782" i="12"/>
  <c r="K781" i="12"/>
  <c r="K780" i="12"/>
  <c r="K779" i="12"/>
  <c r="K778" i="12"/>
  <c r="K777" i="12"/>
  <c r="K776" i="12"/>
  <c r="K775" i="12"/>
  <c r="K774" i="12"/>
  <c r="K773" i="12"/>
  <c r="K772" i="12"/>
  <c r="K771" i="12"/>
  <c r="K770" i="12"/>
  <c r="K769" i="12"/>
  <c r="K768" i="12"/>
  <c r="K767" i="12"/>
  <c r="K766" i="12"/>
  <c r="K765" i="12"/>
  <c r="K764" i="12"/>
  <c r="K763" i="12"/>
  <c r="K762" i="12"/>
  <c r="K761" i="12"/>
  <c r="K760" i="12"/>
  <c r="K759" i="12"/>
  <c r="K758" i="12"/>
  <c r="K757" i="12"/>
  <c r="K756" i="12"/>
  <c r="K755" i="12"/>
  <c r="K754" i="12"/>
  <c r="K753" i="12"/>
  <c r="K752" i="12"/>
  <c r="K751" i="12"/>
  <c r="K750" i="12"/>
  <c r="K749" i="12"/>
  <c r="K748" i="12"/>
  <c r="K747" i="12"/>
  <c r="K746" i="12"/>
  <c r="K745" i="12"/>
  <c r="K744" i="12"/>
  <c r="K743" i="12"/>
  <c r="K742" i="12"/>
  <c r="K741" i="12"/>
  <c r="K740" i="12"/>
  <c r="K739" i="12"/>
  <c r="K738" i="12"/>
  <c r="K737" i="12"/>
  <c r="K736" i="12"/>
  <c r="K735" i="12"/>
  <c r="K734" i="12"/>
  <c r="K733" i="12"/>
  <c r="K732" i="12"/>
  <c r="K731" i="12"/>
  <c r="K730" i="12"/>
  <c r="K729" i="12"/>
  <c r="K728" i="12"/>
  <c r="K727" i="12"/>
  <c r="K726" i="12"/>
  <c r="K725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8" i="12"/>
  <c r="K697" i="12"/>
  <c r="K696" i="12"/>
  <c r="K695" i="12"/>
  <c r="K694" i="12"/>
  <c r="K693" i="12"/>
  <c r="K692" i="12"/>
  <c r="K691" i="12"/>
  <c r="K690" i="12"/>
  <c r="K689" i="12"/>
  <c r="K688" i="12"/>
  <c r="K687" i="12"/>
  <c r="K686" i="12"/>
  <c r="K685" i="12"/>
  <c r="K684" i="12"/>
  <c r="K683" i="12"/>
  <c r="K682" i="12"/>
  <c r="K681" i="12"/>
  <c r="K680" i="12"/>
  <c r="K679" i="12"/>
  <c r="K678" i="12"/>
  <c r="K677" i="12"/>
  <c r="K676" i="12"/>
  <c r="K675" i="12"/>
  <c r="K674" i="12"/>
  <c r="K673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6" i="12"/>
  <c r="K645" i="12"/>
  <c r="K644" i="12"/>
  <c r="K643" i="12"/>
  <c r="K642" i="12"/>
  <c r="K641" i="12"/>
  <c r="K640" i="12"/>
  <c r="K639" i="12"/>
  <c r="K638" i="12"/>
  <c r="K637" i="12"/>
  <c r="K636" i="12"/>
  <c r="K635" i="12"/>
  <c r="K634" i="12"/>
  <c r="K633" i="12"/>
  <c r="K632" i="12"/>
  <c r="K631" i="12"/>
  <c r="K630" i="12"/>
  <c r="K629" i="12"/>
  <c r="K628" i="12"/>
  <c r="K627" i="12"/>
  <c r="K626" i="12"/>
  <c r="K625" i="12"/>
  <c r="K624" i="12"/>
  <c r="K623" i="12"/>
  <c r="K622" i="12"/>
  <c r="K621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4" i="12"/>
  <c r="K593" i="12"/>
  <c r="K592" i="12"/>
  <c r="K591" i="12"/>
  <c r="K590" i="12"/>
  <c r="K589" i="12"/>
  <c r="K588" i="12"/>
  <c r="K587" i="12"/>
  <c r="K586" i="12"/>
  <c r="K585" i="12"/>
  <c r="K584" i="12"/>
  <c r="K583" i="12"/>
  <c r="K582" i="12"/>
  <c r="K581" i="12"/>
  <c r="K580" i="12"/>
  <c r="K579" i="12"/>
  <c r="K578" i="12"/>
  <c r="K577" i="12"/>
  <c r="K576" i="12"/>
  <c r="K575" i="12"/>
  <c r="K574" i="12"/>
  <c r="K573" i="12"/>
  <c r="K572" i="12"/>
  <c r="K571" i="12"/>
  <c r="K570" i="12"/>
  <c r="K569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2" i="12"/>
  <c r="K541" i="12"/>
  <c r="K540" i="12"/>
  <c r="K539" i="12"/>
  <c r="K538" i="12"/>
  <c r="K537" i="12"/>
  <c r="K536" i="12"/>
  <c r="K535" i="12"/>
  <c r="K534" i="12"/>
  <c r="K533" i="12"/>
  <c r="K532" i="12"/>
  <c r="K531" i="12"/>
  <c r="K530" i="12"/>
  <c r="K529" i="12"/>
  <c r="K528" i="12"/>
  <c r="K527" i="12"/>
  <c r="K526" i="12"/>
  <c r="K525" i="12"/>
  <c r="K524" i="12"/>
  <c r="K523" i="12"/>
  <c r="K522" i="12"/>
  <c r="K521" i="12"/>
  <c r="K520" i="12"/>
  <c r="K519" i="12"/>
  <c r="K518" i="12"/>
  <c r="K517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90" i="12"/>
  <c r="K489" i="12"/>
  <c r="K488" i="12"/>
  <c r="K487" i="12"/>
  <c r="K486" i="12"/>
  <c r="K485" i="12"/>
  <c r="K484" i="12"/>
  <c r="K483" i="12"/>
  <c r="K482" i="12"/>
  <c r="K481" i="12"/>
  <c r="K480" i="12"/>
  <c r="K479" i="12"/>
  <c r="K478" i="12"/>
  <c r="K477" i="12"/>
  <c r="K476" i="12"/>
  <c r="K475" i="12"/>
  <c r="K474" i="12"/>
  <c r="K473" i="12"/>
  <c r="K472" i="12"/>
  <c r="K471" i="12"/>
  <c r="K470" i="12"/>
  <c r="K469" i="12"/>
  <c r="K468" i="12"/>
  <c r="K467" i="12"/>
  <c r="K466" i="12"/>
  <c r="K465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8" i="12"/>
  <c r="K437" i="12"/>
  <c r="K436" i="12"/>
  <c r="K435" i="12"/>
  <c r="K434" i="12"/>
  <c r="K433" i="12"/>
  <c r="K432" i="12"/>
  <c r="K431" i="12"/>
  <c r="K430" i="12"/>
  <c r="K429" i="12"/>
  <c r="K428" i="12"/>
  <c r="K427" i="12"/>
  <c r="K426" i="12"/>
  <c r="K425" i="12"/>
  <c r="K424" i="12"/>
  <c r="K423" i="12"/>
  <c r="K422" i="12"/>
  <c r="K421" i="12"/>
  <c r="K420" i="12"/>
  <c r="K419" i="12"/>
  <c r="K418" i="12"/>
  <c r="K417" i="12"/>
  <c r="K416" i="12"/>
  <c r="K415" i="12"/>
  <c r="K414" i="12"/>
  <c r="K413" i="12"/>
  <c r="K412" i="12"/>
  <c r="K411" i="12"/>
  <c r="K410" i="12"/>
  <c r="K409" i="12"/>
  <c r="K408" i="12"/>
  <c r="K407" i="12"/>
  <c r="K406" i="12"/>
  <c r="K405" i="12"/>
  <c r="K404" i="12"/>
  <c r="K403" i="12"/>
  <c r="K402" i="12"/>
  <c r="K401" i="12"/>
  <c r="K400" i="12"/>
  <c r="K399" i="12"/>
  <c r="K398" i="12"/>
  <c r="K397" i="12"/>
  <c r="K396" i="12"/>
  <c r="K395" i="12"/>
  <c r="K394" i="12"/>
  <c r="K393" i="12"/>
  <c r="K392" i="12"/>
  <c r="K391" i="12"/>
  <c r="K390" i="12"/>
  <c r="K389" i="12"/>
  <c r="K388" i="12"/>
  <c r="K387" i="12"/>
  <c r="K386" i="12"/>
  <c r="K385" i="12"/>
  <c r="K384" i="12"/>
  <c r="K383" i="12"/>
  <c r="K382" i="12"/>
  <c r="K381" i="12"/>
  <c r="K380" i="12"/>
  <c r="K379" i="12"/>
  <c r="K378" i="12"/>
  <c r="K377" i="12"/>
  <c r="K376" i="12"/>
  <c r="K375" i="12"/>
  <c r="K374" i="12"/>
  <c r="K373" i="12"/>
  <c r="K372" i="12"/>
  <c r="K371" i="12"/>
  <c r="K370" i="12"/>
  <c r="K369" i="12"/>
  <c r="K368" i="12"/>
  <c r="K367" i="12"/>
  <c r="K366" i="12"/>
  <c r="K365" i="12"/>
  <c r="K364" i="12"/>
  <c r="K363" i="12"/>
  <c r="K362" i="12"/>
  <c r="K361" i="12"/>
  <c r="K360" i="12"/>
  <c r="K359" i="12"/>
  <c r="K358" i="12"/>
  <c r="K357" i="12"/>
  <c r="K356" i="12"/>
  <c r="K355" i="12"/>
  <c r="K354" i="12"/>
  <c r="K353" i="12"/>
  <c r="K352" i="12"/>
  <c r="K351" i="12"/>
  <c r="K350" i="12"/>
  <c r="K349" i="12"/>
  <c r="K348" i="12"/>
  <c r="K347" i="12"/>
  <c r="K346" i="12"/>
  <c r="K345" i="12"/>
  <c r="K344" i="12"/>
  <c r="K343" i="12"/>
  <c r="K342" i="12"/>
  <c r="K341" i="12"/>
  <c r="K340" i="12"/>
  <c r="K339" i="12"/>
  <c r="K338" i="12"/>
  <c r="K337" i="12"/>
  <c r="K336" i="12"/>
  <c r="K335" i="12"/>
  <c r="K334" i="12"/>
  <c r="K333" i="12"/>
  <c r="K332" i="12"/>
  <c r="K331" i="12"/>
  <c r="K330" i="12"/>
  <c r="K329" i="12"/>
  <c r="K328" i="12"/>
  <c r="K327" i="12"/>
  <c r="K326" i="12"/>
  <c r="K325" i="12"/>
  <c r="K324" i="12"/>
  <c r="K323" i="12"/>
  <c r="K322" i="12"/>
  <c r="K321" i="12"/>
  <c r="K320" i="12"/>
  <c r="K319" i="12"/>
  <c r="K318" i="12"/>
  <c r="K317" i="12"/>
  <c r="K316" i="12"/>
  <c r="K315" i="12"/>
  <c r="K314" i="12"/>
  <c r="K313" i="12"/>
  <c r="K312" i="12"/>
  <c r="K311" i="12"/>
  <c r="K310" i="12"/>
  <c r="K309" i="12"/>
  <c r="K308" i="12"/>
  <c r="K307" i="12"/>
  <c r="K306" i="12"/>
  <c r="K305" i="12"/>
  <c r="K304" i="12"/>
  <c r="K303" i="12"/>
  <c r="K302" i="12"/>
  <c r="K301" i="12"/>
  <c r="K300" i="12"/>
  <c r="K299" i="12"/>
  <c r="K298" i="12"/>
  <c r="K297" i="12"/>
  <c r="K296" i="12"/>
  <c r="K295" i="12"/>
  <c r="K294" i="12"/>
  <c r="K293" i="12"/>
  <c r="K292" i="12"/>
  <c r="K291" i="12"/>
  <c r="K290" i="12"/>
  <c r="K289" i="12"/>
  <c r="K288" i="12"/>
  <c r="K287" i="12"/>
  <c r="K286" i="12"/>
  <c r="K285" i="12"/>
  <c r="K284" i="12"/>
  <c r="K283" i="12"/>
  <c r="K282" i="12"/>
  <c r="K281" i="12"/>
  <c r="K280" i="12"/>
  <c r="K279" i="12"/>
  <c r="K278" i="12"/>
  <c r="K277" i="12"/>
  <c r="K276" i="12"/>
  <c r="K275" i="12"/>
  <c r="K274" i="12"/>
  <c r="K273" i="12"/>
  <c r="K272" i="12"/>
  <c r="K271" i="12"/>
  <c r="K270" i="12"/>
  <c r="K269" i="12"/>
  <c r="K268" i="12"/>
  <c r="K267" i="12"/>
  <c r="K266" i="12"/>
  <c r="K265" i="12"/>
  <c r="K264" i="12"/>
  <c r="K263" i="12"/>
  <c r="K262" i="12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7" i="12"/>
  <c r="K246" i="12"/>
  <c r="K245" i="12"/>
  <c r="K244" i="12"/>
  <c r="K243" i="12"/>
  <c r="K242" i="12"/>
  <c r="K241" i="12"/>
  <c r="K240" i="12"/>
  <c r="K239" i="12"/>
  <c r="K238" i="12"/>
  <c r="K237" i="12"/>
  <c r="K236" i="12"/>
  <c r="K235" i="12"/>
  <c r="K234" i="12"/>
  <c r="K233" i="12"/>
  <c r="K232" i="12"/>
  <c r="K231" i="12"/>
  <c r="K230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K954" i="17"/>
  <c r="K953" i="17"/>
  <c r="K952" i="17"/>
  <c r="K951" i="17"/>
  <c r="K950" i="17"/>
  <c r="K949" i="17"/>
  <c r="K948" i="17"/>
  <c r="K947" i="17"/>
  <c r="K946" i="17"/>
  <c r="K945" i="17"/>
  <c r="K944" i="17"/>
  <c r="K943" i="17"/>
  <c r="K942" i="17"/>
  <c r="K941" i="17"/>
  <c r="K940" i="17"/>
  <c r="K939" i="17"/>
  <c r="K938" i="17"/>
  <c r="K937" i="17"/>
  <c r="K936" i="17"/>
  <c r="K935" i="17"/>
  <c r="K934" i="17"/>
  <c r="K933" i="17"/>
  <c r="K932" i="17"/>
  <c r="K931" i="17"/>
  <c r="K930" i="17"/>
  <c r="K929" i="17"/>
  <c r="K928" i="17"/>
  <c r="K927" i="17"/>
  <c r="K926" i="17"/>
  <c r="K925" i="17"/>
  <c r="K924" i="17"/>
  <c r="K923" i="17"/>
  <c r="K922" i="17"/>
  <c r="K921" i="17"/>
  <c r="K920" i="17"/>
  <c r="K919" i="17"/>
  <c r="K918" i="17"/>
  <c r="K917" i="17"/>
  <c r="K916" i="17"/>
  <c r="K915" i="17"/>
  <c r="K914" i="17"/>
  <c r="K913" i="17"/>
  <c r="K912" i="17"/>
  <c r="K911" i="17"/>
  <c r="K910" i="17"/>
  <c r="K909" i="17"/>
  <c r="K908" i="17"/>
  <c r="K907" i="17"/>
  <c r="K906" i="17"/>
  <c r="K905" i="17"/>
  <c r="K904" i="17"/>
  <c r="K903" i="17"/>
  <c r="K902" i="17"/>
  <c r="K901" i="17"/>
  <c r="K900" i="17"/>
  <c r="K899" i="17"/>
  <c r="K898" i="17"/>
  <c r="K897" i="17"/>
  <c r="K896" i="17"/>
  <c r="K895" i="17"/>
  <c r="K894" i="17"/>
  <c r="K893" i="17"/>
  <c r="K892" i="17"/>
  <c r="K891" i="17"/>
  <c r="K890" i="17"/>
  <c r="K889" i="17"/>
  <c r="K888" i="17"/>
  <c r="K887" i="17"/>
  <c r="K886" i="17"/>
  <c r="K885" i="17"/>
  <c r="K884" i="17"/>
  <c r="K883" i="17"/>
  <c r="K882" i="17"/>
  <c r="K881" i="17"/>
  <c r="K880" i="17"/>
  <c r="K879" i="17"/>
  <c r="K878" i="17"/>
  <c r="K877" i="17"/>
  <c r="K876" i="17"/>
  <c r="K875" i="17"/>
  <c r="K874" i="17"/>
  <c r="K873" i="17"/>
  <c r="K872" i="17"/>
  <c r="K871" i="17"/>
  <c r="K870" i="17"/>
  <c r="K869" i="17"/>
  <c r="K868" i="17"/>
  <c r="K867" i="17"/>
  <c r="K866" i="17"/>
  <c r="K865" i="17"/>
  <c r="K864" i="17"/>
  <c r="K863" i="17"/>
  <c r="K862" i="17"/>
  <c r="K861" i="17"/>
  <c r="K860" i="17"/>
  <c r="K859" i="17"/>
  <c r="K858" i="17"/>
  <c r="K857" i="17"/>
  <c r="K856" i="17"/>
  <c r="K855" i="17"/>
  <c r="K854" i="17"/>
  <c r="K853" i="17"/>
  <c r="K852" i="17"/>
  <c r="K851" i="17"/>
  <c r="K850" i="17"/>
  <c r="K849" i="17"/>
  <c r="K848" i="17"/>
  <c r="K847" i="17"/>
  <c r="K846" i="17"/>
  <c r="K845" i="17"/>
  <c r="K844" i="17"/>
  <c r="K843" i="17"/>
  <c r="K842" i="17"/>
  <c r="K841" i="17"/>
  <c r="K840" i="17"/>
  <c r="K839" i="17"/>
  <c r="K838" i="17"/>
  <c r="K837" i="17"/>
  <c r="K836" i="17"/>
  <c r="K835" i="17"/>
  <c r="K834" i="17"/>
  <c r="K833" i="17"/>
  <c r="K832" i="17"/>
  <c r="K831" i="17"/>
  <c r="K830" i="17"/>
  <c r="K829" i="17"/>
  <c r="K828" i="17"/>
  <c r="K827" i="17"/>
  <c r="K826" i="17"/>
  <c r="K825" i="17"/>
  <c r="K824" i="17"/>
  <c r="K823" i="17"/>
  <c r="K822" i="17"/>
  <c r="K821" i="17"/>
  <c r="K820" i="17"/>
  <c r="K819" i="17"/>
  <c r="K818" i="17"/>
  <c r="K817" i="17"/>
  <c r="K816" i="17"/>
  <c r="K815" i="17"/>
  <c r="K814" i="17"/>
  <c r="K813" i="17"/>
  <c r="K812" i="17"/>
  <c r="K811" i="17"/>
  <c r="K810" i="17"/>
  <c r="K809" i="17"/>
  <c r="K808" i="17"/>
  <c r="K807" i="17"/>
  <c r="K806" i="17"/>
  <c r="K805" i="17"/>
  <c r="K804" i="17"/>
  <c r="K803" i="17"/>
  <c r="K802" i="17"/>
  <c r="K801" i="17"/>
  <c r="K800" i="17"/>
  <c r="K799" i="17"/>
  <c r="K798" i="17"/>
  <c r="K797" i="17"/>
  <c r="K796" i="17"/>
  <c r="K795" i="17"/>
  <c r="K794" i="17"/>
  <c r="K793" i="17"/>
  <c r="K792" i="17"/>
  <c r="K791" i="17"/>
  <c r="K790" i="17"/>
  <c r="K789" i="17"/>
  <c r="K788" i="17"/>
  <c r="K787" i="17"/>
  <c r="K786" i="17"/>
  <c r="K785" i="17"/>
  <c r="K784" i="17"/>
  <c r="K783" i="17"/>
  <c r="K782" i="17"/>
  <c r="K781" i="17"/>
  <c r="K780" i="17"/>
  <c r="K779" i="17"/>
  <c r="K778" i="17"/>
  <c r="K777" i="17"/>
  <c r="K776" i="17"/>
  <c r="K775" i="17"/>
  <c r="K774" i="17"/>
  <c r="K773" i="17"/>
  <c r="K772" i="17"/>
  <c r="K771" i="17"/>
  <c r="K770" i="17"/>
  <c r="K769" i="17"/>
  <c r="K768" i="17"/>
  <c r="K767" i="17"/>
  <c r="K766" i="17"/>
  <c r="K765" i="17"/>
  <c r="K764" i="17"/>
  <c r="K763" i="17"/>
  <c r="K762" i="17"/>
  <c r="K761" i="17"/>
  <c r="K760" i="17"/>
  <c r="K759" i="17"/>
  <c r="K758" i="17"/>
  <c r="K757" i="17"/>
  <c r="K756" i="17"/>
  <c r="K755" i="17"/>
  <c r="K754" i="17"/>
  <c r="K753" i="17"/>
  <c r="K752" i="17"/>
  <c r="K751" i="17"/>
  <c r="K750" i="17"/>
  <c r="K749" i="17"/>
  <c r="K748" i="17"/>
  <c r="K747" i="17"/>
  <c r="K746" i="17"/>
  <c r="K745" i="17"/>
  <c r="K744" i="17"/>
  <c r="K743" i="17"/>
  <c r="K742" i="17"/>
  <c r="K741" i="17"/>
  <c r="K740" i="17"/>
  <c r="K739" i="17"/>
  <c r="K738" i="17"/>
  <c r="K737" i="17"/>
  <c r="K736" i="17"/>
  <c r="K735" i="17"/>
  <c r="K734" i="17"/>
  <c r="K733" i="17"/>
  <c r="K732" i="17"/>
  <c r="K731" i="17"/>
  <c r="K730" i="17"/>
  <c r="K729" i="17"/>
  <c r="K728" i="17"/>
  <c r="K727" i="17"/>
  <c r="K726" i="17"/>
  <c r="K725" i="17"/>
  <c r="K724" i="17"/>
  <c r="K723" i="17"/>
  <c r="K722" i="17"/>
  <c r="K721" i="17"/>
  <c r="K720" i="17"/>
  <c r="K719" i="17"/>
  <c r="K718" i="17"/>
  <c r="K717" i="17"/>
  <c r="K716" i="17"/>
  <c r="K715" i="17"/>
  <c r="K714" i="17"/>
  <c r="K713" i="17"/>
  <c r="K712" i="17"/>
  <c r="K711" i="17"/>
  <c r="K710" i="17"/>
  <c r="K709" i="17"/>
  <c r="K708" i="17"/>
  <c r="K707" i="17"/>
  <c r="K706" i="17"/>
  <c r="K705" i="17"/>
  <c r="K704" i="17"/>
  <c r="K703" i="17"/>
  <c r="K702" i="17"/>
  <c r="K701" i="17"/>
  <c r="K700" i="17"/>
  <c r="K699" i="17"/>
  <c r="K698" i="17"/>
  <c r="K697" i="17"/>
  <c r="K696" i="17"/>
  <c r="K695" i="17"/>
  <c r="K694" i="17"/>
  <c r="K693" i="17"/>
  <c r="K692" i="17"/>
  <c r="K691" i="17"/>
  <c r="K690" i="17"/>
  <c r="K689" i="17"/>
  <c r="K688" i="17"/>
  <c r="K687" i="17"/>
  <c r="K686" i="17"/>
  <c r="K685" i="17"/>
  <c r="K684" i="17"/>
  <c r="K683" i="17"/>
  <c r="K682" i="17"/>
  <c r="K681" i="17"/>
  <c r="K680" i="17"/>
  <c r="K679" i="17"/>
  <c r="K678" i="17"/>
  <c r="K677" i="17"/>
  <c r="K676" i="17"/>
  <c r="K675" i="17"/>
  <c r="K674" i="17"/>
  <c r="K673" i="17"/>
  <c r="K672" i="17"/>
  <c r="K671" i="17"/>
  <c r="K670" i="17"/>
  <c r="K669" i="17"/>
  <c r="K668" i="17"/>
  <c r="K667" i="17"/>
  <c r="K666" i="17"/>
  <c r="K665" i="17"/>
  <c r="K664" i="17"/>
  <c r="K663" i="17"/>
  <c r="K662" i="17"/>
  <c r="K661" i="17"/>
  <c r="K660" i="17"/>
  <c r="K659" i="17"/>
  <c r="K658" i="17"/>
  <c r="K657" i="17"/>
  <c r="K656" i="17"/>
  <c r="K655" i="17"/>
  <c r="K654" i="17"/>
  <c r="K653" i="17"/>
  <c r="K652" i="17"/>
  <c r="K651" i="17"/>
  <c r="K650" i="17"/>
  <c r="K649" i="17"/>
  <c r="K648" i="17"/>
  <c r="K647" i="17"/>
  <c r="K646" i="17"/>
  <c r="K645" i="17"/>
  <c r="K644" i="17"/>
  <c r="K643" i="17"/>
  <c r="K642" i="17"/>
  <c r="K641" i="17"/>
  <c r="K640" i="17"/>
  <c r="K639" i="17"/>
  <c r="K638" i="17"/>
  <c r="K637" i="17"/>
  <c r="K636" i="17"/>
  <c r="K635" i="17"/>
  <c r="K634" i="17"/>
  <c r="K633" i="17"/>
  <c r="K632" i="17"/>
  <c r="K631" i="17"/>
  <c r="K630" i="17"/>
  <c r="K629" i="17"/>
  <c r="K628" i="17"/>
  <c r="K627" i="17"/>
  <c r="K626" i="17"/>
  <c r="K625" i="17"/>
  <c r="K624" i="17"/>
  <c r="K623" i="17"/>
  <c r="K622" i="17"/>
  <c r="K621" i="17"/>
  <c r="K620" i="17"/>
  <c r="K619" i="17"/>
  <c r="K618" i="17"/>
  <c r="K617" i="17"/>
  <c r="K616" i="17"/>
  <c r="K615" i="17"/>
  <c r="K614" i="17"/>
  <c r="K613" i="17"/>
  <c r="K612" i="17"/>
  <c r="K611" i="17"/>
  <c r="K610" i="17"/>
  <c r="K609" i="17"/>
  <c r="K608" i="17"/>
  <c r="K607" i="17"/>
  <c r="K606" i="17"/>
  <c r="K605" i="17"/>
  <c r="K604" i="17"/>
  <c r="K603" i="17"/>
  <c r="K602" i="17"/>
  <c r="K601" i="17"/>
  <c r="K600" i="17"/>
  <c r="K599" i="17"/>
  <c r="K598" i="17"/>
  <c r="K597" i="17"/>
  <c r="K596" i="17"/>
  <c r="K595" i="17"/>
  <c r="K594" i="17"/>
  <c r="K593" i="17"/>
  <c r="K592" i="17"/>
  <c r="K591" i="17"/>
  <c r="K590" i="17"/>
  <c r="K589" i="17"/>
  <c r="K588" i="17"/>
  <c r="K587" i="17"/>
  <c r="K586" i="17"/>
  <c r="K585" i="17"/>
  <c r="K584" i="17"/>
  <c r="K583" i="17"/>
  <c r="K582" i="17"/>
  <c r="K581" i="17"/>
  <c r="K580" i="17"/>
  <c r="K579" i="17"/>
  <c r="K578" i="17"/>
  <c r="K577" i="17"/>
  <c r="K576" i="17"/>
  <c r="K575" i="17"/>
  <c r="K574" i="17"/>
  <c r="K573" i="17"/>
  <c r="K572" i="17"/>
  <c r="K571" i="17"/>
  <c r="K570" i="17"/>
  <c r="K569" i="17"/>
  <c r="K568" i="17"/>
  <c r="K567" i="17"/>
  <c r="K566" i="17"/>
  <c r="K565" i="17"/>
  <c r="K564" i="17"/>
  <c r="K563" i="17"/>
  <c r="K562" i="17"/>
  <c r="K561" i="17"/>
  <c r="K560" i="17"/>
  <c r="K559" i="17"/>
  <c r="K558" i="17"/>
  <c r="K557" i="17"/>
  <c r="K556" i="17"/>
  <c r="K555" i="17"/>
  <c r="K554" i="17"/>
  <c r="K553" i="17"/>
  <c r="K552" i="17"/>
  <c r="K551" i="17"/>
  <c r="K550" i="17"/>
  <c r="K549" i="17"/>
  <c r="K548" i="17"/>
  <c r="K547" i="17"/>
  <c r="K546" i="17"/>
  <c r="K545" i="17"/>
  <c r="K544" i="17"/>
  <c r="K543" i="17"/>
  <c r="K542" i="17"/>
  <c r="K541" i="17"/>
  <c r="K540" i="17"/>
  <c r="K539" i="17"/>
  <c r="K538" i="17"/>
  <c r="K537" i="17"/>
  <c r="K536" i="17"/>
  <c r="K535" i="17"/>
  <c r="K534" i="17"/>
  <c r="K533" i="17"/>
  <c r="K532" i="17"/>
  <c r="K531" i="17"/>
  <c r="K530" i="17"/>
  <c r="K529" i="17"/>
  <c r="K528" i="17"/>
  <c r="K527" i="17"/>
  <c r="K526" i="17"/>
  <c r="K525" i="17"/>
  <c r="K524" i="17"/>
  <c r="K523" i="17"/>
  <c r="K522" i="17"/>
  <c r="K521" i="17"/>
  <c r="K520" i="17"/>
  <c r="K519" i="17"/>
  <c r="K518" i="17"/>
  <c r="K517" i="17"/>
  <c r="K516" i="17"/>
  <c r="K515" i="17"/>
  <c r="K514" i="17"/>
  <c r="K513" i="17"/>
  <c r="K512" i="17"/>
  <c r="K511" i="17"/>
  <c r="K510" i="17"/>
  <c r="K509" i="17"/>
  <c r="K508" i="17"/>
  <c r="K507" i="17"/>
  <c r="K506" i="17"/>
  <c r="K505" i="17"/>
  <c r="K504" i="17"/>
  <c r="K503" i="17"/>
  <c r="K502" i="17"/>
  <c r="K501" i="17"/>
  <c r="K500" i="17"/>
  <c r="K499" i="17"/>
  <c r="K498" i="17"/>
  <c r="K497" i="17"/>
  <c r="K496" i="17"/>
  <c r="K495" i="17"/>
  <c r="K494" i="17"/>
  <c r="K493" i="17"/>
  <c r="K492" i="17"/>
  <c r="K491" i="17"/>
  <c r="K490" i="17"/>
  <c r="K489" i="17"/>
  <c r="K488" i="17"/>
  <c r="K487" i="17"/>
  <c r="K486" i="17"/>
  <c r="K485" i="17"/>
  <c r="K484" i="17"/>
  <c r="K483" i="17"/>
  <c r="K482" i="17"/>
  <c r="K481" i="17"/>
  <c r="K480" i="17"/>
  <c r="K479" i="17"/>
  <c r="K478" i="17"/>
  <c r="K477" i="17"/>
  <c r="K476" i="17"/>
  <c r="K475" i="17"/>
  <c r="K474" i="17"/>
  <c r="K473" i="17"/>
  <c r="K472" i="17"/>
  <c r="K471" i="17"/>
  <c r="K470" i="17"/>
  <c r="K469" i="17"/>
  <c r="K468" i="17"/>
  <c r="K467" i="17"/>
  <c r="K466" i="17"/>
  <c r="K465" i="17"/>
  <c r="K464" i="17"/>
  <c r="K463" i="17"/>
  <c r="K462" i="17"/>
  <c r="K461" i="17"/>
  <c r="K460" i="17"/>
  <c r="K459" i="17"/>
  <c r="K458" i="17"/>
  <c r="K457" i="17"/>
  <c r="K456" i="17"/>
  <c r="K455" i="17"/>
  <c r="K454" i="17"/>
  <c r="K453" i="17"/>
  <c r="K452" i="17"/>
  <c r="K451" i="17"/>
  <c r="K450" i="17"/>
  <c r="K449" i="17"/>
  <c r="K448" i="17"/>
  <c r="K447" i="17"/>
  <c r="K446" i="17"/>
  <c r="K445" i="17"/>
  <c r="K444" i="17"/>
  <c r="K443" i="17"/>
  <c r="K442" i="17"/>
  <c r="K441" i="17"/>
  <c r="K440" i="17"/>
  <c r="K439" i="17"/>
  <c r="K438" i="17"/>
  <c r="K437" i="17"/>
  <c r="K436" i="17"/>
  <c r="K435" i="17"/>
  <c r="K434" i="17"/>
  <c r="K433" i="17"/>
  <c r="K432" i="17"/>
  <c r="K431" i="17"/>
  <c r="K430" i="17"/>
  <c r="K429" i="17"/>
  <c r="K428" i="17"/>
  <c r="K427" i="17"/>
  <c r="K426" i="17"/>
  <c r="K425" i="17"/>
  <c r="K424" i="17"/>
  <c r="K423" i="17"/>
  <c r="K422" i="17"/>
  <c r="K421" i="17"/>
  <c r="K420" i="17"/>
  <c r="K419" i="17"/>
  <c r="K418" i="17"/>
  <c r="K417" i="17"/>
  <c r="K416" i="17"/>
  <c r="K415" i="17"/>
  <c r="K414" i="17"/>
  <c r="K413" i="17"/>
  <c r="K412" i="17"/>
  <c r="K411" i="17"/>
  <c r="K410" i="17"/>
  <c r="K409" i="17"/>
  <c r="K408" i="17"/>
  <c r="K407" i="17"/>
  <c r="K406" i="17"/>
  <c r="K405" i="17"/>
  <c r="K404" i="17"/>
  <c r="K403" i="17"/>
  <c r="K402" i="17"/>
  <c r="K401" i="17"/>
  <c r="K400" i="17"/>
  <c r="K399" i="17"/>
  <c r="K398" i="17"/>
  <c r="K397" i="17"/>
  <c r="K396" i="17"/>
  <c r="K395" i="17"/>
  <c r="K394" i="17"/>
  <c r="K393" i="17"/>
  <c r="K392" i="17"/>
  <c r="K391" i="17"/>
  <c r="K390" i="17"/>
  <c r="K389" i="17"/>
  <c r="K388" i="17"/>
  <c r="K387" i="17"/>
  <c r="K386" i="17"/>
  <c r="K385" i="17"/>
  <c r="K384" i="17"/>
  <c r="K383" i="17"/>
  <c r="K382" i="17"/>
  <c r="K381" i="17"/>
  <c r="K380" i="17"/>
  <c r="K379" i="17"/>
  <c r="K378" i="17"/>
  <c r="K377" i="17"/>
  <c r="K376" i="17"/>
  <c r="K375" i="17"/>
  <c r="K374" i="17"/>
  <c r="K373" i="17"/>
  <c r="K372" i="17"/>
  <c r="K371" i="17"/>
  <c r="K370" i="17"/>
  <c r="K369" i="17"/>
  <c r="K368" i="17"/>
  <c r="K367" i="17"/>
  <c r="K366" i="17"/>
  <c r="K365" i="17"/>
  <c r="K364" i="17"/>
  <c r="K363" i="17"/>
  <c r="K362" i="17"/>
  <c r="K361" i="17"/>
  <c r="K360" i="17"/>
  <c r="K359" i="17"/>
  <c r="K358" i="17"/>
  <c r="K357" i="17"/>
  <c r="K356" i="17"/>
  <c r="K355" i="17"/>
  <c r="K354" i="17"/>
  <c r="K353" i="17"/>
  <c r="K352" i="17"/>
  <c r="K351" i="17"/>
  <c r="K350" i="17"/>
  <c r="K349" i="17"/>
  <c r="K348" i="17"/>
  <c r="K347" i="17"/>
  <c r="K346" i="17"/>
  <c r="K345" i="17"/>
  <c r="K344" i="17"/>
  <c r="K343" i="17"/>
  <c r="K342" i="17"/>
  <c r="K341" i="17"/>
  <c r="K340" i="17"/>
  <c r="K339" i="17"/>
  <c r="K338" i="17"/>
  <c r="K337" i="17"/>
  <c r="K336" i="17"/>
  <c r="K335" i="17"/>
  <c r="K334" i="17"/>
  <c r="K333" i="17"/>
  <c r="K332" i="17"/>
  <c r="K331" i="17"/>
  <c r="K330" i="17"/>
  <c r="K329" i="17"/>
  <c r="K328" i="17"/>
  <c r="K327" i="17"/>
  <c r="K326" i="17"/>
  <c r="K325" i="17"/>
  <c r="K324" i="17"/>
  <c r="K323" i="17"/>
  <c r="K322" i="17"/>
  <c r="K321" i="17"/>
  <c r="K320" i="17"/>
  <c r="K319" i="17"/>
  <c r="K318" i="17"/>
  <c r="K317" i="17"/>
  <c r="K316" i="17"/>
  <c r="K315" i="17"/>
  <c r="K314" i="17"/>
  <c r="K313" i="17"/>
  <c r="K312" i="17"/>
  <c r="K311" i="17"/>
  <c r="K310" i="17"/>
  <c r="K309" i="17"/>
  <c r="K308" i="17"/>
  <c r="K307" i="17"/>
  <c r="K306" i="17"/>
  <c r="K305" i="17"/>
  <c r="K304" i="17"/>
  <c r="K303" i="17"/>
  <c r="K302" i="17"/>
  <c r="K301" i="17"/>
  <c r="K300" i="17"/>
  <c r="K299" i="17"/>
  <c r="K298" i="17"/>
  <c r="K297" i="17"/>
  <c r="K296" i="17"/>
  <c r="K295" i="17"/>
  <c r="K294" i="17"/>
  <c r="K293" i="17"/>
  <c r="K292" i="17"/>
  <c r="K291" i="17"/>
  <c r="K290" i="17"/>
  <c r="K289" i="17"/>
  <c r="K288" i="17"/>
  <c r="K287" i="17"/>
  <c r="K286" i="17"/>
  <c r="K285" i="17"/>
  <c r="K284" i="17"/>
  <c r="K283" i="17"/>
  <c r="K282" i="17"/>
  <c r="K281" i="17"/>
  <c r="K280" i="17"/>
  <c r="K279" i="17"/>
  <c r="K278" i="17"/>
  <c r="K277" i="17"/>
  <c r="K276" i="17"/>
  <c r="K275" i="17"/>
  <c r="K274" i="17"/>
  <c r="K273" i="17"/>
  <c r="K272" i="17"/>
  <c r="K271" i="17"/>
  <c r="K270" i="17"/>
  <c r="K269" i="17"/>
  <c r="K268" i="17"/>
  <c r="K267" i="17"/>
  <c r="K266" i="17"/>
  <c r="K265" i="17"/>
  <c r="K264" i="17"/>
  <c r="K263" i="17"/>
  <c r="K262" i="17"/>
  <c r="K261" i="17"/>
  <c r="K260" i="17"/>
  <c r="K259" i="17"/>
  <c r="K258" i="17"/>
  <c r="K257" i="17"/>
  <c r="K256" i="17"/>
  <c r="K255" i="17"/>
  <c r="K254" i="17"/>
  <c r="K253" i="17"/>
  <c r="K252" i="17"/>
  <c r="K251" i="17"/>
  <c r="K250" i="17"/>
  <c r="K249" i="17"/>
  <c r="K248" i="17"/>
  <c r="K247" i="17"/>
  <c r="K246" i="17"/>
  <c r="K245" i="17"/>
  <c r="K244" i="17"/>
  <c r="K243" i="17"/>
  <c r="K242" i="17"/>
  <c r="K241" i="17"/>
  <c r="K240" i="17"/>
  <c r="K239" i="17"/>
  <c r="K238" i="17"/>
  <c r="K237" i="17"/>
  <c r="K236" i="17"/>
  <c r="K235" i="17"/>
  <c r="K234" i="17"/>
  <c r="K233" i="17"/>
  <c r="K232" i="17"/>
  <c r="K231" i="17"/>
  <c r="K230" i="17"/>
  <c r="K229" i="17"/>
  <c r="K228" i="17"/>
  <c r="K227" i="17"/>
  <c r="K226" i="17"/>
  <c r="K225" i="17"/>
  <c r="K224" i="17"/>
  <c r="K223" i="17"/>
  <c r="K222" i="17"/>
  <c r="K221" i="17"/>
  <c r="K220" i="17"/>
  <c r="K219" i="17"/>
  <c r="K218" i="17"/>
  <c r="K217" i="17"/>
  <c r="K216" i="17"/>
  <c r="K215" i="17"/>
  <c r="K214" i="17"/>
  <c r="K213" i="17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200" i="17"/>
  <c r="K199" i="17"/>
  <c r="K198" i="17"/>
  <c r="K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E43" i="10"/>
  <c r="AL43" i="10" s="1"/>
  <c r="E42" i="10"/>
  <c r="AZ42" i="10" s="1"/>
  <c r="E41" i="10"/>
  <c r="AB41" i="10" s="1"/>
  <c r="L43" i="11" s="1"/>
  <c r="E40" i="10"/>
  <c r="AV40" i="10" s="1"/>
  <c r="E39" i="10"/>
  <c r="AV39" i="10" s="1"/>
  <c r="E38" i="10"/>
  <c r="AB38" i="10" s="1"/>
  <c r="L40" i="11" s="1"/>
  <c r="E37" i="10"/>
  <c r="AZ37" i="10" s="1"/>
  <c r="E36" i="10"/>
  <c r="AT36" i="10" s="1"/>
  <c r="E35" i="10"/>
  <c r="AT35" i="10" s="1"/>
  <c r="E34" i="10"/>
  <c r="AV34" i="10" s="1"/>
  <c r="E33" i="10"/>
  <c r="AN33" i="10" s="1"/>
  <c r="E32" i="10"/>
  <c r="AN32" i="10" s="1"/>
  <c r="E31" i="10"/>
  <c r="AV31" i="10" s="1"/>
  <c r="E30" i="10"/>
  <c r="AT30" i="10" s="1"/>
  <c r="E29" i="10"/>
  <c r="AB29" i="10" s="1"/>
  <c r="L31" i="11" s="1"/>
  <c r="E28" i="10"/>
  <c r="AN28" i="10" s="1"/>
  <c r="E27" i="10"/>
  <c r="AV27" i="10" s="1"/>
  <c r="E26" i="10"/>
  <c r="AV26" i="10" s="1"/>
  <c r="E25" i="10"/>
  <c r="AB25" i="10" s="1"/>
  <c r="L27" i="11" s="1"/>
  <c r="E24" i="10"/>
  <c r="E23" i="10"/>
  <c r="AL23" i="10" s="1"/>
  <c r="E22" i="10"/>
  <c r="AT22" i="10" s="1"/>
  <c r="AV21" i="10"/>
  <c r="E20" i="10"/>
  <c r="AZ20" i="10" s="1"/>
  <c r="E19" i="10"/>
  <c r="AL19" i="10" s="1"/>
  <c r="E18" i="10"/>
  <c r="AB18" i="10" s="1"/>
  <c r="L20" i="11" s="1"/>
  <c r="E17" i="10"/>
  <c r="AN17" i="10" s="1"/>
  <c r="E16" i="10"/>
  <c r="AN16" i="10" s="1"/>
  <c r="E15" i="10"/>
  <c r="AV15" i="10" s="1"/>
  <c r="E14" i="10"/>
  <c r="AV14" i="10" s="1"/>
  <c r="E13" i="10"/>
  <c r="AV13" i="10" s="1"/>
  <c r="E12" i="10"/>
  <c r="E11" i="10"/>
  <c r="AT11" i="10" s="1"/>
  <c r="E10" i="10"/>
  <c r="AL10" i="10" s="1"/>
  <c r="E9" i="10"/>
  <c r="AV9" i="10" s="1"/>
  <c r="B30" i="2"/>
  <c r="P13" i="10"/>
  <c r="AB49" i="10" s="1"/>
  <c r="L51" i="11" s="1"/>
  <c r="P12" i="10"/>
  <c r="BZ12" i="10" s="1"/>
  <c r="P11" i="10"/>
  <c r="AB47" i="10" s="1"/>
  <c r="L49" i="11" s="1"/>
  <c r="P10" i="10"/>
  <c r="AB46" i="10" s="1"/>
  <c r="L48" i="11" s="1"/>
  <c r="P9" i="10"/>
  <c r="BV9" i="10" s="1"/>
  <c r="P8" i="10"/>
  <c r="BL8" i="10" s="1"/>
  <c r="P19" i="10"/>
  <c r="BV19" i="10" s="1"/>
  <c r="P18" i="10"/>
  <c r="BT18" i="10" s="1"/>
  <c r="P17" i="10"/>
  <c r="BZ17" i="10" s="1"/>
  <c r="P16" i="10"/>
  <c r="AB52" i="10" s="1"/>
  <c r="L54" i="11" s="1"/>
  <c r="P15" i="10"/>
  <c r="AB51" i="10" s="1"/>
  <c r="L53" i="11" s="1"/>
  <c r="P14" i="10"/>
  <c r="BZ14" i="10" s="1"/>
  <c r="P22" i="10"/>
  <c r="BZ22" i="10" s="1"/>
  <c r="P21" i="10"/>
  <c r="BZ21" i="10" s="1"/>
  <c r="P20" i="10"/>
  <c r="BV20" i="10" s="1"/>
  <c r="P25" i="10"/>
  <c r="BN25" i="10" s="1"/>
  <c r="P24" i="10"/>
  <c r="AB60" i="10" s="1"/>
  <c r="L62" i="11" s="1"/>
  <c r="P23" i="10"/>
  <c r="BZ23" i="10" s="1"/>
  <c r="P28" i="10"/>
  <c r="BL28" i="10" s="1"/>
  <c r="P27" i="10"/>
  <c r="BT27" i="10" s="1"/>
  <c r="P26" i="10"/>
  <c r="BZ26" i="10" s="1"/>
  <c r="P31" i="10"/>
  <c r="AB67" i="10" s="1"/>
  <c r="L69" i="11" s="1"/>
  <c r="P30" i="10"/>
  <c r="BZ30" i="10" s="1"/>
  <c r="P29" i="10"/>
  <c r="BL29" i="10" s="1"/>
  <c r="P34" i="10"/>
  <c r="BN34" i="10" s="1"/>
  <c r="P33" i="10"/>
  <c r="BT33" i="10" s="1"/>
  <c r="P32" i="10"/>
  <c r="BZ32" i="10" s="1"/>
  <c r="P37" i="10"/>
  <c r="BL37" i="10" s="1"/>
  <c r="P36" i="10"/>
  <c r="BT36" i="10" s="1"/>
  <c r="P35" i="10"/>
  <c r="BV35" i="10" s="1"/>
  <c r="P40" i="10"/>
  <c r="BT40" i="10" s="1"/>
  <c r="P39" i="10"/>
  <c r="AB75" i="10" s="1"/>
  <c r="L77" i="11" s="1"/>
  <c r="P38" i="10"/>
  <c r="BL38" i="10" s="1"/>
  <c r="P43" i="10"/>
  <c r="BT43" i="10" s="1"/>
  <c r="P42" i="10"/>
  <c r="BN42" i="10" s="1"/>
  <c r="P41" i="10"/>
  <c r="BL41" i="10" s="1"/>
  <c r="AN8" i="10"/>
  <c r="P13" i="3"/>
  <c r="AB49" i="3" s="1"/>
  <c r="L51" i="4" s="1"/>
  <c r="P12" i="3"/>
  <c r="AB48" i="3" s="1"/>
  <c r="L50" i="4" s="1"/>
  <c r="P11" i="3"/>
  <c r="P10" i="3"/>
  <c r="P9" i="3"/>
  <c r="BZ9" i="3" s="1"/>
  <c r="P8" i="3"/>
  <c r="BT8" i="3" s="1"/>
  <c r="P19" i="3"/>
  <c r="BZ19" i="3" s="1"/>
  <c r="P18" i="3"/>
  <c r="AB54" i="3" s="1"/>
  <c r="L56" i="4" s="1"/>
  <c r="P17" i="3"/>
  <c r="BZ17" i="3" s="1"/>
  <c r="P16" i="3"/>
  <c r="BZ16" i="3" s="1"/>
  <c r="P15" i="3"/>
  <c r="AB51" i="3" s="1"/>
  <c r="L53" i="4" s="1"/>
  <c r="P14" i="3"/>
  <c r="BN14" i="3" s="1"/>
  <c r="P22" i="3"/>
  <c r="BZ22" i="3" s="1"/>
  <c r="P21" i="3"/>
  <c r="BT21" i="3" s="1"/>
  <c r="P20" i="3"/>
  <c r="BT20" i="3" s="1"/>
  <c r="P25" i="3"/>
  <c r="BL25" i="3" s="1"/>
  <c r="P24" i="3"/>
  <c r="BZ24" i="3" s="1"/>
  <c r="P23" i="3"/>
  <c r="BN23" i="3" s="1"/>
  <c r="P28" i="3"/>
  <c r="BV28" i="3" s="1"/>
  <c r="P27" i="3"/>
  <c r="BZ27" i="3" s="1"/>
  <c r="P26" i="3"/>
  <c r="BN26" i="3" s="1"/>
  <c r="P31" i="3"/>
  <c r="BT31" i="3" s="1"/>
  <c r="P30" i="3"/>
  <c r="BN30" i="3" s="1"/>
  <c r="P29" i="3"/>
  <c r="BT29" i="3" s="1"/>
  <c r="P34" i="3"/>
  <c r="AB70" i="3" s="1"/>
  <c r="L72" i="4" s="1"/>
  <c r="P33" i="3"/>
  <c r="BZ33" i="3" s="1"/>
  <c r="P32" i="3"/>
  <c r="BN32" i="3" s="1"/>
  <c r="P37" i="3"/>
  <c r="BN37" i="3" s="1"/>
  <c r="P36" i="3"/>
  <c r="BZ36" i="3" s="1"/>
  <c r="P35" i="3"/>
  <c r="BV35" i="3" s="1"/>
  <c r="P40" i="3"/>
  <c r="BV40" i="3" s="1"/>
  <c r="P39" i="3"/>
  <c r="BL39" i="3" s="1"/>
  <c r="P38" i="3"/>
  <c r="BT38" i="3" s="1"/>
  <c r="P43" i="3"/>
  <c r="BZ43" i="3" s="1"/>
  <c r="P42" i="3"/>
  <c r="BV42" i="3" s="1"/>
  <c r="P41" i="3"/>
  <c r="AB77" i="3" s="1"/>
  <c r="L79" i="4" s="1"/>
  <c r="E43" i="3"/>
  <c r="AB43" i="3" s="1"/>
  <c r="L45" i="4" s="1"/>
  <c r="E42" i="3"/>
  <c r="AL42" i="3" s="1"/>
  <c r="E41" i="3"/>
  <c r="AL41" i="3" s="1"/>
  <c r="E40" i="3"/>
  <c r="AV40" i="3" s="1"/>
  <c r="E39" i="3"/>
  <c r="AN39" i="3" s="1"/>
  <c r="E38" i="3"/>
  <c r="E37" i="3"/>
  <c r="AZ37" i="3" s="1"/>
  <c r="E36" i="3"/>
  <c r="E35" i="3"/>
  <c r="E34" i="3"/>
  <c r="AB34" i="3" s="1"/>
  <c r="L36" i="4" s="1"/>
  <c r="E33" i="3"/>
  <c r="AB33" i="3" s="1"/>
  <c r="L35" i="4" s="1"/>
  <c r="E32" i="3"/>
  <c r="AT32" i="3" s="1"/>
  <c r="E31" i="3"/>
  <c r="AZ31" i="3" s="1"/>
  <c r="E30" i="3"/>
  <c r="E29" i="3"/>
  <c r="AL29" i="3" s="1"/>
  <c r="E28" i="3"/>
  <c r="AB28" i="3" s="1"/>
  <c r="L30" i="4" s="1"/>
  <c r="E27" i="3"/>
  <c r="AT27" i="3" s="1"/>
  <c r="E26" i="3"/>
  <c r="AL26" i="3" s="1"/>
  <c r="E25" i="3"/>
  <c r="AZ25" i="3" s="1"/>
  <c r="E24" i="3"/>
  <c r="AV24" i="3" s="1"/>
  <c r="E23" i="3"/>
  <c r="AB23" i="3" s="1"/>
  <c r="L25" i="4" s="1"/>
  <c r="E22" i="3"/>
  <c r="AT22" i="3" s="1"/>
  <c r="E21" i="3"/>
  <c r="AT21" i="3" s="1"/>
  <c r="E20" i="3"/>
  <c r="AL20" i="3" s="1"/>
  <c r="E19" i="3"/>
  <c r="AB19" i="3" s="1"/>
  <c r="L21" i="4" s="1"/>
  <c r="E18" i="3"/>
  <c r="AL18" i="3" s="1"/>
  <c r="E17" i="3"/>
  <c r="AB17" i="3" s="1"/>
  <c r="L19" i="4" s="1"/>
  <c r="E16" i="3"/>
  <c r="AZ16" i="3" s="1"/>
  <c r="E15" i="3"/>
  <c r="AZ15" i="3" s="1"/>
  <c r="E14" i="3"/>
  <c r="AL14" i="3" s="1"/>
  <c r="E13" i="3"/>
  <c r="AN13" i="3" s="1"/>
  <c r="E12" i="3"/>
  <c r="AL12" i="3" s="1"/>
  <c r="E11" i="3"/>
  <c r="AT11" i="3" s="1"/>
  <c r="E10" i="3"/>
  <c r="AB10" i="3" s="1"/>
  <c r="L12" i="4" s="1"/>
  <c r="E9" i="3"/>
  <c r="AT9" i="3" s="1"/>
  <c r="S49" i="14"/>
  <c r="S48" i="14"/>
  <c r="J48" i="14"/>
  <c r="S47" i="14"/>
  <c r="J47" i="14"/>
  <c r="S46" i="14"/>
  <c r="S45" i="14"/>
  <c r="J45" i="14" s="1"/>
  <c r="S44" i="14"/>
  <c r="J44" i="14"/>
  <c r="S43" i="14"/>
  <c r="J43" i="14" s="1"/>
  <c r="S42" i="14"/>
  <c r="J42" i="14" s="1"/>
  <c r="S41" i="14"/>
  <c r="J41" i="14" s="1"/>
  <c r="S40" i="14"/>
  <c r="J40" i="14" s="1"/>
  <c r="S39" i="14"/>
  <c r="J39" i="14" s="1"/>
  <c r="S38" i="14"/>
  <c r="J38" i="14"/>
  <c r="S4" i="14"/>
  <c r="J4" i="14" s="1"/>
  <c r="S3" i="14"/>
  <c r="J3" i="14" s="1"/>
  <c r="I73" i="14"/>
  <c r="A73" i="14" s="1"/>
  <c r="I72" i="14"/>
  <c r="F72" i="14" s="1"/>
  <c r="I71" i="14"/>
  <c r="N71" i="14" s="1"/>
  <c r="I70" i="14"/>
  <c r="F70" i="14" s="1"/>
  <c r="I69" i="14"/>
  <c r="L69" i="14" s="1"/>
  <c r="I68" i="14"/>
  <c r="K68" i="14" s="1"/>
  <c r="I67" i="14"/>
  <c r="K67" i="14" s="1"/>
  <c r="I66" i="14"/>
  <c r="I65" i="14"/>
  <c r="K65" i="14" s="1"/>
  <c r="I64" i="14"/>
  <c r="I63" i="14"/>
  <c r="K63" i="14" s="1"/>
  <c r="I62" i="14"/>
  <c r="V62" i="14" s="1"/>
  <c r="I61" i="14"/>
  <c r="N61" i="14" s="1"/>
  <c r="I60" i="14"/>
  <c r="K60" i="14" s="1"/>
  <c r="V60" i="14"/>
  <c r="I59" i="14"/>
  <c r="E59" i="14" s="1"/>
  <c r="I58" i="14"/>
  <c r="U58" i="14" s="1"/>
  <c r="I57" i="14"/>
  <c r="K57" i="14" s="1"/>
  <c r="N57" i="14"/>
  <c r="I56" i="14"/>
  <c r="K56" i="14" s="1"/>
  <c r="I55" i="14"/>
  <c r="U55" i="14" s="1"/>
  <c r="I54" i="14"/>
  <c r="I53" i="14"/>
  <c r="K53" i="14" s="1"/>
  <c r="I52" i="14"/>
  <c r="A52" i="14" s="1"/>
  <c r="I51" i="14"/>
  <c r="N51" i="14"/>
  <c r="I50" i="14"/>
  <c r="I49" i="14"/>
  <c r="K49" i="14" s="1"/>
  <c r="I48" i="14"/>
  <c r="I47" i="14"/>
  <c r="F47" i="14" s="1"/>
  <c r="I46" i="14"/>
  <c r="K46" i="14" s="1"/>
  <c r="I45" i="14"/>
  <c r="F45" i="14" s="1"/>
  <c r="I44" i="14"/>
  <c r="K44" i="14" s="1"/>
  <c r="I43" i="14"/>
  <c r="I42" i="14"/>
  <c r="K42" i="14" s="1"/>
  <c r="I41" i="14"/>
  <c r="V41" i="14" s="1"/>
  <c r="I40" i="14"/>
  <c r="K40" i="14" s="1"/>
  <c r="I39" i="14"/>
  <c r="L39" i="14" s="1"/>
  <c r="I38" i="14"/>
  <c r="K38" i="14" s="1"/>
  <c r="I37" i="14"/>
  <c r="F37" i="14" s="1"/>
  <c r="I36" i="14"/>
  <c r="I35" i="14"/>
  <c r="K35" i="14" s="1"/>
  <c r="I34" i="14"/>
  <c r="I33" i="14"/>
  <c r="E33" i="14" s="1"/>
  <c r="I32" i="14"/>
  <c r="K32" i="14" s="1"/>
  <c r="I31" i="14"/>
  <c r="K31" i="14" s="1"/>
  <c r="I30" i="14"/>
  <c r="I29" i="14"/>
  <c r="K29" i="14" s="1"/>
  <c r="I28" i="14"/>
  <c r="I27" i="14"/>
  <c r="K27" i="14" s="1"/>
  <c r="I26" i="14"/>
  <c r="I25" i="14"/>
  <c r="K25" i="14" s="1"/>
  <c r="I24" i="14"/>
  <c r="K24" i="14" s="1"/>
  <c r="I23" i="14"/>
  <c r="V23" i="14" s="1"/>
  <c r="I22" i="14"/>
  <c r="I21" i="14"/>
  <c r="K21" i="14" s="1"/>
  <c r="I20" i="14"/>
  <c r="E20" i="14" s="1"/>
  <c r="I19" i="14"/>
  <c r="K19" i="14" s="1"/>
  <c r="I18" i="14"/>
  <c r="K18" i="14" s="1"/>
  <c r="I17" i="14"/>
  <c r="I16" i="14"/>
  <c r="K16" i="14" s="1"/>
  <c r="I15" i="14"/>
  <c r="K15" i="14" s="1"/>
  <c r="I14" i="14"/>
  <c r="I13" i="14"/>
  <c r="I12" i="14"/>
  <c r="K12" i="14" s="1"/>
  <c r="I11" i="14"/>
  <c r="I10" i="14"/>
  <c r="I9" i="14"/>
  <c r="K9" i="14" s="1"/>
  <c r="I8" i="14"/>
  <c r="K8" i="14" s="1"/>
  <c r="R73" i="14"/>
  <c r="S73" i="14" s="1"/>
  <c r="J73" i="14" s="1"/>
  <c r="R72" i="14"/>
  <c r="S72" i="14"/>
  <c r="J72" i="14" s="1"/>
  <c r="R71" i="14"/>
  <c r="R70" i="14"/>
  <c r="S70" i="14" s="1"/>
  <c r="J70" i="14" s="1"/>
  <c r="R69" i="14"/>
  <c r="S69" i="14" s="1"/>
  <c r="J69" i="14"/>
  <c r="R68" i="14"/>
  <c r="S68" i="14" s="1"/>
  <c r="J68" i="14" s="1"/>
  <c r="R67" i="14"/>
  <c r="S67" i="14" s="1"/>
  <c r="J67" i="14" s="1"/>
  <c r="R66" i="14"/>
  <c r="S66" i="14" s="1"/>
  <c r="J66" i="14" s="1"/>
  <c r="R65" i="14"/>
  <c r="S65" i="14" s="1"/>
  <c r="J65" i="14" s="1"/>
  <c r="R64" i="14"/>
  <c r="S64" i="14" s="1"/>
  <c r="J64" i="14" s="1"/>
  <c r="R63" i="14"/>
  <c r="S63" i="14" s="1"/>
  <c r="J63" i="14" s="1"/>
  <c r="R62" i="14"/>
  <c r="S62" i="14" s="1"/>
  <c r="J62" i="14" s="1"/>
  <c r="R61" i="14"/>
  <c r="S61" i="14" s="1"/>
  <c r="J61" i="14" s="1"/>
  <c r="R60" i="14"/>
  <c r="S60" i="14" s="1"/>
  <c r="J60" i="14" s="1"/>
  <c r="R59" i="14"/>
  <c r="S59" i="14" s="1"/>
  <c r="J59" i="14" s="1"/>
  <c r="R58" i="14"/>
  <c r="S58" i="14" s="1"/>
  <c r="J58" i="14" s="1"/>
  <c r="R57" i="14"/>
  <c r="S57" i="14" s="1"/>
  <c r="J57" i="14" s="1"/>
  <c r="R56" i="14"/>
  <c r="S56" i="14" s="1"/>
  <c r="J56" i="14" s="1"/>
  <c r="R55" i="14"/>
  <c r="S55" i="14" s="1"/>
  <c r="J55" i="14" s="1"/>
  <c r="R54" i="14"/>
  <c r="S54" i="14" s="1"/>
  <c r="J54" i="14" s="1"/>
  <c r="R53" i="14"/>
  <c r="S53" i="14" s="1"/>
  <c r="J53" i="14" s="1"/>
  <c r="R52" i="14"/>
  <c r="S52" i="14" s="1"/>
  <c r="J52" i="14" s="1"/>
  <c r="R51" i="14"/>
  <c r="S51" i="14" s="1"/>
  <c r="J51" i="14" s="1"/>
  <c r="R50" i="14"/>
  <c r="R37" i="14"/>
  <c r="S37" i="14" s="1"/>
  <c r="J37" i="14" s="1"/>
  <c r="R36" i="14"/>
  <c r="S36" i="14" s="1"/>
  <c r="J36" i="14" s="1"/>
  <c r="R35" i="14"/>
  <c r="S35" i="14" s="1"/>
  <c r="J35" i="14" s="1"/>
  <c r="R34" i="14"/>
  <c r="S34" i="14" s="1"/>
  <c r="J34" i="14" s="1"/>
  <c r="R33" i="14"/>
  <c r="S33" i="14" s="1"/>
  <c r="J33" i="14" s="1"/>
  <c r="R32" i="14"/>
  <c r="S32" i="14" s="1"/>
  <c r="J32" i="14" s="1"/>
  <c r="R31" i="14"/>
  <c r="S31" i="14"/>
  <c r="J31" i="14" s="1"/>
  <c r="R30" i="14"/>
  <c r="S30" i="14" s="1"/>
  <c r="J30" i="14" s="1"/>
  <c r="R29" i="14"/>
  <c r="S29" i="14" s="1"/>
  <c r="J29" i="14" s="1"/>
  <c r="R28" i="14"/>
  <c r="S28" i="14" s="1"/>
  <c r="J28" i="14" s="1"/>
  <c r="R27" i="14"/>
  <c r="S27" i="14" s="1"/>
  <c r="J27" i="14" s="1"/>
  <c r="S10" i="14"/>
  <c r="J10" i="14" s="1"/>
  <c r="R9" i="14"/>
  <c r="S9" i="14"/>
  <c r="J9" i="14" s="1"/>
  <c r="R8" i="14"/>
  <c r="R26" i="14"/>
  <c r="S26" i="14" s="1"/>
  <c r="J26" i="14" s="1"/>
  <c r="R25" i="14"/>
  <c r="S25" i="14" s="1"/>
  <c r="J25" i="14" s="1"/>
  <c r="R24" i="14"/>
  <c r="S24" i="14"/>
  <c r="J24" i="14" s="1"/>
  <c r="R23" i="14"/>
  <c r="S23" i="14" s="1"/>
  <c r="J23" i="14" s="1"/>
  <c r="R22" i="14"/>
  <c r="S22" i="14" s="1"/>
  <c r="J22" i="14" s="1"/>
  <c r="R21" i="14"/>
  <c r="S21" i="14"/>
  <c r="J21" i="14" s="1"/>
  <c r="R20" i="14"/>
  <c r="S20" i="14" s="1"/>
  <c r="J20" i="14" s="1"/>
  <c r="R19" i="14"/>
  <c r="S19" i="14" s="1"/>
  <c r="J19" i="14" s="1"/>
  <c r="R18" i="14"/>
  <c r="S18" i="14" s="1"/>
  <c r="J18" i="14" s="1"/>
  <c r="R17" i="14"/>
  <c r="S17" i="14" s="1"/>
  <c r="J17" i="14" s="1"/>
  <c r="S16" i="14"/>
  <c r="J16" i="14" s="1"/>
  <c r="S15" i="14"/>
  <c r="J15" i="14" s="1"/>
  <c r="S14" i="14"/>
  <c r="J14" i="14" s="1"/>
  <c r="S13" i="14"/>
  <c r="J13" i="14" s="1"/>
  <c r="S12" i="14"/>
  <c r="J12" i="14" s="1"/>
  <c r="S11" i="14"/>
  <c r="J11" i="14" s="1"/>
  <c r="R7" i="14"/>
  <c r="S7" i="14"/>
  <c r="J7" i="14" s="1"/>
  <c r="R6" i="14"/>
  <c r="S6" i="14" s="1"/>
  <c r="J6" i="14" s="1"/>
  <c r="R5" i="14"/>
  <c r="S5" i="14" s="1"/>
  <c r="J5" i="14" s="1"/>
  <c r="R2" i="14"/>
  <c r="S2" i="14" s="1"/>
  <c r="J2" i="14" s="1"/>
  <c r="I7" i="14"/>
  <c r="V7" i="14"/>
  <c r="I6" i="14"/>
  <c r="I5" i="14"/>
  <c r="L5" i="14" s="1"/>
  <c r="U5" i="14"/>
  <c r="I4" i="14"/>
  <c r="K4" i="14" s="1"/>
  <c r="I3" i="14"/>
  <c r="I2" i="14"/>
  <c r="E2" i="14" s="1"/>
  <c r="I73" i="13"/>
  <c r="I72" i="13"/>
  <c r="U72" i="13" s="1"/>
  <c r="I71" i="13"/>
  <c r="I70" i="13"/>
  <c r="I69" i="13"/>
  <c r="N69" i="13" s="1"/>
  <c r="I68" i="13"/>
  <c r="M68" i="13" s="1"/>
  <c r="I67" i="13"/>
  <c r="I66" i="13"/>
  <c r="E66" i="13" s="1"/>
  <c r="I65" i="13"/>
  <c r="E65" i="13" s="1"/>
  <c r="I64" i="13"/>
  <c r="V64" i="13" s="1"/>
  <c r="I63" i="13"/>
  <c r="I62" i="13"/>
  <c r="M62" i="13" s="1"/>
  <c r="I61" i="13"/>
  <c r="I60" i="13"/>
  <c r="M60" i="13" s="1"/>
  <c r="I59" i="13"/>
  <c r="E59" i="13" s="1"/>
  <c r="I58" i="13"/>
  <c r="V58" i="13" s="1"/>
  <c r="I57" i="13"/>
  <c r="M57" i="13" s="1"/>
  <c r="I56" i="13"/>
  <c r="I55" i="13"/>
  <c r="N55" i="13" s="1"/>
  <c r="I54" i="13"/>
  <c r="N54" i="13"/>
  <c r="I53" i="13"/>
  <c r="U53" i="13"/>
  <c r="I52" i="13"/>
  <c r="N52" i="13"/>
  <c r="I51" i="13"/>
  <c r="L51" i="13"/>
  <c r="I50" i="13"/>
  <c r="L50" i="13"/>
  <c r="I49" i="13"/>
  <c r="N49" i="13"/>
  <c r="I48" i="13"/>
  <c r="I47" i="13"/>
  <c r="E47" i="13" s="1"/>
  <c r="I46" i="13"/>
  <c r="I45" i="13"/>
  <c r="F45" i="13" s="1"/>
  <c r="I44" i="13"/>
  <c r="F44" i="13" s="1"/>
  <c r="I43" i="13"/>
  <c r="M43" i="13" s="1"/>
  <c r="I42" i="13"/>
  <c r="F42" i="13" s="1"/>
  <c r="I41" i="13"/>
  <c r="I40" i="13"/>
  <c r="I39" i="13"/>
  <c r="N39" i="13" s="1"/>
  <c r="I38" i="13"/>
  <c r="I37" i="13"/>
  <c r="V37" i="13" s="1"/>
  <c r="I36" i="13"/>
  <c r="I35" i="13"/>
  <c r="I34" i="13"/>
  <c r="A34" i="13" s="1"/>
  <c r="I33" i="13"/>
  <c r="F33" i="13" s="1"/>
  <c r="I32" i="13"/>
  <c r="I31" i="13"/>
  <c r="V31" i="13" s="1"/>
  <c r="U31" i="13"/>
  <c r="I30" i="13"/>
  <c r="U30" i="13" s="1"/>
  <c r="I29" i="13"/>
  <c r="I28" i="13"/>
  <c r="A28" i="13" s="1"/>
  <c r="I27" i="13"/>
  <c r="V27" i="13" s="1"/>
  <c r="I26" i="13"/>
  <c r="I25" i="13"/>
  <c r="M25" i="13" s="1"/>
  <c r="I24" i="13"/>
  <c r="I23" i="13"/>
  <c r="I22" i="13"/>
  <c r="I21" i="13"/>
  <c r="U21" i="13" s="1"/>
  <c r="I20" i="13"/>
  <c r="E20" i="13" s="1"/>
  <c r="I19" i="13"/>
  <c r="M19" i="13" s="1"/>
  <c r="I18" i="13"/>
  <c r="I17" i="13"/>
  <c r="M17" i="13" s="1"/>
  <c r="I16" i="13"/>
  <c r="V16" i="13" s="1"/>
  <c r="I15" i="13"/>
  <c r="E15" i="13" s="1"/>
  <c r="I14" i="13"/>
  <c r="I13" i="13"/>
  <c r="M13" i="13" s="1"/>
  <c r="I12" i="13"/>
  <c r="V12" i="13" s="1"/>
  <c r="I11" i="13"/>
  <c r="I10" i="13"/>
  <c r="I9" i="13"/>
  <c r="M9" i="13" s="1"/>
  <c r="I8" i="13"/>
  <c r="L8" i="13" s="1"/>
  <c r="I7" i="13"/>
  <c r="I6" i="13"/>
  <c r="F6" i="13" s="1"/>
  <c r="I5" i="13"/>
  <c r="R73" i="13"/>
  <c r="S73" i="13" s="1"/>
  <c r="J73" i="13" s="1"/>
  <c r="R72" i="13"/>
  <c r="S72" i="13" s="1"/>
  <c r="J72" i="13" s="1"/>
  <c r="R71" i="13"/>
  <c r="S71" i="13"/>
  <c r="J71" i="13" s="1"/>
  <c r="R70" i="13"/>
  <c r="S70" i="13" s="1"/>
  <c r="J70" i="13" s="1"/>
  <c r="R69" i="13"/>
  <c r="S69" i="13" s="1"/>
  <c r="J69" i="13" s="1"/>
  <c r="R68" i="13"/>
  <c r="S68" i="13" s="1"/>
  <c r="J68" i="13" s="1"/>
  <c r="R67" i="13"/>
  <c r="S67" i="13" s="1"/>
  <c r="J67" i="13" s="1"/>
  <c r="R66" i="13"/>
  <c r="S66" i="13" s="1"/>
  <c r="J66" i="13" s="1"/>
  <c r="R65" i="13"/>
  <c r="S65" i="13" s="1"/>
  <c r="J65" i="13" s="1"/>
  <c r="R64" i="13"/>
  <c r="S64" i="13" s="1"/>
  <c r="J64" i="13" s="1"/>
  <c r="R63" i="13"/>
  <c r="S63" i="13" s="1"/>
  <c r="J63" i="13" s="1"/>
  <c r="R62" i="13"/>
  <c r="S62" i="13" s="1"/>
  <c r="J62" i="13" s="1"/>
  <c r="R61" i="13"/>
  <c r="S61" i="13" s="1"/>
  <c r="J61" i="13" s="1"/>
  <c r="R60" i="13"/>
  <c r="S60" i="13" s="1"/>
  <c r="J60" i="13" s="1"/>
  <c r="R59" i="13"/>
  <c r="S59" i="13" s="1"/>
  <c r="J59" i="13" s="1"/>
  <c r="R58" i="13"/>
  <c r="S58" i="13" s="1"/>
  <c r="J58" i="13" s="1"/>
  <c r="R57" i="13"/>
  <c r="S57" i="13" s="1"/>
  <c r="J57" i="13" s="1"/>
  <c r="R56" i="13"/>
  <c r="S56" i="13" s="1"/>
  <c r="J56" i="13" s="1"/>
  <c r="R55" i="13"/>
  <c r="S55" i="13" s="1"/>
  <c r="J55" i="13" s="1"/>
  <c r="R54" i="13"/>
  <c r="S54" i="13" s="1"/>
  <c r="J54" i="13" s="1"/>
  <c r="R53" i="13"/>
  <c r="S53" i="13" s="1"/>
  <c r="J53" i="13" s="1"/>
  <c r="R52" i="13"/>
  <c r="S52" i="13" s="1"/>
  <c r="J52" i="13" s="1"/>
  <c r="R51" i="13"/>
  <c r="S51" i="13" s="1"/>
  <c r="J51" i="13" s="1"/>
  <c r="R50" i="13"/>
  <c r="S50" i="13" s="1"/>
  <c r="J50" i="13" s="1"/>
  <c r="R37" i="13"/>
  <c r="S37" i="13" s="1"/>
  <c r="J37" i="13" s="1"/>
  <c r="R36" i="13"/>
  <c r="S36" i="13" s="1"/>
  <c r="J36" i="13" s="1"/>
  <c r="R35" i="13"/>
  <c r="S35" i="13" s="1"/>
  <c r="J35" i="13" s="1"/>
  <c r="R34" i="13"/>
  <c r="S34" i="13" s="1"/>
  <c r="J34" i="13" s="1"/>
  <c r="R33" i="13"/>
  <c r="S33" i="13" s="1"/>
  <c r="J33" i="13" s="1"/>
  <c r="R32" i="13"/>
  <c r="S32" i="13" s="1"/>
  <c r="J32" i="13" s="1"/>
  <c r="R31" i="13"/>
  <c r="S31" i="13" s="1"/>
  <c r="J31" i="13" s="1"/>
  <c r="R30" i="13"/>
  <c r="S30" i="13" s="1"/>
  <c r="J30" i="13" s="1"/>
  <c r="R29" i="13"/>
  <c r="S29" i="13" s="1"/>
  <c r="J29" i="13" s="1"/>
  <c r="R28" i="13"/>
  <c r="S28" i="13" s="1"/>
  <c r="J28" i="13" s="1"/>
  <c r="R27" i="13"/>
  <c r="S27" i="13" s="1"/>
  <c r="J27" i="13" s="1"/>
  <c r="R26" i="13"/>
  <c r="S26" i="13" s="1"/>
  <c r="J26" i="13" s="1"/>
  <c r="R25" i="13"/>
  <c r="S25" i="13" s="1"/>
  <c r="J25" i="13" s="1"/>
  <c r="R24" i="13"/>
  <c r="S24" i="13" s="1"/>
  <c r="J24" i="13" s="1"/>
  <c r="R23" i="13"/>
  <c r="S23" i="13" s="1"/>
  <c r="J23" i="13" s="1"/>
  <c r="R22" i="13"/>
  <c r="S22" i="13" s="1"/>
  <c r="J22" i="13" s="1"/>
  <c r="R21" i="13"/>
  <c r="S21" i="13"/>
  <c r="J21" i="13" s="1"/>
  <c r="R20" i="13"/>
  <c r="S20" i="13" s="1"/>
  <c r="J20" i="13" s="1"/>
  <c r="R19" i="13"/>
  <c r="S19" i="13" s="1"/>
  <c r="J19" i="13" s="1"/>
  <c r="R18" i="13"/>
  <c r="S18" i="13" s="1"/>
  <c r="J18" i="13"/>
  <c r="R17" i="13"/>
  <c r="S17" i="13" s="1"/>
  <c r="J17" i="13" s="1"/>
  <c r="R16" i="13"/>
  <c r="S16" i="13"/>
  <c r="J16" i="13" s="1"/>
  <c r="R15" i="13"/>
  <c r="S15" i="13" s="1"/>
  <c r="J15" i="13" s="1"/>
  <c r="R14" i="13"/>
  <c r="S14" i="13" s="1"/>
  <c r="J14" i="13" s="1"/>
  <c r="R13" i="13"/>
  <c r="S13" i="13" s="1"/>
  <c r="J13" i="13" s="1"/>
  <c r="R12" i="13"/>
  <c r="S12" i="13" s="1"/>
  <c r="J12" i="13" s="1"/>
  <c r="R11" i="13"/>
  <c r="S11" i="13" s="1"/>
  <c r="J11" i="13" s="1"/>
  <c r="R10" i="13"/>
  <c r="S10" i="13" s="1"/>
  <c r="J10" i="13" s="1"/>
  <c r="R9" i="13"/>
  <c r="S9" i="13" s="1"/>
  <c r="J9" i="13" s="1"/>
  <c r="R8" i="13"/>
  <c r="S8" i="13" s="1"/>
  <c r="J8" i="13" s="1"/>
  <c r="R7" i="13"/>
  <c r="S7" i="13" s="1"/>
  <c r="J7" i="13" s="1"/>
  <c r="R6" i="13"/>
  <c r="S6" i="13" s="1"/>
  <c r="J6" i="13" s="1"/>
  <c r="R5" i="13"/>
  <c r="S5" i="13"/>
  <c r="J5" i="13" s="1"/>
  <c r="R4" i="13"/>
  <c r="S4" i="13" s="1"/>
  <c r="J4" i="13" s="1"/>
  <c r="R3" i="13"/>
  <c r="S3" i="13" s="1"/>
  <c r="J3" i="13" s="1"/>
  <c r="R2" i="13"/>
  <c r="S2" i="13" s="1"/>
  <c r="J2" i="13" s="1"/>
  <c r="I4" i="13"/>
  <c r="I3" i="13"/>
  <c r="N3" i="13" s="1"/>
  <c r="I2" i="13"/>
  <c r="F2" i="13" s="1"/>
  <c r="S1" i="13"/>
  <c r="O1" i="13"/>
  <c r="A4" i="1"/>
  <c r="J3" i="3"/>
  <c r="M3" i="10"/>
  <c r="J3" i="10"/>
  <c r="F81" i="11"/>
  <c r="A81" i="11"/>
  <c r="X81" i="11" s="1"/>
  <c r="P7" i="11"/>
  <c r="AA79" i="10"/>
  <c r="K81" i="11" s="1"/>
  <c r="F80" i="11"/>
  <c r="A80" i="11"/>
  <c r="X80" i="11" s="1"/>
  <c r="AA78" i="10"/>
  <c r="K80" i="11" s="1"/>
  <c r="F79" i="11"/>
  <c r="A79" i="11"/>
  <c r="X79" i="11" s="1"/>
  <c r="AA77" i="10"/>
  <c r="K79" i="11" s="1"/>
  <c r="F78" i="11"/>
  <c r="A78" i="11"/>
  <c r="X78" i="11" s="1"/>
  <c r="AA76" i="10"/>
  <c r="K78" i="11" s="1"/>
  <c r="F77" i="11"/>
  <c r="A77" i="11"/>
  <c r="X77" i="11" s="1"/>
  <c r="AA75" i="10"/>
  <c r="K77" i="11" s="1"/>
  <c r="F76" i="11"/>
  <c r="A76" i="11"/>
  <c r="X76" i="11" s="1"/>
  <c r="AA74" i="10"/>
  <c r="K76" i="11" s="1"/>
  <c r="F75" i="11"/>
  <c r="A75" i="11"/>
  <c r="X75" i="11" s="1"/>
  <c r="AA73" i="10"/>
  <c r="K75" i="11" s="1"/>
  <c r="F74" i="11"/>
  <c r="A74" i="11"/>
  <c r="X74" i="11" s="1"/>
  <c r="AA72" i="10"/>
  <c r="K74" i="11"/>
  <c r="F73" i="11"/>
  <c r="A73" i="11"/>
  <c r="X73" i="11" s="1"/>
  <c r="AA71" i="10"/>
  <c r="K73" i="11"/>
  <c r="F72" i="11"/>
  <c r="A72" i="11"/>
  <c r="X72" i="11" s="1"/>
  <c r="AA70" i="10"/>
  <c r="K72" i="11" s="1"/>
  <c r="F71" i="11"/>
  <c r="A71" i="11"/>
  <c r="X71" i="11" s="1"/>
  <c r="AA69" i="10"/>
  <c r="K71" i="11" s="1"/>
  <c r="F70" i="11"/>
  <c r="A70" i="11"/>
  <c r="X70" i="11" s="1"/>
  <c r="AA68" i="10"/>
  <c r="K70" i="11" s="1"/>
  <c r="F69" i="11"/>
  <c r="A69" i="11"/>
  <c r="X69" i="11" s="1"/>
  <c r="AA67" i="10"/>
  <c r="K69" i="11"/>
  <c r="F68" i="11"/>
  <c r="A68" i="11"/>
  <c r="X68" i="11" s="1"/>
  <c r="AA66" i="10"/>
  <c r="K68" i="11" s="1"/>
  <c r="F67" i="11"/>
  <c r="A67" i="11"/>
  <c r="X67" i="11" s="1"/>
  <c r="AA65" i="10"/>
  <c r="K67" i="11" s="1"/>
  <c r="F66" i="11"/>
  <c r="A66" i="11"/>
  <c r="X66" i="11" s="1"/>
  <c r="AA64" i="10"/>
  <c r="K66" i="11" s="1"/>
  <c r="F65" i="11"/>
  <c r="A65" i="11"/>
  <c r="X65" i="11" s="1"/>
  <c r="AA63" i="10"/>
  <c r="K65" i="11" s="1"/>
  <c r="F64" i="11"/>
  <c r="A64" i="11"/>
  <c r="X64" i="11" s="1"/>
  <c r="AA62" i="10"/>
  <c r="K64" i="11" s="1"/>
  <c r="F63" i="11"/>
  <c r="A63" i="11"/>
  <c r="X63" i="11" s="1"/>
  <c r="AA61" i="10"/>
  <c r="K63" i="11" s="1"/>
  <c r="F62" i="11"/>
  <c r="A62" i="11"/>
  <c r="X62" i="11" s="1"/>
  <c r="AA60" i="10"/>
  <c r="K62" i="11"/>
  <c r="F61" i="11"/>
  <c r="A61" i="11"/>
  <c r="X61" i="11" s="1"/>
  <c r="AA59" i="10"/>
  <c r="K61" i="11" s="1"/>
  <c r="F60" i="11"/>
  <c r="A60" i="11"/>
  <c r="X60" i="11" s="1"/>
  <c r="AA58" i="10"/>
  <c r="K60" i="11" s="1"/>
  <c r="F59" i="11"/>
  <c r="A59" i="11"/>
  <c r="X59" i="11" s="1"/>
  <c r="AA57" i="10"/>
  <c r="K59" i="11" s="1"/>
  <c r="F58" i="11"/>
  <c r="A58" i="11"/>
  <c r="X58" i="11" s="1"/>
  <c r="AA56" i="10"/>
  <c r="K58" i="11" s="1"/>
  <c r="F57" i="11"/>
  <c r="A57" i="11"/>
  <c r="X57" i="11" s="1"/>
  <c r="AA55" i="10"/>
  <c r="K57" i="11" s="1"/>
  <c r="F56" i="11"/>
  <c r="A56" i="11"/>
  <c r="X56" i="11" s="1"/>
  <c r="AA54" i="10"/>
  <c r="K56" i="11"/>
  <c r="F55" i="11"/>
  <c r="A55" i="11"/>
  <c r="X55" i="11" s="1"/>
  <c r="AA53" i="10"/>
  <c r="K55" i="11" s="1"/>
  <c r="F54" i="11"/>
  <c r="A54" i="11"/>
  <c r="X54" i="11" s="1"/>
  <c r="AA52" i="10"/>
  <c r="K54" i="11" s="1"/>
  <c r="F53" i="11"/>
  <c r="A53" i="11"/>
  <c r="X53" i="11" s="1"/>
  <c r="AA51" i="10"/>
  <c r="K53" i="11" s="1"/>
  <c r="F52" i="11"/>
  <c r="A52" i="11"/>
  <c r="X52" i="11" s="1"/>
  <c r="AA50" i="10"/>
  <c r="K52" i="11" s="1"/>
  <c r="F51" i="11"/>
  <c r="A51" i="11"/>
  <c r="X51" i="11" s="1"/>
  <c r="AA49" i="10"/>
  <c r="K51" i="11" s="1"/>
  <c r="F50" i="11"/>
  <c r="A50" i="11"/>
  <c r="X50" i="11" s="1"/>
  <c r="AA48" i="10"/>
  <c r="F49" i="11"/>
  <c r="A49" i="11"/>
  <c r="X49" i="11" s="1"/>
  <c r="AA47" i="10"/>
  <c r="F48" i="11"/>
  <c r="A48" i="11"/>
  <c r="X48" i="11" s="1"/>
  <c r="AA46" i="10"/>
  <c r="K48" i="11" s="1"/>
  <c r="F47" i="11"/>
  <c r="A47" i="11"/>
  <c r="X47" i="11" s="1"/>
  <c r="AA45" i="10"/>
  <c r="K47" i="11" s="1"/>
  <c r="F46" i="11"/>
  <c r="A46" i="11"/>
  <c r="X46" i="11" s="1"/>
  <c r="AA44" i="10"/>
  <c r="F45" i="11"/>
  <c r="A45" i="11"/>
  <c r="X45" i="11" s="1"/>
  <c r="AA43" i="10"/>
  <c r="K45" i="11" s="1"/>
  <c r="F44" i="11"/>
  <c r="A44" i="11"/>
  <c r="X44" i="11" s="1"/>
  <c r="AA42" i="10"/>
  <c r="K44" i="11" s="1"/>
  <c r="F43" i="11"/>
  <c r="A43" i="11"/>
  <c r="X43" i="11" s="1"/>
  <c r="AA41" i="10"/>
  <c r="K43" i="11" s="1"/>
  <c r="F42" i="11"/>
  <c r="A42" i="11"/>
  <c r="X42" i="11" s="1"/>
  <c r="AA40" i="10"/>
  <c r="K42" i="11" s="1"/>
  <c r="F41" i="11"/>
  <c r="A41" i="11"/>
  <c r="X41" i="11" s="1"/>
  <c r="AA39" i="10"/>
  <c r="K41" i="11" s="1"/>
  <c r="F40" i="11"/>
  <c r="A40" i="11"/>
  <c r="X40" i="11" s="1"/>
  <c r="AA38" i="10"/>
  <c r="K40" i="11"/>
  <c r="F39" i="11"/>
  <c r="A39" i="11"/>
  <c r="X39" i="11" s="1"/>
  <c r="AA37" i="10"/>
  <c r="K39" i="11" s="1"/>
  <c r="F38" i="11"/>
  <c r="A38" i="11"/>
  <c r="X38" i="11" s="1"/>
  <c r="AA36" i="10"/>
  <c r="K38" i="11" s="1"/>
  <c r="F37" i="11"/>
  <c r="A37" i="11"/>
  <c r="X37" i="11" s="1"/>
  <c r="AA35" i="10"/>
  <c r="K37" i="11" s="1"/>
  <c r="F36" i="11"/>
  <c r="A36" i="11"/>
  <c r="X36" i="11" s="1"/>
  <c r="AA34" i="10"/>
  <c r="K36" i="11" s="1"/>
  <c r="F35" i="11"/>
  <c r="A35" i="11"/>
  <c r="X35" i="11" s="1"/>
  <c r="AA33" i="10"/>
  <c r="K35" i="11" s="1"/>
  <c r="F34" i="11"/>
  <c r="A34" i="11"/>
  <c r="X34" i="11" s="1"/>
  <c r="AA32" i="10"/>
  <c r="K34" i="11" s="1"/>
  <c r="F33" i="11"/>
  <c r="A33" i="11"/>
  <c r="X33" i="11" s="1"/>
  <c r="AA31" i="10"/>
  <c r="K33" i="11" s="1"/>
  <c r="F32" i="11"/>
  <c r="A32" i="11"/>
  <c r="X32" i="11" s="1"/>
  <c r="AA30" i="10"/>
  <c r="K32" i="11"/>
  <c r="F31" i="11"/>
  <c r="A31" i="11"/>
  <c r="X31" i="11" s="1"/>
  <c r="AA29" i="10"/>
  <c r="K31" i="11"/>
  <c r="F30" i="11"/>
  <c r="A30" i="11"/>
  <c r="X30" i="11" s="1"/>
  <c r="AA28" i="10"/>
  <c r="K30" i="11" s="1"/>
  <c r="F29" i="11"/>
  <c r="A29" i="11"/>
  <c r="X29" i="11" s="1"/>
  <c r="AA27" i="10"/>
  <c r="K29" i="11" s="1"/>
  <c r="F28" i="11"/>
  <c r="A28" i="11"/>
  <c r="X28" i="11" s="1"/>
  <c r="AA26" i="10"/>
  <c r="K28" i="11"/>
  <c r="F27" i="11"/>
  <c r="A27" i="11"/>
  <c r="X27" i="11" s="1"/>
  <c r="AA25" i="10"/>
  <c r="K27" i="11"/>
  <c r="F26" i="11"/>
  <c r="A26" i="11"/>
  <c r="X26" i="11" s="1"/>
  <c r="AA24" i="10"/>
  <c r="K26" i="11" s="1"/>
  <c r="F25" i="11"/>
  <c r="A25" i="11"/>
  <c r="X25" i="11" s="1"/>
  <c r="AA23" i="10"/>
  <c r="K25" i="11" s="1"/>
  <c r="F24" i="11"/>
  <c r="A24" i="11"/>
  <c r="X24" i="11" s="1"/>
  <c r="AA22" i="10"/>
  <c r="K24" i="11" s="1"/>
  <c r="F23" i="11"/>
  <c r="A23" i="11"/>
  <c r="X23" i="11" s="1"/>
  <c r="AA21" i="10"/>
  <c r="K23" i="11"/>
  <c r="F22" i="11"/>
  <c r="A22" i="11"/>
  <c r="X22" i="11" s="1"/>
  <c r="AA20" i="10"/>
  <c r="K22" i="11"/>
  <c r="F21" i="11"/>
  <c r="A21" i="11"/>
  <c r="X21" i="11" s="1"/>
  <c r="AA19" i="10"/>
  <c r="K21" i="11" s="1"/>
  <c r="F20" i="11"/>
  <c r="A20" i="11"/>
  <c r="X20" i="11" s="1"/>
  <c r="AA18" i="10"/>
  <c r="K20" i="11" s="1"/>
  <c r="F19" i="11"/>
  <c r="A19" i="11"/>
  <c r="X19" i="11" s="1"/>
  <c r="AA17" i="10"/>
  <c r="K19" i="11" s="1"/>
  <c r="F18" i="11"/>
  <c r="A18" i="11"/>
  <c r="X18" i="11" s="1"/>
  <c r="AA16" i="10"/>
  <c r="K18" i="11" s="1"/>
  <c r="F17" i="11"/>
  <c r="A17" i="11"/>
  <c r="X17" i="11" s="1"/>
  <c r="AA15" i="10"/>
  <c r="K17" i="11" s="1"/>
  <c r="F16" i="11"/>
  <c r="A16" i="11"/>
  <c r="X16" i="11" s="1"/>
  <c r="AA14" i="10"/>
  <c r="K16" i="11" s="1"/>
  <c r="F15" i="11"/>
  <c r="A15" i="11"/>
  <c r="X15" i="11" s="1"/>
  <c r="AA13" i="10"/>
  <c r="F14" i="11"/>
  <c r="A14" i="11"/>
  <c r="X14" i="11" s="1"/>
  <c r="AA12" i="10"/>
  <c r="K14" i="11" s="1"/>
  <c r="F13" i="11"/>
  <c r="A13" i="11"/>
  <c r="X13" i="11" s="1"/>
  <c r="AA11" i="10"/>
  <c r="AO43" i="10" s="1"/>
  <c r="F12" i="11"/>
  <c r="A12" i="11"/>
  <c r="X12" i="11" s="1"/>
  <c r="AA10" i="10"/>
  <c r="K12" i="11" s="1"/>
  <c r="N12" i="11" s="1"/>
  <c r="O12" i="11" s="1"/>
  <c r="F11" i="11"/>
  <c r="A11" i="11"/>
  <c r="X11" i="11" s="1"/>
  <c r="AA9" i="10"/>
  <c r="K11" i="11" s="1"/>
  <c r="F10" i="11"/>
  <c r="A10" i="11"/>
  <c r="X10" i="11" s="1"/>
  <c r="AA8" i="10"/>
  <c r="BW43" i="10"/>
  <c r="BP43" i="10"/>
  <c r="BK43" i="10"/>
  <c r="BF43" i="10"/>
  <c r="Z43" i="10"/>
  <c r="BW42" i="10"/>
  <c r="BP42" i="10"/>
  <c r="BK42" i="10"/>
  <c r="BF42" i="10"/>
  <c r="Z42" i="10"/>
  <c r="BP41" i="10"/>
  <c r="BK41" i="10"/>
  <c r="BF41" i="10"/>
  <c r="BM41" i="10" s="1"/>
  <c r="Z41" i="10"/>
  <c r="BW40" i="10"/>
  <c r="BP40" i="10"/>
  <c r="BK40" i="10"/>
  <c r="BF40" i="10"/>
  <c r="Z40" i="10"/>
  <c r="BW39" i="10"/>
  <c r="BP39" i="10"/>
  <c r="BK39" i="10"/>
  <c r="BF39" i="10"/>
  <c r="Z39" i="10"/>
  <c r="BP38" i="10"/>
  <c r="BK38" i="10"/>
  <c r="BF38" i="10"/>
  <c r="BM38" i="10" s="1"/>
  <c r="Z38" i="10"/>
  <c r="BW37" i="10"/>
  <c r="BP37" i="10"/>
  <c r="BK37" i="10"/>
  <c r="BF37" i="10"/>
  <c r="Z37" i="10"/>
  <c r="BW36" i="10"/>
  <c r="BP36" i="10"/>
  <c r="BK36" i="10"/>
  <c r="BF36" i="10"/>
  <c r="Z36" i="10"/>
  <c r="BP35" i="10"/>
  <c r="BK35" i="10"/>
  <c r="BF35" i="10"/>
  <c r="BM35" i="10" s="1"/>
  <c r="Z35" i="10"/>
  <c r="BW34" i="10"/>
  <c r="BP34" i="10"/>
  <c r="BK34" i="10"/>
  <c r="BF34" i="10"/>
  <c r="Z34" i="10"/>
  <c r="BW33" i="10"/>
  <c r="BP33" i="10"/>
  <c r="BK33" i="10"/>
  <c r="BF33" i="10"/>
  <c r="Z33" i="10"/>
  <c r="BP32" i="10"/>
  <c r="BK32" i="10"/>
  <c r="BF32" i="10"/>
  <c r="BM32" i="10" s="1"/>
  <c r="Z32" i="10"/>
  <c r="BW31" i="10"/>
  <c r="BP31" i="10"/>
  <c r="BK31" i="10"/>
  <c r="BF31" i="10"/>
  <c r="Z31" i="10"/>
  <c r="BW30" i="10"/>
  <c r="BP30" i="10"/>
  <c r="BK30" i="10"/>
  <c r="BF30" i="10"/>
  <c r="Z30" i="10"/>
  <c r="BP29" i="10"/>
  <c r="BK29" i="10"/>
  <c r="BF29" i="10"/>
  <c r="Z29" i="10"/>
  <c r="BW28" i="10"/>
  <c r="BP28" i="10"/>
  <c r="BK28" i="10"/>
  <c r="BF28" i="10"/>
  <c r="Z28" i="10"/>
  <c r="BW27" i="10"/>
  <c r="BP27" i="10"/>
  <c r="BK27" i="10"/>
  <c r="BF27" i="10"/>
  <c r="Z27" i="10"/>
  <c r="BP26" i="10"/>
  <c r="BK26" i="10"/>
  <c r="BF26" i="10"/>
  <c r="Z26" i="10"/>
  <c r="BW25" i="10"/>
  <c r="BP25" i="10"/>
  <c r="BK25" i="10"/>
  <c r="BF25" i="10"/>
  <c r="Z25" i="10"/>
  <c r="BW24" i="10"/>
  <c r="BP24" i="10"/>
  <c r="BK24" i="10"/>
  <c r="BF24" i="10"/>
  <c r="Z24" i="10"/>
  <c r="BP23" i="10"/>
  <c r="BK23" i="10"/>
  <c r="BF23" i="10"/>
  <c r="Z23" i="10"/>
  <c r="BW22" i="10"/>
  <c r="BP22" i="10"/>
  <c r="BK22" i="10"/>
  <c r="BF22" i="10"/>
  <c r="Z22" i="10"/>
  <c r="BW21" i="10"/>
  <c r="BP21" i="10"/>
  <c r="BK21" i="10"/>
  <c r="BF21" i="10"/>
  <c r="Z21" i="10"/>
  <c r="BP20" i="10"/>
  <c r="BK20" i="10"/>
  <c r="BF20" i="10"/>
  <c r="BM20" i="10" s="1"/>
  <c r="Z20" i="10"/>
  <c r="BW19" i="10"/>
  <c r="BP19" i="10"/>
  <c r="Z19" i="10"/>
  <c r="BW18" i="10"/>
  <c r="BP18" i="10"/>
  <c r="Z18" i="10"/>
  <c r="BW17" i="10"/>
  <c r="BP17" i="10"/>
  <c r="Z17" i="10"/>
  <c r="BW16" i="10"/>
  <c r="BP16" i="10"/>
  <c r="BJ16" i="10"/>
  <c r="Z16" i="10"/>
  <c r="BW15" i="10"/>
  <c r="BP15" i="10"/>
  <c r="BJ15" i="10"/>
  <c r="Z15" i="10"/>
  <c r="BP14" i="10"/>
  <c r="BK14" i="10"/>
  <c r="BJ14" i="10"/>
  <c r="BF14" i="10"/>
  <c r="BM14" i="10"/>
  <c r="Z14" i="10"/>
  <c r="BW13" i="10"/>
  <c r="BP13" i="10"/>
  <c r="Z13" i="10"/>
  <c r="BW12" i="10"/>
  <c r="BP12" i="10"/>
  <c r="Z12" i="10"/>
  <c r="BW11" i="10"/>
  <c r="BP11" i="10"/>
  <c r="Z11" i="10"/>
  <c r="BW10" i="10"/>
  <c r="BP10" i="10"/>
  <c r="BJ10" i="10"/>
  <c r="Z10" i="10"/>
  <c r="BW9" i="10"/>
  <c r="BP9" i="10"/>
  <c r="BJ9" i="10"/>
  <c r="Z9" i="10"/>
  <c r="BP8" i="10"/>
  <c r="BK8" i="10"/>
  <c r="BJ8" i="10"/>
  <c r="BF8" i="10"/>
  <c r="BM8" i="10"/>
  <c r="Z8" i="10"/>
  <c r="AW43" i="10"/>
  <c r="AP43" i="10"/>
  <c r="AK43" i="10"/>
  <c r="AF43" i="10"/>
  <c r="Y43" i="10"/>
  <c r="AW42" i="10"/>
  <c r="AP42" i="10"/>
  <c r="AK42" i="10"/>
  <c r="AF42" i="10"/>
  <c r="AM41" i="10" s="1"/>
  <c r="Y42" i="10"/>
  <c r="AP41" i="10"/>
  <c r="AK41" i="10"/>
  <c r="AF41" i="10"/>
  <c r="Y41" i="10"/>
  <c r="AW40" i="10"/>
  <c r="AP40" i="10"/>
  <c r="AK40" i="10"/>
  <c r="AF40" i="10"/>
  <c r="Y40" i="10"/>
  <c r="AW39" i="10"/>
  <c r="AP39" i="10"/>
  <c r="AK39" i="10"/>
  <c r="AF39" i="10"/>
  <c r="Y39" i="10"/>
  <c r="AP38" i="10"/>
  <c r="AK38" i="10"/>
  <c r="AF38" i="10"/>
  <c r="Y38" i="10"/>
  <c r="AW37" i="10"/>
  <c r="AP37" i="10"/>
  <c r="AK37" i="10"/>
  <c r="AF37" i="10"/>
  <c r="Y37" i="10"/>
  <c r="AW36" i="10"/>
  <c r="AP36" i="10"/>
  <c r="AK36" i="10"/>
  <c r="AF36" i="10"/>
  <c r="Y36" i="10"/>
  <c r="AP35" i="10"/>
  <c r="AK35" i="10"/>
  <c r="AM35" i="10"/>
  <c r="AF35" i="10"/>
  <c r="Y35" i="10"/>
  <c r="AW34" i="10"/>
  <c r="AP34" i="10"/>
  <c r="AK34" i="10"/>
  <c r="AF34" i="10"/>
  <c r="Y34" i="10"/>
  <c r="AW33" i="10"/>
  <c r="AP33" i="10"/>
  <c r="AK33" i="10"/>
  <c r="AF33" i="10"/>
  <c r="Y33" i="10"/>
  <c r="AP32" i="10"/>
  <c r="AK32" i="10"/>
  <c r="AF32" i="10"/>
  <c r="AM32" i="10" s="1"/>
  <c r="Y32" i="10"/>
  <c r="AW31" i="10"/>
  <c r="AP31" i="10"/>
  <c r="AK31" i="10"/>
  <c r="AF31" i="10"/>
  <c r="AM29" i="10" s="1"/>
  <c r="Y31" i="10"/>
  <c r="AW30" i="10"/>
  <c r="AP30" i="10"/>
  <c r="AK30" i="10"/>
  <c r="AF30" i="10"/>
  <c r="Y30" i="10"/>
  <c r="AP29" i="10"/>
  <c r="AK29" i="10"/>
  <c r="AF29" i="10"/>
  <c r="Y29" i="10"/>
  <c r="AW28" i="10"/>
  <c r="AP28" i="10"/>
  <c r="AK28" i="10"/>
  <c r="AF28" i="10"/>
  <c r="Y28" i="10"/>
  <c r="AW27" i="10"/>
  <c r="AP27" i="10"/>
  <c r="AK27" i="10"/>
  <c r="AF27" i="10"/>
  <c r="Y27" i="10"/>
  <c r="AP26" i="10"/>
  <c r="AK26" i="10"/>
  <c r="AF26" i="10"/>
  <c r="AM26" i="10" s="1"/>
  <c r="Y26" i="10"/>
  <c r="AW25" i="10"/>
  <c r="AP25" i="10"/>
  <c r="AK25" i="10"/>
  <c r="AF25" i="10"/>
  <c r="Y25" i="10"/>
  <c r="AW24" i="10"/>
  <c r="AP24" i="10"/>
  <c r="AK24" i="10"/>
  <c r="AF24" i="10"/>
  <c r="Y24" i="10"/>
  <c r="AP23" i="10"/>
  <c r="AK23" i="10"/>
  <c r="AF23" i="10"/>
  <c r="AM23" i="10" s="1"/>
  <c r="Y23" i="10"/>
  <c r="AW22" i="10"/>
  <c r="AP22" i="10"/>
  <c r="AK22" i="10"/>
  <c r="AF22" i="10"/>
  <c r="Y22" i="10"/>
  <c r="AW21" i="10"/>
  <c r="AP21" i="10"/>
  <c r="AK21" i="10"/>
  <c r="AF21" i="10"/>
  <c r="Y21" i="10"/>
  <c r="AP20" i="10"/>
  <c r="AK20" i="10"/>
  <c r="AF20" i="10"/>
  <c r="Y20" i="10"/>
  <c r="AW19" i="10"/>
  <c r="AP19" i="10"/>
  <c r="AK19" i="10"/>
  <c r="AF19" i="10"/>
  <c r="Y19" i="10"/>
  <c r="AW18" i="10"/>
  <c r="AP18" i="10"/>
  <c r="AK18" i="10"/>
  <c r="AF18" i="10"/>
  <c r="Y18" i="10"/>
  <c r="AP17" i="10"/>
  <c r="AK17" i="10"/>
  <c r="AF17" i="10"/>
  <c r="Y17" i="10"/>
  <c r="AW16" i="10"/>
  <c r="AP16" i="10"/>
  <c r="AK16" i="10"/>
  <c r="AF16" i="10"/>
  <c r="Y16" i="10"/>
  <c r="AW15" i="10"/>
  <c r="AP15" i="10"/>
  <c r="AK15" i="10"/>
  <c r="AF15" i="10"/>
  <c r="Y15" i="10"/>
  <c r="AP14" i="10"/>
  <c r="AK14" i="10"/>
  <c r="AF14" i="10"/>
  <c r="AM14" i="10" s="1"/>
  <c r="Y14" i="10"/>
  <c r="AW13" i="10"/>
  <c r="AP13" i="10"/>
  <c r="AK13" i="10"/>
  <c r="AF13" i="10"/>
  <c r="Y13" i="10"/>
  <c r="AW12" i="10"/>
  <c r="AP12" i="10"/>
  <c r="AK12" i="10"/>
  <c r="AF12" i="10"/>
  <c r="Y12" i="10"/>
  <c r="AP11" i="10"/>
  <c r="AK11" i="10"/>
  <c r="AF11" i="10"/>
  <c r="AM11" i="10" s="1"/>
  <c r="Y11" i="10"/>
  <c r="AW10" i="10"/>
  <c r="AP10" i="10"/>
  <c r="AK10" i="10"/>
  <c r="AF10" i="10"/>
  <c r="Y10" i="10"/>
  <c r="AW9" i="10"/>
  <c r="AP9" i="10"/>
  <c r="AK9" i="10"/>
  <c r="AF9" i="10"/>
  <c r="Y9" i="10"/>
  <c r="AP8" i="10"/>
  <c r="AK8" i="10"/>
  <c r="AF8" i="10"/>
  <c r="AM8" i="10" s="1"/>
  <c r="Y8" i="10"/>
  <c r="M3" i="3"/>
  <c r="F81" i="4"/>
  <c r="A81" i="4"/>
  <c r="X81" i="4" s="1"/>
  <c r="P7" i="4"/>
  <c r="AA79" i="3"/>
  <c r="K81" i="4" s="1"/>
  <c r="F80" i="4"/>
  <c r="A80" i="4"/>
  <c r="X80" i="4" s="1"/>
  <c r="AA78" i="3"/>
  <c r="K80" i="4" s="1"/>
  <c r="F79" i="4"/>
  <c r="A79" i="4"/>
  <c r="X79" i="4" s="1"/>
  <c r="AA77" i="3"/>
  <c r="K79" i="4" s="1"/>
  <c r="F78" i="4"/>
  <c r="A78" i="4"/>
  <c r="X78" i="4" s="1"/>
  <c r="AA76" i="3"/>
  <c r="K78" i="4" s="1"/>
  <c r="F77" i="4"/>
  <c r="A77" i="4"/>
  <c r="X77" i="4" s="1"/>
  <c r="AA75" i="3"/>
  <c r="K77" i="4" s="1"/>
  <c r="F76" i="4"/>
  <c r="A76" i="4"/>
  <c r="X76" i="4" s="1"/>
  <c r="AA74" i="3"/>
  <c r="K76" i="4" s="1"/>
  <c r="F75" i="4"/>
  <c r="A75" i="4"/>
  <c r="X75" i="4" s="1"/>
  <c r="AA73" i="3"/>
  <c r="K75" i="4" s="1"/>
  <c r="F74" i="4"/>
  <c r="A74" i="4"/>
  <c r="X74" i="4" s="1"/>
  <c r="AA72" i="3"/>
  <c r="K74" i="4" s="1"/>
  <c r="F73" i="4"/>
  <c r="A73" i="4"/>
  <c r="X73" i="4" s="1"/>
  <c r="AA71" i="3"/>
  <c r="K73" i="4"/>
  <c r="F72" i="4"/>
  <c r="A72" i="4"/>
  <c r="X72" i="4" s="1"/>
  <c r="AA70" i="3"/>
  <c r="K72" i="4" s="1"/>
  <c r="F71" i="4"/>
  <c r="A71" i="4"/>
  <c r="X71" i="4" s="1"/>
  <c r="AA69" i="3"/>
  <c r="K71" i="4" s="1"/>
  <c r="F70" i="4"/>
  <c r="A70" i="4"/>
  <c r="X70" i="4" s="1"/>
  <c r="AA68" i="3"/>
  <c r="K70" i="4" s="1"/>
  <c r="F69" i="4"/>
  <c r="A69" i="4"/>
  <c r="X69" i="4" s="1"/>
  <c r="AA67" i="3"/>
  <c r="K69" i="4" s="1"/>
  <c r="F68" i="4"/>
  <c r="A68" i="4"/>
  <c r="X68" i="4" s="1"/>
  <c r="AA66" i="3"/>
  <c r="K68" i="4" s="1"/>
  <c r="F67" i="4"/>
  <c r="A67" i="4"/>
  <c r="X67" i="4" s="1"/>
  <c r="AA65" i="3"/>
  <c r="K67" i="4" s="1"/>
  <c r="F66" i="4"/>
  <c r="A66" i="4"/>
  <c r="X66" i="4" s="1"/>
  <c r="AA64" i="3"/>
  <c r="K66" i="4" s="1"/>
  <c r="F65" i="4"/>
  <c r="A65" i="4"/>
  <c r="X65" i="4" s="1"/>
  <c r="AA63" i="3"/>
  <c r="K65" i="4" s="1"/>
  <c r="F64" i="4"/>
  <c r="A64" i="4"/>
  <c r="X64" i="4" s="1"/>
  <c r="AA62" i="3"/>
  <c r="K64" i="4" s="1"/>
  <c r="F63" i="4"/>
  <c r="A63" i="4"/>
  <c r="X63" i="4" s="1"/>
  <c r="AA61" i="3"/>
  <c r="K63" i="4" s="1"/>
  <c r="F62" i="4"/>
  <c r="A62" i="4"/>
  <c r="X62" i="4" s="1"/>
  <c r="AA60" i="3"/>
  <c r="K62" i="4" s="1"/>
  <c r="F61" i="4"/>
  <c r="A61" i="4"/>
  <c r="X61" i="4" s="1"/>
  <c r="AA59" i="3"/>
  <c r="K61" i="4" s="1"/>
  <c r="F60" i="4"/>
  <c r="A60" i="4"/>
  <c r="X60" i="4" s="1"/>
  <c r="AA58" i="3"/>
  <c r="K60" i="4" s="1"/>
  <c r="F59" i="4"/>
  <c r="A59" i="4"/>
  <c r="X59" i="4" s="1"/>
  <c r="AA57" i="3"/>
  <c r="K59" i="4" s="1"/>
  <c r="F58" i="4"/>
  <c r="A58" i="4"/>
  <c r="X58" i="4" s="1"/>
  <c r="AA56" i="3"/>
  <c r="K58" i="4" s="1"/>
  <c r="F57" i="4"/>
  <c r="A57" i="4"/>
  <c r="X57" i="4" s="1"/>
  <c r="AA55" i="3"/>
  <c r="K57" i="4"/>
  <c r="F56" i="4"/>
  <c r="A56" i="4"/>
  <c r="X56" i="4" s="1"/>
  <c r="AA54" i="3"/>
  <c r="K56" i="4" s="1"/>
  <c r="F55" i="4"/>
  <c r="A55" i="4"/>
  <c r="X55" i="4" s="1"/>
  <c r="AA53" i="3"/>
  <c r="K55" i="4" s="1"/>
  <c r="F54" i="4"/>
  <c r="A54" i="4"/>
  <c r="X54" i="4" s="1"/>
  <c r="AA52" i="3"/>
  <c r="K54" i="4" s="1"/>
  <c r="F53" i="4"/>
  <c r="A53" i="4"/>
  <c r="X53" i="4" s="1"/>
  <c r="AA51" i="3"/>
  <c r="K53" i="4" s="1"/>
  <c r="F52" i="4"/>
  <c r="A52" i="4"/>
  <c r="X52" i="4" s="1"/>
  <c r="AA50" i="3"/>
  <c r="K52" i="4" s="1"/>
  <c r="F51" i="4"/>
  <c r="A51" i="4"/>
  <c r="X51" i="4" s="1"/>
  <c r="AA49" i="3"/>
  <c r="K51" i="4" s="1"/>
  <c r="F50" i="4"/>
  <c r="A50" i="4"/>
  <c r="X50" i="4" s="1"/>
  <c r="AA48" i="3"/>
  <c r="K50" i="4" s="1"/>
  <c r="F49" i="4"/>
  <c r="A49" i="4"/>
  <c r="X49" i="4" s="1"/>
  <c r="AA47" i="3"/>
  <c r="K49" i="4" s="1"/>
  <c r="F48" i="4"/>
  <c r="A48" i="4"/>
  <c r="X48" i="4" s="1"/>
  <c r="AA46" i="3"/>
  <c r="K48" i="4" s="1"/>
  <c r="F47" i="4"/>
  <c r="A47" i="4"/>
  <c r="X47" i="4" s="1"/>
  <c r="AA45" i="3"/>
  <c r="K47" i="4" s="1"/>
  <c r="F46" i="4"/>
  <c r="A46" i="4"/>
  <c r="X46" i="4" s="1"/>
  <c r="AA44" i="3"/>
  <c r="K46" i="4" s="1"/>
  <c r="F45" i="4"/>
  <c r="A45" i="4"/>
  <c r="X45" i="4" s="1"/>
  <c r="AA43" i="3"/>
  <c r="K45" i="4" s="1"/>
  <c r="F44" i="4"/>
  <c r="A44" i="4"/>
  <c r="X44" i="4" s="1"/>
  <c r="AA42" i="3"/>
  <c r="K44" i="4" s="1"/>
  <c r="F43" i="4"/>
  <c r="A43" i="4"/>
  <c r="X43" i="4" s="1"/>
  <c r="AA41" i="3"/>
  <c r="K43" i="4" s="1"/>
  <c r="F42" i="4"/>
  <c r="A42" i="4"/>
  <c r="X42" i="4" s="1"/>
  <c r="AA40" i="3"/>
  <c r="K42" i="4" s="1"/>
  <c r="F41" i="4"/>
  <c r="A41" i="4"/>
  <c r="X41" i="4" s="1"/>
  <c r="AA39" i="3"/>
  <c r="K41" i="4" s="1"/>
  <c r="F40" i="4"/>
  <c r="A40" i="4"/>
  <c r="X40" i="4" s="1"/>
  <c r="AA38" i="3"/>
  <c r="K40" i="4" s="1"/>
  <c r="F39" i="4"/>
  <c r="A39" i="4"/>
  <c r="X39" i="4" s="1"/>
  <c r="AA37" i="3"/>
  <c r="K39" i="4" s="1"/>
  <c r="F38" i="4"/>
  <c r="A38" i="4"/>
  <c r="X38" i="4" s="1"/>
  <c r="AA36" i="3"/>
  <c r="K38" i="4"/>
  <c r="F37" i="4"/>
  <c r="A37" i="4"/>
  <c r="X37" i="4" s="1"/>
  <c r="AA35" i="3"/>
  <c r="K37" i="4"/>
  <c r="F36" i="4"/>
  <c r="A36" i="4"/>
  <c r="X36" i="4" s="1"/>
  <c r="AA34" i="3"/>
  <c r="K36" i="4" s="1"/>
  <c r="F35" i="4"/>
  <c r="A35" i="4"/>
  <c r="X35" i="4" s="1"/>
  <c r="AA33" i="3"/>
  <c r="K35" i="4" s="1"/>
  <c r="F34" i="4"/>
  <c r="A34" i="4"/>
  <c r="X34" i="4" s="1"/>
  <c r="AA32" i="3"/>
  <c r="K34" i="4"/>
  <c r="F33" i="4"/>
  <c r="A33" i="4"/>
  <c r="X33" i="4" s="1"/>
  <c r="AA31" i="3"/>
  <c r="K33" i="4"/>
  <c r="F32" i="4"/>
  <c r="A32" i="4"/>
  <c r="X32" i="4" s="1"/>
  <c r="AA30" i="3"/>
  <c r="F31" i="4"/>
  <c r="A31" i="4"/>
  <c r="X31" i="4" s="1"/>
  <c r="AA29" i="3"/>
  <c r="K31" i="4" s="1"/>
  <c r="F30" i="4"/>
  <c r="A30" i="4"/>
  <c r="X30" i="4" s="1"/>
  <c r="AA28" i="3"/>
  <c r="K30" i="4"/>
  <c r="F29" i="4"/>
  <c r="A29" i="4"/>
  <c r="X29" i="4" s="1"/>
  <c r="AA27" i="3"/>
  <c r="K29" i="4"/>
  <c r="F28" i="4"/>
  <c r="A28" i="4"/>
  <c r="X28" i="4" s="1"/>
  <c r="AA26" i="3"/>
  <c r="K28" i="4" s="1"/>
  <c r="F27" i="4"/>
  <c r="A27" i="4"/>
  <c r="X27" i="4" s="1"/>
  <c r="AA25" i="3"/>
  <c r="K27" i="4" s="1"/>
  <c r="F26" i="4"/>
  <c r="A26" i="4"/>
  <c r="X26" i="4" s="1"/>
  <c r="AA24" i="3"/>
  <c r="F25" i="4"/>
  <c r="A25" i="4"/>
  <c r="X25" i="4" s="1"/>
  <c r="AA23" i="3"/>
  <c r="K25" i="4" s="1"/>
  <c r="F24" i="4"/>
  <c r="A24" i="4"/>
  <c r="X24" i="4" s="1"/>
  <c r="AA22" i="3"/>
  <c r="K24" i="4" s="1"/>
  <c r="F23" i="4"/>
  <c r="A23" i="4"/>
  <c r="X23" i="4" s="1"/>
  <c r="AA21" i="3"/>
  <c r="K23" i="4" s="1"/>
  <c r="F22" i="4"/>
  <c r="A22" i="4"/>
  <c r="X22" i="4" s="1"/>
  <c r="AA20" i="3"/>
  <c r="F21" i="4"/>
  <c r="A21" i="4"/>
  <c r="X21" i="4" s="1"/>
  <c r="AA19" i="3"/>
  <c r="K21" i="4" s="1"/>
  <c r="F20" i="4"/>
  <c r="A20" i="4"/>
  <c r="X20" i="4" s="1"/>
  <c r="AA18" i="3"/>
  <c r="K20" i="4"/>
  <c r="F19" i="4"/>
  <c r="A19" i="4"/>
  <c r="X19" i="4" s="1"/>
  <c r="AA17" i="3"/>
  <c r="K19" i="4" s="1"/>
  <c r="F18" i="4"/>
  <c r="A18" i="4"/>
  <c r="X18" i="4" s="1"/>
  <c r="AA16" i="3"/>
  <c r="K18" i="4" s="1"/>
  <c r="F17" i="4"/>
  <c r="A17" i="4"/>
  <c r="X17" i="4" s="1"/>
  <c r="AA15" i="3"/>
  <c r="K17" i="4" s="1"/>
  <c r="F16" i="4"/>
  <c r="A16" i="4"/>
  <c r="X16" i="4" s="1"/>
  <c r="AA14" i="3"/>
  <c r="K16" i="4" s="1"/>
  <c r="N16" i="4" s="1"/>
  <c r="P16" i="4" s="1"/>
  <c r="F15" i="4"/>
  <c r="A15" i="4"/>
  <c r="X15" i="4" s="1"/>
  <c r="AA13" i="3"/>
  <c r="K15" i="4" s="1"/>
  <c r="N15" i="4" s="1"/>
  <c r="O15" i="4" s="1"/>
  <c r="F14" i="4"/>
  <c r="A14" i="4"/>
  <c r="X14" i="4" s="1"/>
  <c r="AA12" i="3"/>
  <c r="K14" i="4" s="1"/>
  <c r="N14" i="4" s="1"/>
  <c r="O14" i="4" s="1"/>
  <c r="F13" i="4"/>
  <c r="A13" i="4"/>
  <c r="X13" i="4" s="1"/>
  <c r="AA11" i="3"/>
  <c r="BO37" i="3" s="1"/>
  <c r="F12" i="4"/>
  <c r="A12" i="4"/>
  <c r="X12" i="4" s="1"/>
  <c r="AA10" i="3"/>
  <c r="K12" i="4" s="1"/>
  <c r="F11" i="4"/>
  <c r="A11" i="4"/>
  <c r="X11" i="4" s="1"/>
  <c r="AA9" i="3"/>
  <c r="K11" i="4" s="1"/>
  <c r="F10" i="4"/>
  <c r="A10" i="4"/>
  <c r="X10" i="4" s="1"/>
  <c r="AA8" i="3"/>
  <c r="AO13" i="3"/>
  <c r="BW43" i="3"/>
  <c r="BP43" i="3"/>
  <c r="BK43" i="3"/>
  <c r="BF43" i="3"/>
  <c r="Z43" i="3"/>
  <c r="BW42" i="3"/>
  <c r="BP42" i="3"/>
  <c r="BK42" i="3"/>
  <c r="BF42" i="3"/>
  <c r="Z42" i="3"/>
  <c r="BP41" i="3"/>
  <c r="BK41" i="3"/>
  <c r="BF41" i="3"/>
  <c r="Z41" i="3"/>
  <c r="BW40" i="3"/>
  <c r="BP40" i="3"/>
  <c r="BK40" i="3"/>
  <c r="BF40" i="3"/>
  <c r="Z40" i="3"/>
  <c r="BW39" i="3"/>
  <c r="BP39" i="3"/>
  <c r="BK39" i="3"/>
  <c r="BF39" i="3"/>
  <c r="Z39" i="3"/>
  <c r="BP38" i="3"/>
  <c r="BK38" i="3"/>
  <c r="BF38" i="3"/>
  <c r="BM38" i="3" s="1"/>
  <c r="Z38" i="3"/>
  <c r="BW37" i="3"/>
  <c r="BP37" i="3"/>
  <c r="BK37" i="3"/>
  <c r="BF37" i="3"/>
  <c r="Z37" i="3"/>
  <c r="BW36" i="3"/>
  <c r="BP36" i="3"/>
  <c r="BK36" i="3"/>
  <c r="BF36" i="3"/>
  <c r="Z36" i="3"/>
  <c r="BP35" i="3"/>
  <c r="BK35" i="3"/>
  <c r="BF35" i="3"/>
  <c r="Z35" i="3"/>
  <c r="BW34" i="3"/>
  <c r="BP34" i="3"/>
  <c r="BK34" i="3"/>
  <c r="BF34" i="3"/>
  <c r="Z34" i="3"/>
  <c r="BW33" i="3"/>
  <c r="BP33" i="3"/>
  <c r="BK33" i="3"/>
  <c r="BF33" i="3"/>
  <c r="Z33" i="3"/>
  <c r="BP32" i="3"/>
  <c r="BK32" i="3"/>
  <c r="BF32" i="3"/>
  <c r="BM32" i="3"/>
  <c r="Z32" i="3"/>
  <c r="BW31" i="3"/>
  <c r="BP31" i="3"/>
  <c r="BK31" i="3"/>
  <c r="BF31" i="3"/>
  <c r="Z31" i="3"/>
  <c r="BW30" i="3"/>
  <c r="BP30" i="3"/>
  <c r="BK30" i="3"/>
  <c r="BF30" i="3"/>
  <c r="Z30" i="3"/>
  <c r="BP29" i="3"/>
  <c r="BK29" i="3"/>
  <c r="BF29" i="3"/>
  <c r="BM29" i="3"/>
  <c r="Z29" i="3"/>
  <c r="BW28" i="3"/>
  <c r="BP28" i="3"/>
  <c r="BK28" i="3"/>
  <c r="BF28" i="3"/>
  <c r="Z28" i="3"/>
  <c r="BW27" i="3"/>
  <c r="BP27" i="3"/>
  <c r="BK27" i="3"/>
  <c r="BF27" i="3"/>
  <c r="Z27" i="3"/>
  <c r="BP26" i="3"/>
  <c r="BK26" i="3"/>
  <c r="BF26" i="3"/>
  <c r="Z26" i="3"/>
  <c r="BW25" i="3"/>
  <c r="BP25" i="3"/>
  <c r="BK25" i="3"/>
  <c r="BF25" i="3"/>
  <c r="Z25" i="3"/>
  <c r="BW24" i="3"/>
  <c r="BP24" i="3"/>
  <c r="BK24" i="3"/>
  <c r="BF24" i="3"/>
  <c r="Z24" i="3"/>
  <c r="BP23" i="3"/>
  <c r="BK23" i="3"/>
  <c r="BF23" i="3"/>
  <c r="BM23" i="3"/>
  <c r="Z23" i="3"/>
  <c r="BW22" i="3"/>
  <c r="BP22" i="3"/>
  <c r="BK22" i="3"/>
  <c r="BF22" i="3"/>
  <c r="Z22" i="3"/>
  <c r="BW21" i="3"/>
  <c r="BP21" i="3"/>
  <c r="BK21" i="3"/>
  <c r="BF21" i="3"/>
  <c r="Z21" i="3"/>
  <c r="BP20" i="3"/>
  <c r="BK20" i="3"/>
  <c r="BF20" i="3"/>
  <c r="Z20" i="3"/>
  <c r="BW19" i="3"/>
  <c r="BP19" i="3"/>
  <c r="Z19" i="3"/>
  <c r="BW18" i="3"/>
  <c r="BP18" i="3"/>
  <c r="Z18" i="3"/>
  <c r="BW17" i="3"/>
  <c r="BP17" i="3"/>
  <c r="Z17" i="3"/>
  <c r="BW16" i="3"/>
  <c r="BP16" i="3"/>
  <c r="BJ16" i="3"/>
  <c r="Z16" i="3"/>
  <c r="BW15" i="3"/>
  <c r="BP15" i="3"/>
  <c r="BJ15" i="3"/>
  <c r="Z15" i="3"/>
  <c r="BP14" i="3"/>
  <c r="BK14" i="3"/>
  <c r="BJ14" i="3"/>
  <c r="BM14" i="3"/>
  <c r="BF14" i="3"/>
  <c r="Z14" i="3"/>
  <c r="BW13" i="3"/>
  <c r="BP13" i="3"/>
  <c r="Z13" i="3"/>
  <c r="BW12" i="3"/>
  <c r="BP12" i="3"/>
  <c r="Z12" i="3"/>
  <c r="BW11" i="3"/>
  <c r="BP11" i="3"/>
  <c r="Z11" i="3"/>
  <c r="BW10" i="3"/>
  <c r="BP10" i="3"/>
  <c r="BJ10" i="3"/>
  <c r="Z10" i="3"/>
  <c r="BW9" i="3"/>
  <c r="BP9" i="3"/>
  <c r="BJ9" i="3"/>
  <c r="Z9" i="3"/>
  <c r="BP8" i="3"/>
  <c r="BK8" i="3"/>
  <c r="BJ8" i="3"/>
  <c r="BF8" i="3"/>
  <c r="BM8" i="3"/>
  <c r="Z8" i="3"/>
  <c r="AW43" i="3"/>
  <c r="AP43" i="3"/>
  <c r="AK43" i="3"/>
  <c r="AF43" i="3"/>
  <c r="Y43" i="3"/>
  <c r="AW42" i="3"/>
  <c r="AP42" i="3"/>
  <c r="AK42" i="3"/>
  <c r="AF42" i="3"/>
  <c r="Y42" i="3"/>
  <c r="AP41" i="3"/>
  <c r="AK41" i="3"/>
  <c r="AF41" i="3"/>
  <c r="AM41" i="3"/>
  <c r="Y41" i="3"/>
  <c r="AW40" i="3"/>
  <c r="AP40" i="3"/>
  <c r="AK40" i="3"/>
  <c r="AF40" i="3"/>
  <c r="AM38" i="3" s="1"/>
  <c r="Y40" i="3"/>
  <c r="AW39" i="3"/>
  <c r="AP39" i="3"/>
  <c r="AK39" i="3"/>
  <c r="AF39" i="3"/>
  <c r="Y39" i="3"/>
  <c r="AP38" i="3"/>
  <c r="AK38" i="3"/>
  <c r="AF38" i="3"/>
  <c r="Y38" i="3"/>
  <c r="AW37" i="3"/>
  <c r="AP37" i="3"/>
  <c r="AK37" i="3"/>
  <c r="AF37" i="3"/>
  <c r="Y37" i="3"/>
  <c r="AW36" i="3"/>
  <c r="AP36" i="3"/>
  <c r="AK36" i="3"/>
  <c r="AF36" i="3"/>
  <c r="Y36" i="3"/>
  <c r="AP35" i="3"/>
  <c r="AK35" i="3"/>
  <c r="AF35" i="3"/>
  <c r="AM35" i="3" s="1"/>
  <c r="Y35" i="3"/>
  <c r="AW34" i="3"/>
  <c r="AP34" i="3"/>
  <c r="AK34" i="3"/>
  <c r="AF34" i="3"/>
  <c r="AM32" i="3" s="1"/>
  <c r="Y34" i="3"/>
  <c r="AW33" i="3"/>
  <c r="AP33" i="3"/>
  <c r="AK33" i="3"/>
  <c r="AF33" i="3"/>
  <c r="Y33" i="3"/>
  <c r="AP32" i="3"/>
  <c r="AK32" i="3"/>
  <c r="AF32" i="3"/>
  <c r="Y32" i="3"/>
  <c r="AW31" i="3"/>
  <c r="AP31" i="3"/>
  <c r="AK31" i="3"/>
  <c r="AF31" i="3"/>
  <c r="Y31" i="3"/>
  <c r="AW30" i="3"/>
  <c r="AP30" i="3"/>
  <c r="AK30" i="3"/>
  <c r="AF30" i="3"/>
  <c r="Y30" i="3"/>
  <c r="AP29" i="3"/>
  <c r="AK29" i="3"/>
  <c r="AF29" i="3"/>
  <c r="AM29" i="3" s="1"/>
  <c r="Y29" i="3"/>
  <c r="AW28" i="3"/>
  <c r="AP28" i="3"/>
  <c r="AK28" i="3"/>
  <c r="AF28" i="3"/>
  <c r="Y28" i="3"/>
  <c r="AW27" i="3"/>
  <c r="AP27" i="3"/>
  <c r="AK27" i="3"/>
  <c r="AF27" i="3"/>
  <c r="Y27" i="3"/>
  <c r="AP26" i="3"/>
  <c r="AK26" i="3"/>
  <c r="AF26" i="3"/>
  <c r="Y26" i="3"/>
  <c r="AW25" i="3"/>
  <c r="AP25" i="3"/>
  <c r="AK25" i="3"/>
  <c r="AF25" i="3"/>
  <c r="Y25" i="3"/>
  <c r="AW24" i="3"/>
  <c r="AP24" i="3"/>
  <c r="AK24" i="3"/>
  <c r="AF24" i="3"/>
  <c r="Y24" i="3"/>
  <c r="AP23" i="3"/>
  <c r="AK23" i="3"/>
  <c r="AF23" i="3"/>
  <c r="Y23" i="3"/>
  <c r="AW22" i="3"/>
  <c r="AP22" i="3"/>
  <c r="AK22" i="3"/>
  <c r="AF22" i="3"/>
  <c r="Y22" i="3"/>
  <c r="AW21" i="3"/>
  <c r="AP21" i="3"/>
  <c r="AK21" i="3"/>
  <c r="AF21" i="3"/>
  <c r="Y21" i="3"/>
  <c r="AP20" i="3"/>
  <c r="AK20" i="3"/>
  <c r="AF20" i="3"/>
  <c r="Y20" i="3"/>
  <c r="AW19" i="3"/>
  <c r="AP19" i="3"/>
  <c r="AK19" i="3"/>
  <c r="AF19" i="3"/>
  <c r="Y19" i="3"/>
  <c r="AW18" i="3"/>
  <c r="AP18" i="3"/>
  <c r="AK18" i="3"/>
  <c r="AF18" i="3"/>
  <c r="Y18" i="3"/>
  <c r="AP17" i="3"/>
  <c r="AK17" i="3"/>
  <c r="AF17" i="3"/>
  <c r="AM17" i="3" s="1"/>
  <c r="Y17" i="3"/>
  <c r="AW16" i="3"/>
  <c r="AP16" i="3"/>
  <c r="AK16" i="3"/>
  <c r="AF16" i="3"/>
  <c r="Y16" i="3"/>
  <c r="AW15" i="3"/>
  <c r="AP15" i="3"/>
  <c r="AK15" i="3"/>
  <c r="AF15" i="3"/>
  <c r="Y15" i="3"/>
  <c r="AP14" i="3"/>
  <c r="AK14" i="3"/>
  <c r="AF14" i="3"/>
  <c r="Y14" i="3"/>
  <c r="AW13" i="3"/>
  <c r="AP13" i="3"/>
  <c r="AK13" i="3"/>
  <c r="AF13" i="3"/>
  <c r="Y13" i="3"/>
  <c r="AW12" i="3"/>
  <c r="AP12" i="3"/>
  <c r="AK12" i="3"/>
  <c r="AF12" i="3"/>
  <c r="Y12" i="3"/>
  <c r="AP11" i="3"/>
  <c r="AK11" i="3"/>
  <c r="AF11" i="3"/>
  <c r="AM11" i="3" s="1"/>
  <c r="Y11" i="3"/>
  <c r="AW10" i="3"/>
  <c r="AP10" i="3"/>
  <c r="AK10" i="3"/>
  <c r="AF10" i="3"/>
  <c r="Y10" i="3"/>
  <c r="AW9" i="3"/>
  <c r="AP9" i="3"/>
  <c r="AK9" i="3"/>
  <c r="AF9" i="3"/>
  <c r="Y9" i="3"/>
  <c r="AP8" i="3"/>
  <c r="AK8" i="3"/>
  <c r="AF8" i="3"/>
  <c r="AM8" i="3" s="1"/>
  <c r="Y8" i="3"/>
  <c r="G4" i="1"/>
  <c r="AD3" i="3" s="1"/>
  <c r="G5" i="11"/>
  <c r="B5" i="11"/>
  <c r="M5" i="10"/>
  <c r="J5" i="10"/>
  <c r="B5" i="10"/>
  <c r="Q3" i="10"/>
  <c r="B3" i="10"/>
  <c r="AX26" i="10" s="1"/>
  <c r="G5" i="4"/>
  <c r="B5" i="4"/>
  <c r="Q3" i="3"/>
  <c r="M5" i="3"/>
  <c r="J5" i="3"/>
  <c r="B5" i="3"/>
  <c r="B3" i="3"/>
  <c r="AX10" i="3" s="1"/>
  <c r="A9" i="1"/>
  <c r="A11" i="1"/>
  <c r="A13" i="1"/>
  <c r="J49" i="14"/>
  <c r="L67" i="14"/>
  <c r="M67" i="14"/>
  <c r="A67" i="14"/>
  <c r="F67" i="14"/>
  <c r="E67" i="14"/>
  <c r="S50" i="14"/>
  <c r="J50" i="14" s="1"/>
  <c r="F7" i="14"/>
  <c r="A17" i="14"/>
  <c r="E25" i="14"/>
  <c r="L44" i="14"/>
  <c r="M60" i="14"/>
  <c r="L60" i="14"/>
  <c r="E60" i="14"/>
  <c r="L72" i="14"/>
  <c r="M30" i="14"/>
  <c r="E34" i="14"/>
  <c r="M41" i="14"/>
  <c r="L41" i="14"/>
  <c r="A41" i="14"/>
  <c r="E61" i="14"/>
  <c r="L65" i="14"/>
  <c r="M65" i="14"/>
  <c r="M69" i="14"/>
  <c r="S71" i="14"/>
  <c r="J71" i="14" s="1"/>
  <c r="F17" i="14"/>
  <c r="A6" i="14"/>
  <c r="A36" i="14"/>
  <c r="E36" i="14"/>
  <c r="M71" i="14"/>
  <c r="J46" i="14"/>
  <c r="F21" i="14"/>
  <c r="L33" i="14"/>
  <c r="M5" i="14"/>
  <c r="E11" i="14"/>
  <c r="M15" i="14"/>
  <c r="S8" i="14"/>
  <c r="J8" i="14" s="1"/>
  <c r="A15" i="14"/>
  <c r="A51" i="14"/>
  <c r="F60" i="14"/>
  <c r="A27" i="14"/>
  <c r="L54" i="14"/>
  <c r="E54" i="14"/>
  <c r="E58" i="14"/>
  <c r="A62" i="14"/>
  <c r="F62" i="14"/>
  <c r="A57" i="13"/>
  <c r="E6" i="13"/>
  <c r="L52" i="13"/>
  <c r="M64" i="13"/>
  <c r="K46" i="11"/>
  <c r="U18" i="14"/>
  <c r="V30" i="14"/>
  <c r="L34" i="14"/>
  <c r="A34" i="14"/>
  <c r="A42" i="14"/>
  <c r="F34" i="14"/>
  <c r="L30" i="14"/>
  <c r="U36" i="14"/>
  <c r="F36" i="14"/>
  <c r="E44" i="14"/>
  <c r="AM17" i="10"/>
  <c r="U49" i="14"/>
  <c r="U63" i="14"/>
  <c r="AM38" i="10"/>
  <c r="F54" i="14"/>
  <c r="V9" i="14"/>
  <c r="U25" i="14"/>
  <c r="V43" i="14"/>
  <c r="U65" i="14"/>
  <c r="F65" i="14"/>
  <c r="U21" i="14"/>
  <c r="F51" i="14"/>
  <c r="U23" i="14"/>
  <c r="U32" i="14"/>
  <c r="U6" i="14"/>
  <c r="V15" i="14"/>
  <c r="BZ18" i="10"/>
  <c r="U15" i="14"/>
  <c r="V28" i="14"/>
  <c r="U72" i="14"/>
  <c r="U59" i="14"/>
  <c r="U54" i="13"/>
  <c r="AM14" i="3"/>
  <c r="AM23" i="3"/>
  <c r="BM20" i="3"/>
  <c r="BM35" i="3"/>
  <c r="AM26" i="3"/>
  <c r="BM26" i="3"/>
  <c r="AM20" i="3"/>
  <c r="L29" i="13"/>
  <c r="M26" i="14"/>
  <c r="E57" i="14"/>
  <c r="F57" i="14"/>
  <c r="V57" i="14"/>
  <c r="L57" i="14"/>
  <c r="V72" i="14"/>
  <c r="E72" i="14"/>
  <c r="L19" i="14"/>
  <c r="E26" i="14"/>
  <c r="U52" i="14"/>
  <c r="U66" i="14"/>
  <c r="V68" i="14"/>
  <c r="A57" i="14"/>
  <c r="U57" i="14"/>
  <c r="E66" i="14"/>
  <c r="M19" i="14"/>
  <c r="U62" i="14"/>
  <c r="L62" i="14"/>
  <c r="M70" i="14"/>
  <c r="U20" i="14"/>
  <c r="E43" i="14"/>
  <c r="F32" i="14"/>
  <c r="L29" i="14"/>
  <c r="E32" i="14"/>
  <c r="V66" i="13"/>
  <c r="E22" i="13"/>
  <c r="M59" i="13"/>
  <c r="A37" i="13"/>
  <c r="V59" i="13"/>
  <c r="U40" i="14"/>
  <c r="E5" i="14"/>
  <c r="U4" i="14"/>
  <c r="AV14" i="3"/>
  <c r="K50" i="11"/>
  <c r="V42" i="14"/>
  <c r="M6" i="14"/>
  <c r="V6" i="14"/>
  <c r="L6" i="14"/>
  <c r="N6" i="14"/>
  <c r="F6" i="14"/>
  <c r="N4" i="14"/>
  <c r="L41" i="13"/>
  <c r="N53" i="13"/>
  <c r="N59" i="13"/>
  <c r="A61" i="13"/>
  <c r="E62" i="13"/>
  <c r="A25" i="13"/>
  <c r="A21" i="13"/>
  <c r="L21" i="13"/>
  <c r="M12" i="13"/>
  <c r="E8" i="13"/>
  <c r="U8" i="13"/>
  <c r="BO29" i="3"/>
  <c r="BO27" i="3"/>
  <c r="BO23" i="3"/>
  <c r="A68" i="13"/>
  <c r="U65" i="13"/>
  <c r="E64" i="13"/>
  <c r="V62" i="13"/>
  <c r="U57" i="13"/>
  <c r="A54" i="13"/>
  <c r="V52" i="13"/>
  <c r="M52" i="13"/>
  <c r="A52" i="13"/>
  <c r="U52" i="13"/>
  <c r="E52" i="13"/>
  <c r="A51" i="13"/>
  <c r="U50" i="13"/>
  <c r="M49" i="13"/>
  <c r="V45" i="13"/>
  <c r="M42" i="13"/>
  <c r="V42" i="13"/>
  <c r="M37" i="13"/>
  <c r="AO41" i="3"/>
  <c r="U35" i="13"/>
  <c r="AO38" i="3"/>
  <c r="L31" i="13"/>
  <c r="AO34" i="3"/>
  <c r="E26" i="13"/>
  <c r="AO28" i="3"/>
  <c r="AO25" i="3"/>
  <c r="K26" i="4"/>
  <c r="AO24" i="3"/>
  <c r="M18" i="13"/>
  <c r="K22" i="4"/>
  <c r="AO18" i="3"/>
  <c r="N13" i="13"/>
  <c r="AO14" i="3"/>
  <c r="N17" i="4"/>
  <c r="N43" i="13"/>
  <c r="A73" i="13"/>
  <c r="L64" i="14"/>
  <c r="L73" i="14"/>
  <c r="V73" i="14"/>
  <c r="U73" i="14"/>
  <c r="N73" i="14"/>
  <c r="M20" i="14"/>
  <c r="A37" i="14"/>
  <c r="L47" i="14"/>
  <c r="U47" i="14"/>
  <c r="F48" i="14"/>
  <c r="V55" i="14"/>
  <c r="A24" i="14"/>
  <c r="N39" i="14"/>
  <c r="F39" i="14"/>
  <c r="A43" i="14"/>
  <c r="M49" i="14"/>
  <c r="V49" i="14"/>
  <c r="N24" i="14"/>
  <c r="A55" i="14"/>
  <c r="A48" i="14"/>
  <c r="E51" i="14"/>
  <c r="F19" i="14"/>
  <c r="N18" i="14"/>
  <c r="N67" i="14"/>
  <c r="V11" i="14"/>
  <c r="L64" i="13"/>
  <c r="U73" i="13"/>
  <c r="E60" i="13"/>
  <c r="V36" i="13"/>
  <c r="A72" i="13"/>
  <c r="N12" i="13"/>
  <c r="L18" i="13"/>
  <c r="N26" i="13"/>
  <c r="L67" i="13"/>
  <c r="V61" i="13"/>
  <c r="V60" i="13"/>
  <c r="L58" i="13"/>
  <c r="A49" i="13"/>
  <c r="V49" i="13"/>
  <c r="E12" i="13"/>
  <c r="M6" i="13"/>
  <c r="V73" i="13"/>
  <c r="N36" i="13"/>
  <c r="U60" i="13"/>
  <c r="U18" i="13"/>
  <c r="N6" i="13"/>
  <c r="V26" i="13"/>
  <c r="E27" i="13"/>
  <c r="M58" i="13"/>
  <c r="N73" i="13"/>
  <c r="A18" i="13"/>
  <c r="A30" i="13"/>
  <c r="U9" i="13"/>
  <c r="L55" i="13"/>
  <c r="N15" i="13"/>
  <c r="M21" i="13"/>
  <c r="N21" i="13"/>
  <c r="E21" i="13"/>
  <c r="M50" i="13"/>
  <c r="N50" i="13"/>
  <c r="E50" i="13"/>
  <c r="V50" i="13"/>
  <c r="A50" i="13"/>
  <c r="A53" i="13"/>
  <c r="M53" i="13"/>
  <c r="E53" i="13"/>
  <c r="V53" i="13"/>
  <c r="L53" i="13"/>
  <c r="V65" i="13"/>
  <c r="M65" i="13"/>
  <c r="V55" i="13"/>
  <c r="U13" i="13"/>
  <c r="A19" i="13"/>
  <c r="U22" i="13"/>
  <c r="L47" i="13"/>
  <c r="A47" i="13"/>
  <c r="L62" i="13"/>
  <c r="M55" i="13"/>
  <c r="V9" i="13"/>
  <c r="E17" i="13"/>
  <c r="U17" i="13"/>
  <c r="A32" i="13"/>
  <c r="V57" i="13"/>
  <c r="A69" i="13"/>
  <c r="E69" i="13"/>
  <c r="M8" i="13"/>
  <c r="E29" i="13"/>
  <c r="N31" i="13"/>
  <c r="V6" i="13"/>
  <c r="L6" i="13"/>
  <c r="U49" i="13"/>
  <c r="A31" i="13"/>
  <c r="E54" i="13"/>
  <c r="V54" i="13"/>
  <c r="E40" i="13"/>
  <c r="L59" i="13"/>
  <c r="L42" i="13"/>
  <c r="A16" i="13"/>
  <c r="M36" i="13"/>
  <c r="L49" i="13"/>
  <c r="V51" i="13"/>
  <c r="N51" i="13"/>
  <c r="E56" i="13"/>
  <c r="E61" i="13"/>
  <c r="E49" i="13"/>
  <c r="V25" i="13"/>
  <c r="M31" i="13"/>
  <c r="A42" i="13"/>
  <c r="E42" i="13"/>
  <c r="U51" i="13"/>
  <c r="E51" i="13"/>
  <c r="M54" i="13"/>
  <c r="U56" i="13"/>
  <c r="U25" i="13"/>
  <c r="M51" i="13"/>
  <c r="U46" i="13"/>
  <c r="E31" i="13"/>
  <c r="U40" i="13"/>
  <c r="M16" i="13"/>
  <c r="A6" i="13"/>
  <c r="A40" i="13"/>
  <c r="M71" i="13"/>
  <c r="V10" i="13"/>
  <c r="L10" i="13"/>
  <c r="AN14" i="3"/>
  <c r="AL34" i="3"/>
  <c r="AZ34" i="3"/>
  <c r="AZ18" i="3"/>
  <c r="AV18" i="3"/>
  <c r="AN22" i="3"/>
  <c r="AB79" i="3"/>
  <c r="L81" i="4" s="1"/>
  <c r="AN30" i="3"/>
  <c r="AL30" i="3"/>
  <c r="AB69" i="3"/>
  <c r="L71" i="4" s="1"/>
  <c r="AB14" i="3"/>
  <c r="L16" i="4" s="1"/>
  <c r="BV33" i="3"/>
  <c r="AX15" i="10"/>
  <c r="BX42" i="10"/>
  <c r="BX22" i="10"/>
  <c r="AX9" i="10"/>
  <c r="BX17" i="10"/>
  <c r="BX15" i="10"/>
  <c r="BX16" i="10"/>
  <c r="AX10" i="10"/>
  <c r="BD42" i="10"/>
  <c r="BD41" i="10"/>
  <c r="BE40" i="10"/>
  <c r="BD36" i="10"/>
  <c r="BD35" i="10"/>
  <c r="BD32" i="10"/>
  <c r="BD28" i="10"/>
  <c r="BE27" i="10"/>
  <c r="BE26" i="10"/>
  <c r="BD22" i="10"/>
  <c r="BE21" i="10"/>
  <c r="BD19" i="10"/>
  <c r="BD17" i="10"/>
  <c r="BE13" i="10"/>
  <c r="BE9" i="10"/>
  <c r="BD31" i="10"/>
  <c r="BD40" i="10"/>
  <c r="BE39" i="10"/>
  <c r="BE38" i="10"/>
  <c r="BD27" i="10"/>
  <c r="BD26" i="10"/>
  <c r="BE25" i="10"/>
  <c r="BD21" i="10"/>
  <c r="BE20" i="10"/>
  <c r="BE18" i="10"/>
  <c r="BE15" i="10"/>
  <c r="BD13" i="10"/>
  <c r="BE11" i="10"/>
  <c r="BD9" i="10"/>
  <c r="BE42" i="10"/>
  <c r="BE41" i="10"/>
  <c r="BD37" i="10"/>
  <c r="BE36" i="10"/>
  <c r="BE35" i="10"/>
  <c r="BD33" i="10"/>
  <c r="BE32" i="10"/>
  <c r="BD30" i="10"/>
  <c r="BD29" i="10"/>
  <c r="BE28" i="10"/>
  <c r="BD24" i="10"/>
  <c r="BD23" i="10"/>
  <c r="BE22" i="10"/>
  <c r="BE19" i="10"/>
  <c r="BE17" i="10"/>
  <c r="BD16" i="10"/>
  <c r="BD14" i="10"/>
  <c r="BE8" i="10"/>
  <c r="BD10" i="10"/>
  <c r="BE12" i="10"/>
  <c r="BE34" i="10"/>
  <c r="BE29" i="10"/>
  <c r="BE24" i="10"/>
  <c r="BD8" i="10"/>
  <c r="BD12" i="10"/>
  <c r="BD43" i="10"/>
  <c r="BD39" i="10"/>
  <c r="BE37" i="10"/>
  <c r="BE23" i="10"/>
  <c r="BD18" i="10"/>
  <c r="BE16" i="10"/>
  <c r="BD11" i="10"/>
  <c r="BE31" i="10"/>
  <c r="BE43" i="10"/>
  <c r="BD25" i="10"/>
  <c r="BD20" i="10"/>
  <c r="BE14" i="10"/>
  <c r="BE10" i="10"/>
  <c r="BD34" i="10"/>
  <c r="BD38" i="10"/>
  <c r="BE33" i="10"/>
  <c r="BE30" i="10"/>
  <c r="BD15" i="10"/>
  <c r="BE42" i="3"/>
  <c r="BD40" i="3"/>
  <c r="BE38" i="3"/>
  <c r="BE36" i="3"/>
  <c r="BD34" i="3"/>
  <c r="BD32" i="3"/>
  <c r="BE30" i="3"/>
  <c r="BD28" i="3"/>
  <c r="BD26" i="3"/>
  <c r="BD24" i="3"/>
  <c r="BD22" i="3"/>
  <c r="BD20" i="3"/>
  <c r="BD43" i="3"/>
  <c r="BE41" i="3"/>
  <c r="BE39" i="3"/>
  <c r="BD37" i="3"/>
  <c r="BE35" i="3"/>
  <c r="BE33" i="3"/>
  <c r="BE31" i="3"/>
  <c r="BE29" i="3"/>
  <c r="BD27" i="3"/>
  <c r="BE25" i="3"/>
  <c r="BE23" i="3"/>
  <c r="BE21" i="3"/>
  <c r="BD41" i="3"/>
  <c r="BD39" i="3"/>
  <c r="BE37" i="3"/>
  <c r="BD35" i="3"/>
  <c r="BD33" i="3"/>
  <c r="BD31" i="3"/>
  <c r="BD29" i="3"/>
  <c r="BE27" i="3"/>
  <c r="BD25" i="3"/>
  <c r="BD23" i="3"/>
  <c r="BD21" i="3"/>
  <c r="BD42" i="3"/>
  <c r="BE40" i="3"/>
  <c r="BD38" i="3"/>
  <c r="BD36" i="3"/>
  <c r="BE34" i="3"/>
  <c r="BE32" i="3"/>
  <c r="BD30" i="3"/>
  <c r="BE28" i="3"/>
  <c r="BE26" i="3"/>
  <c r="BE24" i="3"/>
  <c r="BE22" i="3"/>
  <c r="BE20" i="3"/>
  <c r="BE43" i="3"/>
  <c r="AD43" i="10"/>
  <c r="AE42" i="10"/>
  <c r="AE41" i="10"/>
  <c r="AD37" i="10"/>
  <c r="AE36" i="10"/>
  <c r="AD33" i="10"/>
  <c r="AD32" i="10"/>
  <c r="AE31" i="10"/>
  <c r="AD27" i="10"/>
  <c r="AD26" i="10"/>
  <c r="AE25" i="10"/>
  <c r="AD21" i="10"/>
  <c r="AE19" i="10"/>
  <c r="AD16" i="10"/>
  <c r="AE15" i="10"/>
  <c r="AE12" i="10"/>
  <c r="AE11" i="10"/>
  <c r="AD40" i="10"/>
  <c r="AE38" i="10"/>
  <c r="AD35" i="10"/>
  <c r="AE34" i="10"/>
  <c r="AD29" i="10"/>
  <c r="AD42" i="10"/>
  <c r="AD41" i="10"/>
  <c r="AE40" i="10"/>
  <c r="AD36" i="10"/>
  <c r="AE35" i="10"/>
  <c r="AD31" i="10"/>
  <c r="AE30" i="10"/>
  <c r="AE29" i="10"/>
  <c r="AD25" i="10"/>
  <c r="AE24" i="10"/>
  <c r="AE23" i="10"/>
  <c r="AD19" i="10"/>
  <c r="AE18" i="10"/>
  <c r="AD15" i="10"/>
  <c r="AD12" i="10"/>
  <c r="AE39" i="10"/>
  <c r="AD30" i="10"/>
  <c r="AD34" i="10"/>
  <c r="AD24" i="10"/>
  <c r="AE43" i="10"/>
  <c r="AE33" i="10"/>
  <c r="AD23" i="10"/>
  <c r="AD22" i="10"/>
  <c r="AD18" i="10"/>
  <c r="AD39" i="10"/>
  <c r="AE37" i="10"/>
  <c r="AE28" i="10"/>
  <c r="AE27" i="10"/>
  <c r="AE22" i="10"/>
  <c r="AE21" i="10"/>
  <c r="AE16" i="10"/>
  <c r="AD11" i="10"/>
  <c r="AD28" i="10"/>
  <c r="AD38" i="10"/>
  <c r="AE32" i="10"/>
  <c r="AE26" i="10"/>
  <c r="AD43" i="3"/>
  <c r="AD40" i="3"/>
  <c r="AD37" i="3"/>
  <c r="AD35" i="3"/>
  <c r="AE33" i="3"/>
  <c r="AD28" i="3"/>
  <c r="AD26" i="3"/>
  <c r="AD24" i="3"/>
  <c r="AD19" i="3"/>
  <c r="AD15" i="3"/>
  <c r="AD12" i="3"/>
  <c r="AE13" i="3"/>
  <c r="AE38" i="3"/>
  <c r="AE36" i="3"/>
  <c r="AE31" i="3"/>
  <c r="AE25" i="3"/>
  <c r="AE18" i="3"/>
  <c r="AE41" i="3"/>
  <c r="AE34" i="3"/>
  <c r="AD27" i="3"/>
  <c r="AE22" i="3"/>
  <c r="AD14" i="3"/>
  <c r="AD13" i="3"/>
  <c r="AD41" i="3"/>
  <c r="AD38" i="3"/>
  <c r="AD36" i="3"/>
  <c r="AD34" i="3"/>
  <c r="AD31" i="3"/>
  <c r="AE27" i="3"/>
  <c r="AD25" i="3"/>
  <c r="AD22" i="3"/>
  <c r="AD18" i="3"/>
  <c r="AE14" i="3"/>
  <c r="AE43" i="3"/>
  <c r="AE40" i="3"/>
  <c r="AE37" i="3"/>
  <c r="AE35" i="3"/>
  <c r="AD33" i="3"/>
  <c r="AE28" i="3"/>
  <c r="AE26" i="3"/>
  <c r="AE24" i="3"/>
  <c r="AE19" i="3"/>
  <c r="AE15" i="3"/>
  <c r="AE12" i="3"/>
  <c r="AE17" i="10"/>
  <c r="AD17" i="10"/>
  <c r="AE16" i="3"/>
  <c r="AD16" i="3"/>
  <c r="AD20" i="10"/>
  <c r="AE20" i="10"/>
  <c r="AE13" i="10"/>
  <c r="AD13" i="10"/>
  <c r="AD9" i="10"/>
  <c r="AE9" i="10"/>
  <c r="BE19" i="3"/>
  <c r="BD19" i="3"/>
  <c r="BE18" i="3"/>
  <c r="BD18" i="3"/>
  <c r="BE17" i="3"/>
  <c r="BD17" i="3"/>
  <c r="BD16" i="3"/>
  <c r="BE16" i="3"/>
  <c r="BE15" i="3"/>
  <c r="BD15" i="3"/>
  <c r="BD14" i="3"/>
  <c r="BE14" i="3"/>
  <c r="BD13" i="3"/>
  <c r="BE13" i="3"/>
  <c r="BD12" i="3"/>
  <c r="BE12" i="3"/>
  <c r="BD11" i="3"/>
  <c r="BE11" i="3"/>
  <c r="BD10" i="3"/>
  <c r="BE10" i="3"/>
  <c r="BE9" i="3"/>
  <c r="BD9" i="3"/>
  <c r="BE8" i="3"/>
  <c r="BD8" i="3"/>
  <c r="AD42" i="3"/>
  <c r="AE42" i="3"/>
  <c r="AD39" i="3"/>
  <c r="AE39" i="3"/>
  <c r="AE32" i="3"/>
  <c r="AD32" i="3"/>
  <c r="AE30" i="3"/>
  <c r="AD30" i="3"/>
  <c r="AE29" i="3"/>
  <c r="AD29" i="3"/>
  <c r="AE23" i="3"/>
  <c r="AD23" i="3"/>
  <c r="AE21" i="3"/>
  <c r="AD21" i="3"/>
  <c r="AD20" i="3"/>
  <c r="AE20" i="3"/>
  <c r="AD17" i="3"/>
  <c r="AE17" i="3"/>
  <c r="AE11" i="3"/>
  <c r="AD11" i="3"/>
  <c r="AE14" i="10"/>
  <c r="AD14" i="10"/>
  <c r="AD10" i="3"/>
  <c r="AE10" i="3"/>
  <c r="AE9" i="3"/>
  <c r="AD9" i="3"/>
  <c r="AD10" i="10"/>
  <c r="AE10" i="10"/>
  <c r="AD8" i="10"/>
  <c r="AE8" i="10"/>
  <c r="AE8" i="3"/>
  <c r="AD8" i="3"/>
  <c r="F9" i="14" l="1"/>
  <c r="U9" i="14"/>
  <c r="E9" i="14"/>
  <c r="A9" i="14"/>
  <c r="L9" i="14"/>
  <c r="M9" i="14"/>
  <c r="N9" i="14"/>
  <c r="AV32" i="10"/>
  <c r="A4" i="14"/>
  <c r="F4" i="14"/>
  <c r="M4" i="14"/>
  <c r="E4" i="14"/>
  <c r="L4" i="14"/>
  <c r="V4" i="14"/>
  <c r="W4" i="14" s="1"/>
  <c r="C4" i="14" s="1"/>
  <c r="AD3" i="10"/>
  <c r="AX36" i="3"/>
  <c r="AQ4" i="3"/>
  <c r="AX14" i="3"/>
  <c r="AB72" i="3"/>
  <c r="L74" i="4" s="1"/>
  <c r="BN38" i="3"/>
  <c r="BV38" i="3"/>
  <c r="AB39" i="3"/>
  <c r="L41" i="4" s="1"/>
  <c r="AV15" i="3"/>
  <c r="BT36" i="3"/>
  <c r="BZ38" i="3"/>
  <c r="AN27" i="3"/>
  <c r="BT34" i="3"/>
  <c r="AB31" i="3"/>
  <c r="L33" i="4" s="1"/>
  <c r="AV43" i="3"/>
  <c r="AB74" i="3"/>
  <c r="L76" i="4" s="1"/>
  <c r="AN23" i="3"/>
  <c r="BN24" i="3"/>
  <c r="AL39" i="3"/>
  <c r="BL36" i="3"/>
  <c r="BN36" i="3"/>
  <c r="BV22" i="3"/>
  <c r="BZ34" i="3"/>
  <c r="AB45" i="3"/>
  <c r="L47" i="4" s="1"/>
  <c r="BT41" i="10"/>
  <c r="O60" i="14"/>
  <c r="B60" i="14" s="1"/>
  <c r="BL27" i="10"/>
  <c r="AB56" i="10"/>
  <c r="L58" i="11" s="1"/>
  <c r="BV29" i="10"/>
  <c r="BN39" i="10"/>
  <c r="BL30" i="10"/>
  <c r="BV15" i="10"/>
  <c r="AZ21" i="10"/>
  <c r="BL32" i="10"/>
  <c r="BT20" i="10"/>
  <c r="AN39" i="10"/>
  <c r="AL32" i="10"/>
  <c r="BT10" i="10"/>
  <c r="BT29" i="10"/>
  <c r="BZ10" i="10"/>
  <c r="AL20" i="10"/>
  <c r="AB36" i="10"/>
  <c r="L38" i="11" s="1"/>
  <c r="AB15" i="10"/>
  <c r="L17" i="11" s="1"/>
  <c r="AB65" i="10"/>
  <c r="L67" i="11" s="1"/>
  <c r="AV16" i="10"/>
  <c r="BN29" i="10"/>
  <c r="BT25" i="10"/>
  <c r="O5" i="14"/>
  <c r="B5" i="14" s="1"/>
  <c r="BZ14" i="3"/>
  <c r="BL41" i="3"/>
  <c r="AT24" i="3"/>
  <c r="O42" i="13"/>
  <c r="B42" i="13" s="1"/>
  <c r="BT30" i="3"/>
  <c r="BN20" i="3"/>
  <c r="AN18" i="3"/>
  <c r="BV15" i="3"/>
  <c r="AB66" i="3"/>
  <c r="L68" i="4" s="1"/>
  <c r="BL20" i="3"/>
  <c r="BH20" i="3" s="1"/>
  <c r="BG20" i="3" s="1"/>
  <c r="BV20" i="3"/>
  <c r="BL30" i="3"/>
  <c r="BV30" i="3"/>
  <c r="AB55" i="3"/>
  <c r="L57" i="4" s="1"/>
  <c r="BV32" i="3"/>
  <c r="O64" i="13"/>
  <c r="B64" i="13" s="1"/>
  <c r="AB56" i="3"/>
  <c r="L58" i="4" s="1"/>
  <c r="O8" i="13"/>
  <c r="B8" i="13" s="1"/>
  <c r="BZ30" i="3"/>
  <c r="BZ20" i="3"/>
  <c r="O59" i="13"/>
  <c r="B59" i="13" s="1"/>
  <c r="BX40" i="10"/>
  <c r="AX16" i="10"/>
  <c r="BX25" i="10"/>
  <c r="AX12" i="10"/>
  <c r="AX35" i="3"/>
  <c r="BX29" i="10"/>
  <c r="AX35" i="10"/>
  <c r="AX34" i="10"/>
  <c r="BM26" i="10"/>
  <c r="BM29" i="10"/>
  <c r="V69" i="14"/>
  <c r="L38" i="14"/>
  <c r="N59" i="14"/>
  <c r="V38" i="14"/>
  <c r="N38" i="14"/>
  <c r="M62" i="14"/>
  <c r="O62" i="14" s="1"/>
  <c r="B62" i="14" s="1"/>
  <c r="E45" i="14"/>
  <c r="A72" i="14"/>
  <c r="M68" i="14"/>
  <c r="U41" i="14"/>
  <c r="V65" i="14"/>
  <c r="V46" i="14"/>
  <c r="A38" i="14"/>
  <c r="E62" i="14"/>
  <c r="L46" i="14"/>
  <c r="A65" i="14"/>
  <c r="F61" i="14"/>
  <c r="F41" i="14"/>
  <c r="M72" i="14"/>
  <c r="O72" i="14" s="1"/>
  <c r="B72" i="14" s="1"/>
  <c r="M39" i="14"/>
  <c r="O39" i="14" s="1"/>
  <c r="B39" i="14" s="1"/>
  <c r="BL43" i="10"/>
  <c r="BL24" i="10"/>
  <c r="N53" i="14"/>
  <c r="L59" i="14"/>
  <c r="E40" i="14"/>
  <c r="V70" i="14"/>
  <c r="V52" i="14"/>
  <c r="F68" i="14"/>
  <c r="M57" i="14"/>
  <c r="O57" i="14" s="1"/>
  <c r="B57" i="14" s="1"/>
  <c r="U61" i="14"/>
  <c r="F71" i="14"/>
  <c r="E65" i="14"/>
  <c r="F53" i="14"/>
  <c r="E41" i="14"/>
  <c r="A60" i="14"/>
  <c r="M56" i="14"/>
  <c r="O65" i="14"/>
  <c r="B65" i="14" s="1"/>
  <c r="L53" i="14"/>
  <c r="O41" i="14"/>
  <c r="B41" i="14" s="1"/>
  <c r="N65" i="14"/>
  <c r="O6" i="14"/>
  <c r="B6" i="14" s="1"/>
  <c r="A2" i="14"/>
  <c r="K2" i="14"/>
  <c r="V12" i="14"/>
  <c r="N20" i="14"/>
  <c r="E37" i="14"/>
  <c r="L2" i="14"/>
  <c r="V5" i="14"/>
  <c r="L35" i="14"/>
  <c r="O19" i="14"/>
  <c r="B19" i="14" s="1"/>
  <c r="M29" i="14"/>
  <c r="O29" i="14" s="1"/>
  <c r="B29" i="14" s="1"/>
  <c r="U33" i="14"/>
  <c r="O30" i="14"/>
  <c r="B30" i="14" s="1"/>
  <c r="M35" i="14"/>
  <c r="A5" i="14"/>
  <c r="E21" i="14"/>
  <c r="BO39" i="10"/>
  <c r="N5" i="14"/>
  <c r="N21" i="14"/>
  <c r="AB23" i="10"/>
  <c r="L25" i="11" s="1"/>
  <c r="M2" i="14"/>
  <c r="F33" i="14"/>
  <c r="L21" i="14"/>
  <c r="M27" i="14"/>
  <c r="O6" i="13"/>
  <c r="B6" i="13" s="1"/>
  <c r="E3" i="13"/>
  <c r="O55" i="13"/>
  <c r="B55" i="13" s="1"/>
  <c r="O51" i="13"/>
  <c r="B51" i="13" s="1"/>
  <c r="BN35" i="3"/>
  <c r="BZ21" i="3"/>
  <c r="BV16" i="3"/>
  <c r="U59" i="13"/>
  <c r="W59" i="13" s="1"/>
  <c r="C59" i="13" s="1"/>
  <c r="N62" i="13"/>
  <c r="M47" i="13"/>
  <c r="O47" i="13" s="1"/>
  <c r="B47" i="13" s="1"/>
  <c r="V43" i="13"/>
  <c r="E45" i="13"/>
  <c r="O58" i="13"/>
  <c r="B58" i="13" s="1"/>
  <c r="U64" i="13"/>
  <c r="U62" i="13"/>
  <c r="A62" i="13"/>
  <c r="E68" i="13"/>
  <c r="N60" i="13"/>
  <c r="W60" i="13" s="1"/>
  <c r="C60" i="13" s="1"/>
  <c r="O62" i="13"/>
  <c r="B62" i="13" s="1"/>
  <c r="BV43" i="3"/>
  <c r="BT35" i="3"/>
  <c r="BN33" i="3"/>
  <c r="BV12" i="3"/>
  <c r="O49" i="13"/>
  <c r="B49" i="13" s="1"/>
  <c r="E55" i="13"/>
  <c r="M45" i="13"/>
  <c r="A64" i="13"/>
  <c r="A60" i="13"/>
  <c r="A45" i="13"/>
  <c r="L60" i="13"/>
  <c r="O60" i="13" s="1"/>
  <c r="B60" i="13" s="1"/>
  <c r="BV25" i="3"/>
  <c r="AB20" i="3"/>
  <c r="L22" i="4" s="1"/>
  <c r="E30" i="13"/>
  <c r="U19" i="13"/>
  <c r="V15" i="13"/>
  <c r="L15" i="13"/>
  <c r="E37" i="13"/>
  <c r="BO43" i="3"/>
  <c r="AN33" i="3"/>
  <c r="V30" i="13"/>
  <c r="L33" i="13"/>
  <c r="E19" i="13"/>
  <c r="U34" i="13"/>
  <c r="V28" i="13"/>
  <c r="U37" i="13"/>
  <c r="BO40" i="3"/>
  <c r="BO26" i="3"/>
  <c r="BO36" i="3"/>
  <c r="V19" i="13"/>
  <c r="L30" i="13"/>
  <c r="N64" i="4"/>
  <c r="O64" i="4" s="1"/>
  <c r="K3" i="13"/>
  <c r="F3" i="13"/>
  <c r="A5" i="13"/>
  <c r="F5" i="13"/>
  <c r="AZ14" i="3"/>
  <c r="AB18" i="3"/>
  <c r="L20" i="4" s="1"/>
  <c r="AT18" i="3"/>
  <c r="AZ22" i="3"/>
  <c r="U28" i="13"/>
  <c r="V8" i="13"/>
  <c r="L19" i="13"/>
  <c r="O19" i="13" s="1"/>
  <c r="B19" i="13" s="1"/>
  <c r="V13" i="13"/>
  <c r="W13" i="13" s="1"/>
  <c r="C13" i="13" s="1"/>
  <c r="V34" i="13"/>
  <c r="M30" i="13"/>
  <c r="O18" i="13"/>
  <c r="B18" i="13" s="1"/>
  <c r="N34" i="13"/>
  <c r="L37" i="13"/>
  <c r="O37" i="13" s="1"/>
  <c r="B37" i="13" s="1"/>
  <c r="BO30" i="3"/>
  <c r="BO33" i="3"/>
  <c r="BO22" i="3"/>
  <c r="U4" i="13"/>
  <c r="F4" i="13"/>
  <c r="A12" i="14"/>
  <c r="AO13" i="10"/>
  <c r="AO18" i="10"/>
  <c r="F12" i="14"/>
  <c r="BO25" i="10"/>
  <c r="E72" i="13"/>
  <c r="V72" i="13"/>
  <c r="BT40" i="3"/>
  <c r="U69" i="13"/>
  <c r="BT39" i="3"/>
  <c r="V69" i="13"/>
  <c r="BQ30" i="10"/>
  <c r="BQ33" i="10"/>
  <c r="BQ10" i="10"/>
  <c r="BQ14" i="10"/>
  <c r="BQ43" i="10"/>
  <c r="BQ31" i="10"/>
  <c r="BQ16" i="10"/>
  <c r="BR18" i="10"/>
  <c r="BQ23" i="10"/>
  <c r="BQ37" i="10"/>
  <c r="BQ24" i="10"/>
  <c r="BQ29" i="10"/>
  <c r="BQ34" i="10"/>
  <c r="BQ12" i="10"/>
  <c r="BQ8" i="10"/>
  <c r="BH8" i="10" s="1"/>
  <c r="BG8" i="10" s="1"/>
  <c r="BG7" i="10" s="1"/>
  <c r="BQ17" i="10"/>
  <c r="BQ19" i="10"/>
  <c r="BQ22" i="10"/>
  <c r="BR24" i="10"/>
  <c r="BQ28" i="10"/>
  <c r="BQ32" i="10"/>
  <c r="BQ35" i="10"/>
  <c r="BQ36" i="10"/>
  <c r="BQ41" i="10"/>
  <c r="BQ42" i="10"/>
  <c r="BQ11" i="10"/>
  <c r="BQ15" i="10"/>
  <c r="BQ18" i="10"/>
  <c r="BH18" i="10" s="1"/>
  <c r="BG18" i="10" s="1"/>
  <c r="BQ20" i="10"/>
  <c r="BQ25" i="10"/>
  <c r="BQ38" i="10"/>
  <c r="BQ39" i="10"/>
  <c r="BQ9" i="10"/>
  <c r="BQ13" i="10"/>
  <c r="BQ21" i="10"/>
  <c r="BQ26" i="10"/>
  <c r="BQ27" i="10"/>
  <c r="BQ40" i="10"/>
  <c r="BR41" i="10"/>
  <c r="N50" i="14"/>
  <c r="K50" i="14"/>
  <c r="F50" i="14"/>
  <c r="L50" i="14"/>
  <c r="E50" i="14"/>
  <c r="U50" i="14"/>
  <c r="M50" i="14"/>
  <c r="V50" i="14"/>
  <c r="A50" i="14"/>
  <c r="K43" i="14"/>
  <c r="M43" i="14"/>
  <c r="F43" i="14"/>
  <c r="L43" i="14"/>
  <c r="U43" i="14"/>
  <c r="N43" i="14"/>
  <c r="N66" i="14"/>
  <c r="K66" i="14"/>
  <c r="F66" i="14"/>
  <c r="V66" i="14"/>
  <c r="N70" i="14"/>
  <c r="K70" i="14"/>
  <c r="E70" i="14"/>
  <c r="U70" i="14"/>
  <c r="L70" i="14"/>
  <c r="O70" i="14" s="1"/>
  <c r="B70" i="14" s="1"/>
  <c r="A70" i="14"/>
  <c r="K73" i="14"/>
  <c r="F73" i="14"/>
  <c r="M73" i="14"/>
  <c r="O73" i="14" s="1"/>
  <c r="B73" i="14" s="1"/>
  <c r="E73" i="14"/>
  <c r="BV39" i="10"/>
  <c r="BT39" i="10"/>
  <c r="AB63" i="10"/>
  <c r="L65" i="11" s="1"/>
  <c r="BZ27" i="10"/>
  <c r="BZ25" i="10"/>
  <c r="AB61" i="10"/>
  <c r="L63" i="11" s="1"/>
  <c r="BL14" i="10"/>
  <c r="BT14" i="10"/>
  <c r="BV18" i="10"/>
  <c r="AB54" i="10"/>
  <c r="L56" i="11" s="1"/>
  <c r="K49" i="11"/>
  <c r="BO36" i="10"/>
  <c r="BO35" i="10"/>
  <c r="BO34" i="10"/>
  <c r="BO31" i="10"/>
  <c r="BO28" i="10"/>
  <c r="BO22" i="10"/>
  <c r="BO40" i="10"/>
  <c r="BO27" i="10"/>
  <c r="BO26" i="10"/>
  <c r="BO21" i="10"/>
  <c r="BO20" i="10"/>
  <c r="AO23" i="10"/>
  <c r="K48" i="14"/>
  <c r="M48" i="14"/>
  <c r="N48" i="14"/>
  <c r="K55" i="14"/>
  <c r="E55" i="14"/>
  <c r="M55" i="14"/>
  <c r="L55" i="14"/>
  <c r="N55" i="14"/>
  <c r="W55" i="14" s="1"/>
  <c r="C55" i="14" s="1"/>
  <c r="F55" i="14"/>
  <c r="V58" i="14"/>
  <c r="K58" i="14"/>
  <c r="M58" i="14"/>
  <c r="A58" i="14"/>
  <c r="L58" i="14"/>
  <c r="F58" i="14"/>
  <c r="V64" i="14"/>
  <c r="K64" i="14"/>
  <c r="U64" i="14"/>
  <c r="F64" i="14"/>
  <c r="E48" i="14"/>
  <c r="U48" i="14"/>
  <c r="L48" i="14"/>
  <c r="O48" i="14" s="1"/>
  <c r="B48" i="14" s="1"/>
  <c r="A64" i="14"/>
  <c r="BO43" i="10"/>
  <c r="V48" i="14"/>
  <c r="BO38" i="10"/>
  <c r="K45" i="14"/>
  <c r="U45" i="14"/>
  <c r="L45" i="14"/>
  <c r="N45" i="14"/>
  <c r="A45" i="14"/>
  <c r="M45" i="14"/>
  <c r="V45" i="14"/>
  <c r="K52" i="14"/>
  <c r="E52" i="14"/>
  <c r="L52" i="14"/>
  <c r="F52" i="14"/>
  <c r="M52" i="14"/>
  <c r="N52" i="14"/>
  <c r="O69" i="14"/>
  <c r="B69" i="14" s="1"/>
  <c r="BO23" i="10"/>
  <c r="BO24" i="10"/>
  <c r="BO29" i="10"/>
  <c r="BO30" i="10"/>
  <c r="BO32" i="10"/>
  <c r="BO33" i="10"/>
  <c r="BO37" i="10"/>
  <c r="F69" i="14"/>
  <c r="K69" i="14"/>
  <c r="N72" i="14"/>
  <c r="W72" i="14" s="1"/>
  <c r="C72" i="14" s="1"/>
  <c r="K72" i="14"/>
  <c r="O67" i="14"/>
  <c r="B67" i="14" s="1"/>
  <c r="N41" i="14"/>
  <c r="K41" i="14"/>
  <c r="V59" i="14"/>
  <c r="K59" i="14"/>
  <c r="V61" i="14"/>
  <c r="K61" i="14"/>
  <c r="BO41" i="10"/>
  <c r="BO42" i="10"/>
  <c r="AO34" i="10"/>
  <c r="A39" i="14"/>
  <c r="K39" i="14"/>
  <c r="E47" i="14"/>
  <c r="K47" i="14"/>
  <c r="V51" i="14"/>
  <c r="K51" i="14"/>
  <c r="N54" i="14"/>
  <c r="K54" i="14"/>
  <c r="N62" i="14"/>
  <c r="W62" i="14" s="1"/>
  <c r="C62" i="14" s="1"/>
  <c r="K62" i="14"/>
  <c r="U71" i="14"/>
  <c r="K71" i="14"/>
  <c r="BQ43" i="3"/>
  <c r="BQ20" i="3"/>
  <c r="BQ22" i="3"/>
  <c r="BQ24" i="3"/>
  <c r="BQ26" i="3"/>
  <c r="BQ28" i="3"/>
  <c r="BR30" i="3"/>
  <c r="BQ32" i="3"/>
  <c r="BQ34" i="3"/>
  <c r="BR36" i="3"/>
  <c r="BR38" i="3"/>
  <c r="BQ40" i="3"/>
  <c r="BQ27" i="3"/>
  <c r="BQ37" i="3"/>
  <c r="BQ21" i="3"/>
  <c r="BQ23" i="3"/>
  <c r="BQ25" i="3"/>
  <c r="BR27" i="3"/>
  <c r="BQ29" i="3"/>
  <c r="BQ31" i="3"/>
  <c r="BQ33" i="3"/>
  <c r="BQ35" i="3"/>
  <c r="BQ39" i="3"/>
  <c r="BQ41" i="3"/>
  <c r="BR20" i="3"/>
  <c r="BQ30" i="3"/>
  <c r="BQ36" i="3"/>
  <c r="BQ38" i="3"/>
  <c r="BQ42" i="3"/>
  <c r="N63" i="4"/>
  <c r="P63" i="4" s="1"/>
  <c r="N77" i="4"/>
  <c r="O77" i="4" s="1"/>
  <c r="N67" i="4"/>
  <c r="O67" i="4" s="1"/>
  <c r="N79" i="4"/>
  <c r="O79" i="4" s="1"/>
  <c r="N61" i="4"/>
  <c r="O61" i="4" s="1"/>
  <c r="N66" i="4"/>
  <c r="O66" i="4" s="1"/>
  <c r="K39" i="13"/>
  <c r="F39" i="13"/>
  <c r="U43" i="13"/>
  <c r="F43" i="13"/>
  <c r="K47" i="13"/>
  <c r="F47" i="13"/>
  <c r="O50" i="13"/>
  <c r="B50" i="13" s="1"/>
  <c r="F57" i="13"/>
  <c r="K57" i="13"/>
  <c r="F63" i="13"/>
  <c r="K63" i="13"/>
  <c r="F67" i="13"/>
  <c r="K67" i="13"/>
  <c r="F71" i="13"/>
  <c r="K71" i="13"/>
  <c r="F73" i="13"/>
  <c r="K73" i="13"/>
  <c r="BL43" i="3"/>
  <c r="BZ23" i="3"/>
  <c r="M69" i="13"/>
  <c r="N57" i="13"/>
  <c r="W57" i="13" s="1"/>
  <c r="C57" i="13" s="1"/>
  <c r="U47" i="13"/>
  <c r="A55" i="13"/>
  <c r="L45" i="13"/>
  <c r="E73" i="13"/>
  <c r="L73" i="13"/>
  <c r="N45" i="13"/>
  <c r="L43" i="13"/>
  <c r="O43" i="13" s="1"/>
  <c r="B43" i="13" s="1"/>
  <c r="N75" i="4"/>
  <c r="O75" i="4" s="1"/>
  <c r="AO15" i="3"/>
  <c r="N47" i="13"/>
  <c r="L57" i="13"/>
  <c r="O57" i="13" s="1"/>
  <c r="B57" i="13" s="1"/>
  <c r="L72" i="13"/>
  <c r="BO28" i="3"/>
  <c r="BO42" i="3"/>
  <c r="BO31" i="3"/>
  <c r="BO32" i="3"/>
  <c r="BO39" i="3"/>
  <c r="BO25" i="3"/>
  <c r="BO38" i="3"/>
  <c r="N72" i="4"/>
  <c r="P72" i="4" s="1"/>
  <c r="K40" i="13"/>
  <c r="F40" i="13"/>
  <c r="K48" i="13"/>
  <c r="F48" i="13"/>
  <c r="F50" i="13"/>
  <c r="K50" i="13"/>
  <c r="F52" i="13"/>
  <c r="K52" i="13"/>
  <c r="F54" i="13"/>
  <c r="K54" i="13"/>
  <c r="F60" i="13"/>
  <c r="K60" i="13"/>
  <c r="N64" i="13"/>
  <c r="F64" i="13"/>
  <c r="K64" i="13"/>
  <c r="F68" i="13"/>
  <c r="K68" i="13"/>
  <c r="N65" i="4"/>
  <c r="O65" i="4" s="1"/>
  <c r="N76" i="4"/>
  <c r="O76" i="4" s="1"/>
  <c r="K41" i="13"/>
  <c r="F41" i="13"/>
  <c r="F55" i="13"/>
  <c r="K55" i="13"/>
  <c r="F58" i="13"/>
  <c r="K58" i="13"/>
  <c r="F61" i="13"/>
  <c r="K61" i="13"/>
  <c r="F65" i="13"/>
  <c r="K65" i="13"/>
  <c r="F69" i="13"/>
  <c r="K69" i="13"/>
  <c r="N72" i="13"/>
  <c r="F72" i="13"/>
  <c r="K72" i="13"/>
  <c r="BN43" i="3"/>
  <c r="BZ12" i="3"/>
  <c r="BT27" i="3"/>
  <c r="BN27" i="3"/>
  <c r="BT12" i="3"/>
  <c r="L69" i="13"/>
  <c r="E57" i="13"/>
  <c r="V47" i="13"/>
  <c r="L65" i="13"/>
  <c r="O65" i="13" s="1"/>
  <c r="B65" i="13" s="1"/>
  <c r="O53" i="13"/>
  <c r="B53" i="13" s="1"/>
  <c r="U55" i="13"/>
  <c r="W55" i="13" s="1"/>
  <c r="C55" i="13" s="1"/>
  <c r="N61" i="13"/>
  <c r="U58" i="13"/>
  <c r="N58" i="13"/>
  <c r="E43" i="13"/>
  <c r="U67" i="13"/>
  <c r="AO22" i="3"/>
  <c r="AO31" i="3"/>
  <c r="AO43" i="3"/>
  <c r="M72" i="13"/>
  <c r="BO34" i="3"/>
  <c r="BO20" i="3"/>
  <c r="BO35" i="3"/>
  <c r="BO41" i="3"/>
  <c r="BO24" i="3"/>
  <c r="BO21" i="3"/>
  <c r="O52" i="13"/>
  <c r="B52" i="13" s="1"/>
  <c r="M61" i="13"/>
  <c r="K38" i="13"/>
  <c r="F38" i="13"/>
  <c r="K46" i="13"/>
  <c r="F46" i="13"/>
  <c r="K49" i="13"/>
  <c r="F49" i="13"/>
  <c r="F51" i="13"/>
  <c r="K51" i="13"/>
  <c r="F53" i="13"/>
  <c r="K53" i="13"/>
  <c r="N56" i="13"/>
  <c r="F56" i="13"/>
  <c r="K56" i="13"/>
  <c r="A59" i="13"/>
  <c r="F59" i="13"/>
  <c r="K59" i="13"/>
  <c r="F62" i="13"/>
  <c r="K62" i="13"/>
  <c r="A66" i="13"/>
  <c r="F66" i="13"/>
  <c r="K66" i="13"/>
  <c r="F70" i="13"/>
  <c r="K70" i="13"/>
  <c r="M73" i="13"/>
  <c r="AQ26" i="10"/>
  <c r="AQ32" i="10"/>
  <c r="AQ16" i="10"/>
  <c r="AQ21" i="10"/>
  <c r="AQ22" i="10"/>
  <c r="AQ27" i="10"/>
  <c r="AQ28" i="10"/>
  <c r="AQ37" i="10"/>
  <c r="AQ33" i="10"/>
  <c r="AQ43" i="10"/>
  <c r="AQ39" i="10"/>
  <c r="AR12" i="10"/>
  <c r="AQ18" i="10"/>
  <c r="AQ23" i="10"/>
  <c r="AQ24" i="10"/>
  <c r="AQ29" i="10"/>
  <c r="AQ30" i="10"/>
  <c r="AQ35" i="10"/>
  <c r="AQ40" i="10"/>
  <c r="AQ34" i="10"/>
  <c r="AQ38" i="10"/>
  <c r="AQ11" i="10"/>
  <c r="AQ12" i="10"/>
  <c r="AQ15" i="10"/>
  <c r="AQ19" i="10"/>
  <c r="AQ25" i="10"/>
  <c r="AQ31" i="10"/>
  <c r="AR32" i="10"/>
  <c r="AQ36" i="10"/>
  <c r="AQ41" i="10"/>
  <c r="AQ42" i="10"/>
  <c r="M13" i="14"/>
  <c r="K13" i="14"/>
  <c r="V13" i="14"/>
  <c r="N13" i="14"/>
  <c r="L13" i="14"/>
  <c r="O13" i="14" s="1"/>
  <c r="B13" i="14" s="1"/>
  <c r="K17" i="14"/>
  <c r="U17" i="14"/>
  <c r="M17" i="14"/>
  <c r="L17" i="14"/>
  <c r="AO22" i="10"/>
  <c r="AO39" i="10"/>
  <c r="AN12" i="10"/>
  <c r="AT12" i="10"/>
  <c r="AL12" i="10"/>
  <c r="AZ12" i="10"/>
  <c r="AV28" i="10"/>
  <c r="AL28" i="10"/>
  <c r="AZ28" i="10"/>
  <c r="AB32" i="10"/>
  <c r="L34" i="11" s="1"/>
  <c r="AT32" i="10"/>
  <c r="AZ40" i="10"/>
  <c r="AN40" i="10"/>
  <c r="AL40" i="10"/>
  <c r="AT40" i="10"/>
  <c r="AT28" i="10"/>
  <c r="AV12" i="10"/>
  <c r="AO11" i="10"/>
  <c r="W6" i="14"/>
  <c r="C6" i="14" s="1"/>
  <c r="A13" i="14"/>
  <c r="AO24" i="10"/>
  <c r="N30" i="14"/>
  <c r="K30" i="14"/>
  <c r="F30" i="14"/>
  <c r="A30" i="14"/>
  <c r="E30" i="14"/>
  <c r="U30" i="14"/>
  <c r="K34" i="14"/>
  <c r="M34" i="14"/>
  <c r="O34" i="14" s="1"/>
  <c r="B34" i="14" s="1"/>
  <c r="V34" i="14"/>
  <c r="U34" i="14"/>
  <c r="N34" i="14"/>
  <c r="E17" i="14"/>
  <c r="AO28" i="10"/>
  <c r="K10" i="14"/>
  <c r="V10" i="14"/>
  <c r="K37" i="14"/>
  <c r="U37" i="14"/>
  <c r="N37" i="14"/>
  <c r="L37" i="14"/>
  <c r="M37" i="14"/>
  <c r="V37" i="14"/>
  <c r="AZ16" i="10"/>
  <c r="AL16" i="10"/>
  <c r="AB16" i="10"/>
  <c r="L18" i="11" s="1"/>
  <c r="AN24" i="10"/>
  <c r="AL24" i="10"/>
  <c r="AT24" i="10"/>
  <c r="AB24" i="10"/>
  <c r="L26" i="11" s="1"/>
  <c r="AN36" i="10"/>
  <c r="AL36" i="10"/>
  <c r="AV36" i="10"/>
  <c r="AB28" i="10"/>
  <c r="L30" i="11" s="1"/>
  <c r="AZ36" i="10"/>
  <c r="AB40" i="10"/>
  <c r="L42" i="11" s="1"/>
  <c r="AZ32" i="10"/>
  <c r="AO38" i="10"/>
  <c r="K15" i="11"/>
  <c r="N65" i="11" s="1"/>
  <c r="P65" i="11" s="1"/>
  <c r="AO30" i="10"/>
  <c r="AO40" i="10"/>
  <c r="AO29" i="10"/>
  <c r="N23" i="14"/>
  <c r="W23" i="14" s="1"/>
  <c r="C23" i="14" s="1"/>
  <c r="K23" i="14"/>
  <c r="M23" i="14"/>
  <c r="F23" i="14"/>
  <c r="L23" i="14"/>
  <c r="E23" i="14"/>
  <c r="A23" i="14"/>
  <c r="N7" i="14"/>
  <c r="K7" i="14"/>
  <c r="F28" i="14"/>
  <c r="K28" i="14"/>
  <c r="AT25" i="10"/>
  <c r="U35" i="14"/>
  <c r="AO10" i="10"/>
  <c r="E35" i="14"/>
  <c r="A31" i="14"/>
  <c r="L7" i="14"/>
  <c r="V21" i="14"/>
  <c r="L28" i="14"/>
  <c r="V18" i="14"/>
  <c r="W18" i="14" s="1"/>
  <c r="C18" i="14" s="1"/>
  <c r="M31" i="14"/>
  <c r="M21" i="14"/>
  <c r="AO12" i="10"/>
  <c r="AO15" i="10"/>
  <c r="AO17" i="10"/>
  <c r="AO19" i="10"/>
  <c r="AO25" i="10"/>
  <c r="AO31" i="10"/>
  <c r="AO35" i="10"/>
  <c r="AO36" i="10"/>
  <c r="AO41" i="10"/>
  <c r="AO42" i="10"/>
  <c r="BS10" i="10"/>
  <c r="F5" i="14"/>
  <c r="K5" i="14"/>
  <c r="L22" i="14"/>
  <c r="K22" i="14"/>
  <c r="N36" i="14"/>
  <c r="K36" i="14"/>
  <c r="A11" i="14"/>
  <c r="K11" i="14"/>
  <c r="E14" i="14"/>
  <c r="K14" i="14"/>
  <c r="U11" i="14"/>
  <c r="E24" i="14"/>
  <c r="M24" i="14"/>
  <c r="L24" i="14"/>
  <c r="A35" i="14"/>
  <c r="F31" i="14"/>
  <c r="M7" i="14"/>
  <c r="E7" i="14"/>
  <c r="A28" i="14"/>
  <c r="F35" i="14"/>
  <c r="L31" i="14"/>
  <c r="O9" i="14"/>
  <c r="B9" i="14" s="1"/>
  <c r="A21" i="14"/>
  <c r="F18" i="14"/>
  <c r="A7" i="14"/>
  <c r="AO14" i="10"/>
  <c r="AO16" i="10"/>
  <c r="AO21" i="10"/>
  <c r="AO26" i="10"/>
  <c r="AO27" i="10"/>
  <c r="AO32" i="10"/>
  <c r="AO33" i="10"/>
  <c r="AO37" i="10"/>
  <c r="E6" i="14"/>
  <c r="K6" i="14"/>
  <c r="L20" i="14"/>
  <c r="O20" i="14" s="1"/>
  <c r="B20" i="14" s="1"/>
  <c r="K20" i="14"/>
  <c r="N26" i="14"/>
  <c r="K26" i="14"/>
  <c r="N33" i="14"/>
  <c r="K33" i="14"/>
  <c r="AQ12" i="3"/>
  <c r="AQ15" i="3"/>
  <c r="AQ19" i="3"/>
  <c r="AQ24" i="3"/>
  <c r="AQ26" i="3"/>
  <c r="AQ28" i="3"/>
  <c r="AR33" i="3"/>
  <c r="AQ35" i="3"/>
  <c r="AQ37" i="3"/>
  <c r="AQ40" i="3"/>
  <c r="AQ43" i="3"/>
  <c r="AQ14" i="3"/>
  <c r="AH14" i="3" s="1"/>
  <c r="AG14" i="3" s="1"/>
  <c r="AR18" i="3"/>
  <c r="AQ27" i="3"/>
  <c r="AR14" i="3"/>
  <c r="AQ22" i="3"/>
  <c r="AQ34" i="3"/>
  <c r="AQ41" i="3"/>
  <c r="AQ18" i="3"/>
  <c r="AH18" i="3" s="1"/>
  <c r="AG18" i="3" s="1"/>
  <c r="AQ25" i="3"/>
  <c r="AQ31" i="3"/>
  <c r="AQ36" i="3"/>
  <c r="AQ38" i="3"/>
  <c r="AQ13" i="3"/>
  <c r="AQ33" i="3"/>
  <c r="N20" i="4"/>
  <c r="P20" i="4" s="1"/>
  <c r="N21" i="4"/>
  <c r="O21" i="4" s="1"/>
  <c r="N26" i="4"/>
  <c r="O26" i="4" s="1"/>
  <c r="N24" i="4"/>
  <c r="O24" i="4" s="1"/>
  <c r="N18" i="4"/>
  <c r="O18" i="4" s="1"/>
  <c r="P17" i="4"/>
  <c r="O21" i="13"/>
  <c r="B21" i="13" s="1"/>
  <c r="N27" i="4"/>
  <c r="O27" i="4" s="1"/>
  <c r="V7" i="13"/>
  <c r="F7" i="13"/>
  <c r="K7" i="13"/>
  <c r="K11" i="13"/>
  <c r="F11" i="13"/>
  <c r="K15" i="13"/>
  <c r="F15" i="13"/>
  <c r="V18" i="13"/>
  <c r="F18" i="13"/>
  <c r="K18" i="13"/>
  <c r="F22" i="13"/>
  <c r="K22" i="13"/>
  <c r="K26" i="13"/>
  <c r="F26" i="13"/>
  <c r="F32" i="13"/>
  <c r="K32" i="13"/>
  <c r="K36" i="13"/>
  <c r="F36" i="13"/>
  <c r="AB25" i="3"/>
  <c r="L27" i="4" s="1"/>
  <c r="AZ39" i="3"/>
  <c r="AL15" i="3"/>
  <c r="L28" i="13"/>
  <c r="E28" i="13"/>
  <c r="A36" i="13"/>
  <c r="V32" i="13"/>
  <c r="A15" i="13"/>
  <c r="N18" i="13"/>
  <c r="M26" i="13"/>
  <c r="A26" i="13"/>
  <c r="AO12" i="3"/>
  <c r="AO26" i="3"/>
  <c r="AO37" i="3"/>
  <c r="U32" i="13"/>
  <c r="F8" i="13"/>
  <c r="K8" i="13"/>
  <c r="F12" i="13"/>
  <c r="K12" i="13"/>
  <c r="F16" i="13"/>
  <c r="K16" i="13"/>
  <c r="F19" i="13"/>
  <c r="K19" i="13"/>
  <c r="K23" i="13"/>
  <c r="F23" i="13"/>
  <c r="U27" i="13"/>
  <c r="F27" i="13"/>
  <c r="K27" i="13"/>
  <c r="N30" i="13"/>
  <c r="F30" i="13"/>
  <c r="K30" i="13"/>
  <c r="F37" i="13"/>
  <c r="K37" i="13"/>
  <c r="O31" i="13"/>
  <c r="B31" i="13" s="1"/>
  <c r="N29" i="4"/>
  <c r="O29" i="4" s="1"/>
  <c r="N30" i="4"/>
  <c r="O30" i="4" s="1"/>
  <c r="F9" i="13"/>
  <c r="K9" i="13"/>
  <c r="F13" i="13"/>
  <c r="K13" i="13"/>
  <c r="K17" i="13"/>
  <c r="F17" i="13"/>
  <c r="M20" i="13"/>
  <c r="F20" i="13"/>
  <c r="K20" i="13"/>
  <c r="E24" i="13"/>
  <c r="F24" i="13"/>
  <c r="F28" i="13"/>
  <c r="K28" i="13"/>
  <c r="F34" i="13"/>
  <c r="K34" i="13"/>
  <c r="AL43" i="3"/>
  <c r="AT25" i="3"/>
  <c r="AT15" i="3"/>
  <c r="AN15" i="3"/>
  <c r="AZ43" i="3"/>
  <c r="AT43" i="3"/>
  <c r="AB15" i="3"/>
  <c r="L17" i="4" s="1"/>
  <c r="U36" i="13"/>
  <c r="W36" i="13" s="1"/>
  <c r="C36" i="13" s="1"/>
  <c r="L32" i="13"/>
  <c r="V17" i="13"/>
  <c r="N22" i="13"/>
  <c r="A9" i="13"/>
  <c r="E34" i="13"/>
  <c r="L34" i="13"/>
  <c r="N9" i="13"/>
  <c r="W9" i="13" s="1"/>
  <c r="C9" i="13" s="1"/>
  <c r="U26" i="13"/>
  <c r="W26" i="13" s="1"/>
  <c r="C26" i="13" s="1"/>
  <c r="M15" i="13"/>
  <c r="N22" i="4"/>
  <c r="P22" i="4" s="1"/>
  <c r="AO19" i="3"/>
  <c r="AO27" i="3"/>
  <c r="AO33" i="3"/>
  <c r="N28" i="13"/>
  <c r="AO36" i="3"/>
  <c r="AO35" i="3"/>
  <c r="AO40" i="3"/>
  <c r="L26" i="13"/>
  <c r="N28" i="4"/>
  <c r="O28" i="4" s="1"/>
  <c r="N10" i="13"/>
  <c r="F10" i="13"/>
  <c r="N14" i="13"/>
  <c r="F14" i="13"/>
  <c r="E18" i="13"/>
  <c r="V21" i="13"/>
  <c r="W21" i="13" s="1"/>
  <c r="C21" i="13" s="1"/>
  <c r="F21" i="13"/>
  <c r="K21" i="13"/>
  <c r="F25" i="13"/>
  <c r="K25" i="13"/>
  <c r="F29" i="13"/>
  <c r="K29" i="13"/>
  <c r="F31" i="13"/>
  <c r="K31" i="13"/>
  <c r="F35" i="13"/>
  <c r="K35" i="13"/>
  <c r="BX28" i="3"/>
  <c r="BX8" i="3"/>
  <c r="BX32" i="3"/>
  <c r="AX37" i="3"/>
  <c r="AR10" i="10"/>
  <c r="AQ10" i="10"/>
  <c r="F3" i="14"/>
  <c r="K3" i="14"/>
  <c r="N3" i="14"/>
  <c r="AO8" i="10"/>
  <c r="U3" i="14"/>
  <c r="D22" i="2"/>
  <c r="E5" i="13"/>
  <c r="V3" i="13"/>
  <c r="BZ36" i="10"/>
  <c r="AT27" i="10"/>
  <c r="AT31" i="10"/>
  <c r="AT43" i="10"/>
  <c r="BV27" i="3"/>
  <c r="BN40" i="3"/>
  <c r="AB68" i="3"/>
  <c r="L70" i="4" s="1"/>
  <c r="BZ29" i="3"/>
  <c r="BL32" i="3"/>
  <c r="AT33" i="3"/>
  <c r="AN37" i="3"/>
  <c r="AT37" i="3"/>
  <c r="AN25" i="3"/>
  <c r="BL27" i="3"/>
  <c r="AB76" i="3"/>
  <c r="L78" i="4" s="1"/>
  <c r="BZ40" i="3"/>
  <c r="BL40" i="3"/>
  <c r="BV14" i="3"/>
  <c r="AV33" i="3"/>
  <c r="BT32" i="3"/>
  <c r="AZ33" i="3"/>
  <c r="AL37" i="3"/>
  <c r="AR37" i="3"/>
  <c r="BL29" i="3"/>
  <c r="AZ21" i="3"/>
  <c r="AL33" i="3"/>
  <c r="AV37" i="3"/>
  <c r="AN41" i="3"/>
  <c r="AZ41" i="3"/>
  <c r="AT41" i="3"/>
  <c r="AR41" i="3"/>
  <c r="AB37" i="3"/>
  <c r="L39" i="4" s="1"/>
  <c r="AB63" i="3"/>
  <c r="L65" i="4" s="1"/>
  <c r="BR42" i="3"/>
  <c r="BL33" i="10"/>
  <c r="AN11" i="10"/>
  <c r="AZ39" i="10"/>
  <c r="AN43" i="10"/>
  <c r="BT9" i="10"/>
  <c r="AN18" i="10"/>
  <c r="BN21" i="10"/>
  <c r="AL35" i="10"/>
  <c r="AZ43" i="10"/>
  <c r="AZ11" i="10"/>
  <c r="AZ35" i="10"/>
  <c r="BZ9" i="10"/>
  <c r="BN33" i="10"/>
  <c r="AB79" i="10"/>
  <c r="L81" i="11" s="1"/>
  <c r="AB35" i="10"/>
  <c r="L37" i="11" s="1"/>
  <c r="AN15" i="10"/>
  <c r="BV17" i="10"/>
  <c r="AZ23" i="10"/>
  <c r="BZ34" i="10"/>
  <c r="AL39" i="10"/>
  <c r="AV23" i="10"/>
  <c r="AT42" i="10"/>
  <c r="AB59" i="10"/>
  <c r="L61" i="11" s="1"/>
  <c r="AB43" i="10"/>
  <c r="L45" i="11" s="1"/>
  <c r="AN22" i="10"/>
  <c r="AR11" i="10"/>
  <c r="BV23" i="10"/>
  <c r="BT12" i="10"/>
  <c r="BR9" i="10"/>
  <c r="BR13" i="10"/>
  <c r="BV36" i="10"/>
  <c r="BT13" i="10"/>
  <c r="AN35" i="10"/>
  <c r="AZ18" i="10"/>
  <c r="AL11" i="10"/>
  <c r="BZ35" i="10"/>
  <c r="BN35" i="10"/>
  <c r="AB31" i="10"/>
  <c r="L33" i="11" s="1"/>
  <c r="AZ31" i="10"/>
  <c r="AV35" i="10"/>
  <c r="AN27" i="10"/>
  <c r="AB45" i="10"/>
  <c r="L47" i="11" s="1"/>
  <c r="BZ16" i="10"/>
  <c r="BR36" i="10"/>
  <c r="N5" i="13"/>
  <c r="AB11" i="3"/>
  <c r="L13" i="4" s="1"/>
  <c r="M5" i="13"/>
  <c r="V5" i="13"/>
  <c r="AV11" i="3"/>
  <c r="L5" i="13"/>
  <c r="V40" i="14"/>
  <c r="M40" i="14"/>
  <c r="N40" i="14"/>
  <c r="A40" i="14"/>
  <c r="F40" i="14"/>
  <c r="L40" i="14"/>
  <c r="V63" i="14"/>
  <c r="A63" i="14"/>
  <c r="F63" i="14"/>
  <c r="M63" i="14"/>
  <c r="N10" i="14"/>
  <c r="A10" i="14"/>
  <c r="E10" i="14"/>
  <c r="M10" i="14"/>
  <c r="U10" i="14"/>
  <c r="F10" i="14"/>
  <c r="V27" i="14"/>
  <c r="N27" i="14"/>
  <c r="L27" i="14"/>
  <c r="U27" i="14"/>
  <c r="E27" i="14"/>
  <c r="F27" i="14"/>
  <c r="L10" i="14"/>
  <c r="U2" i="14"/>
  <c r="V2" i="14"/>
  <c r="N2" i="14"/>
  <c r="F2" i="14"/>
  <c r="E8" i="14"/>
  <c r="L8" i="14"/>
  <c r="V35" i="14"/>
  <c r="N35" i="14"/>
  <c r="E38" i="14"/>
  <c r="M38" i="14"/>
  <c r="U38" i="14"/>
  <c r="F38" i="14"/>
  <c r="N44" i="14"/>
  <c r="V44" i="14"/>
  <c r="U44" i="14"/>
  <c r="F44" i="14"/>
  <c r="M44" i="14"/>
  <c r="A44" i="14"/>
  <c r="E49" i="14"/>
  <c r="A49" i="14"/>
  <c r="N49" i="14"/>
  <c r="W49" i="14" s="1"/>
  <c r="C49" i="14" s="1"/>
  <c r="U53" i="14"/>
  <c r="V53" i="14"/>
  <c r="L56" i="14"/>
  <c r="E56" i="14"/>
  <c r="F56" i="14"/>
  <c r="V56" i="14"/>
  <c r="U56" i="14"/>
  <c r="N15" i="14"/>
  <c r="W15" i="14" s="1"/>
  <c r="C15" i="14" s="1"/>
  <c r="L15" i="14"/>
  <c r="E15" i="14"/>
  <c r="F15" i="14"/>
  <c r="V19" i="14"/>
  <c r="A19" i="14"/>
  <c r="U19" i="14"/>
  <c r="E19" i="14"/>
  <c r="N19" i="14"/>
  <c r="N29" i="14"/>
  <c r="E29" i="14"/>
  <c r="F29" i="14"/>
  <c r="V29" i="14"/>
  <c r="U29" i="14"/>
  <c r="A29" i="14"/>
  <c r="V32" i="14"/>
  <c r="M32" i="14"/>
  <c r="N42" i="14"/>
  <c r="E42" i="14"/>
  <c r="U42" i="14"/>
  <c r="M42" i="14"/>
  <c r="F42" i="14"/>
  <c r="L42" i="14"/>
  <c r="L68" i="14"/>
  <c r="N68" i="14"/>
  <c r="N69" i="14"/>
  <c r="V39" i="14"/>
  <c r="A47" i="14"/>
  <c r="M47" i="14"/>
  <c r="V20" i="14"/>
  <c r="N64" i="14"/>
  <c r="M64" i="14"/>
  <c r="E13" i="14"/>
  <c r="L66" i="14"/>
  <c r="L26" i="14"/>
  <c r="E71" i="14"/>
  <c r="M51" i="14"/>
  <c r="U39" i="14"/>
  <c r="U51" i="14"/>
  <c r="V33" i="14"/>
  <c r="U54" i="14"/>
  <c r="M36" i="14"/>
  <c r="U28" i="14"/>
  <c r="U26" i="14"/>
  <c r="M54" i="14"/>
  <c r="O54" i="14" s="1"/>
  <c r="B54" i="14" s="1"/>
  <c r="L11" i="14"/>
  <c r="M33" i="14"/>
  <c r="O33" i="14" s="1"/>
  <c r="B33" i="14" s="1"/>
  <c r="L71" i="14"/>
  <c r="L36" i="14"/>
  <c r="E69" i="14"/>
  <c r="A69" i="14"/>
  <c r="L61" i="14"/>
  <c r="A26" i="14"/>
  <c r="E39" i="14"/>
  <c r="V47" i="14"/>
  <c r="N47" i="14"/>
  <c r="F20" i="14"/>
  <c r="E64" i="14"/>
  <c r="A20" i="14"/>
  <c r="U13" i="14"/>
  <c r="V26" i="14"/>
  <c r="M66" i="14"/>
  <c r="F26" i="14"/>
  <c r="V71" i="14"/>
  <c r="F13" i="14"/>
  <c r="V36" i="14"/>
  <c r="L51" i="14"/>
  <c r="U69" i="14"/>
  <c r="V54" i="14"/>
  <c r="U7" i="14"/>
  <c r="A54" i="14"/>
  <c r="A66" i="14"/>
  <c r="M28" i="14"/>
  <c r="M11" i="14"/>
  <c r="A33" i="14"/>
  <c r="A71" i="14"/>
  <c r="A61" i="14"/>
  <c r="M61" i="14"/>
  <c r="N58" i="14"/>
  <c r="AQ17" i="10"/>
  <c r="BS39" i="10"/>
  <c r="BS42" i="10"/>
  <c r="BS16" i="10"/>
  <c r="E10" i="13"/>
  <c r="BV8" i="3"/>
  <c r="AB44" i="3"/>
  <c r="L46" i="4" s="1"/>
  <c r="BZ8" i="3"/>
  <c r="AO16" i="3"/>
  <c r="AQ16" i="3"/>
  <c r="A10" i="13"/>
  <c r="K10" i="13"/>
  <c r="U10" i="13"/>
  <c r="M10" i="13"/>
  <c r="O10" i="13" s="1"/>
  <c r="B10" i="13" s="1"/>
  <c r="AB53" i="3"/>
  <c r="L55" i="4" s="1"/>
  <c r="BV41" i="3"/>
  <c r="AR43" i="3"/>
  <c r="AB24" i="3"/>
  <c r="L26" i="4" s="1"/>
  <c r="AN24" i="3"/>
  <c r="BL38" i="3"/>
  <c r="BV36" i="3"/>
  <c r="BL34" i="3"/>
  <c r="BN34" i="3"/>
  <c r="BV34" i="3"/>
  <c r="AN43" i="3"/>
  <c r="BR34" i="3"/>
  <c r="BV17" i="3"/>
  <c r="BV9" i="3"/>
  <c r="AN40" i="3"/>
  <c r="BL37" i="3"/>
  <c r="AV32" i="3"/>
  <c r="BZ13" i="3"/>
  <c r="AN20" i="3"/>
  <c r="AB32" i="3"/>
  <c r="L34" i="4" s="1"/>
  <c r="AR13" i="3"/>
  <c r="BT17" i="3"/>
  <c r="AB40" i="3"/>
  <c r="L42" i="4" s="1"/>
  <c r="BN22" i="3"/>
  <c r="BZ39" i="3"/>
  <c r="AT28" i="3"/>
  <c r="BV24" i="3"/>
  <c r="BT24" i="3"/>
  <c r="BV39" i="3"/>
  <c r="AZ28" i="3"/>
  <c r="AZ40" i="3"/>
  <c r="AZ24" i="3"/>
  <c r="AT40" i="3"/>
  <c r="AL40" i="3"/>
  <c r="AN32" i="3"/>
  <c r="AZ32" i="3"/>
  <c r="AN28" i="3"/>
  <c r="AB60" i="3"/>
  <c r="L62" i="4" s="1"/>
  <c r="AL24" i="3"/>
  <c r="BL24" i="3"/>
  <c r="AL28" i="3"/>
  <c r="BN41" i="3"/>
  <c r="AR40" i="3"/>
  <c r="BR41" i="3"/>
  <c r="BT9" i="3"/>
  <c r="BZ41" i="3"/>
  <c r="AV28" i="3"/>
  <c r="BT41" i="3"/>
  <c r="BR24" i="3"/>
  <c r="W54" i="13"/>
  <c r="C54" i="13" s="1"/>
  <c r="W50" i="13"/>
  <c r="C50" i="13" s="1"/>
  <c r="W52" i="13"/>
  <c r="C52" i="13" s="1"/>
  <c r="BZ15" i="10"/>
  <c r="BT30" i="10"/>
  <c r="AB66" i="10"/>
  <c r="L68" i="11" s="1"/>
  <c r="AN25" i="10"/>
  <c r="BZ28" i="10"/>
  <c r="BN28" i="10"/>
  <c r="AB64" i="10"/>
  <c r="L66" i="11" s="1"/>
  <c r="AZ13" i="10"/>
  <c r="BN31" i="10"/>
  <c r="AZ30" i="10"/>
  <c r="BN36" i="10"/>
  <c r="BV12" i="10"/>
  <c r="BZ20" i="10"/>
  <c r="AR22" i="10"/>
  <c r="AR38" i="10"/>
  <c r="BR30" i="10"/>
  <c r="BR33" i="10"/>
  <c r="AN21" i="10"/>
  <c r="AV25" i="10"/>
  <c r="BN32" i="10"/>
  <c r="BL20" i="10"/>
  <c r="BR28" i="10"/>
  <c r="BR32" i="10"/>
  <c r="BT15" i="10"/>
  <c r="BL36" i="10"/>
  <c r="AT10" i="10"/>
  <c r="BZ33" i="10"/>
  <c r="AL38" i="10"/>
  <c r="BV30" i="10"/>
  <c r="AB69" i="10"/>
  <c r="L71" i="11" s="1"/>
  <c r="AB68" i="10"/>
  <c r="L70" i="11" s="1"/>
  <c r="BT11" i="10"/>
  <c r="AB57" i="10"/>
  <c r="L59" i="11" s="1"/>
  <c r="BT32" i="10"/>
  <c r="AB72" i="10"/>
  <c r="L74" i="11" s="1"/>
  <c r="AT21" i="10"/>
  <c r="AL18" i="10"/>
  <c r="BN30" i="10"/>
  <c r="BV33" i="10"/>
  <c r="BL35" i="10"/>
  <c r="BV21" i="10"/>
  <c r="AB71" i="10"/>
  <c r="L73" i="11" s="1"/>
  <c r="AL8" i="10"/>
  <c r="AZ33" i="10"/>
  <c r="BL39" i="10"/>
  <c r="BZ8" i="10"/>
  <c r="AB44" i="10"/>
  <c r="L46" i="11" s="1"/>
  <c r="BV32" i="10"/>
  <c r="AN30" i="10"/>
  <c r="BZ39" i="10"/>
  <c r="BR31" i="10"/>
  <c r="AL21" i="10"/>
  <c r="AB13" i="10"/>
  <c r="L15" i="11" s="1"/>
  <c r="BZ31" i="10"/>
  <c r="BR15" i="10"/>
  <c r="BR39" i="10"/>
  <c r="BT35" i="10"/>
  <c r="BN27" i="10"/>
  <c r="AZ10" i="10"/>
  <c r="BN14" i="10"/>
  <c r="BV14" i="10"/>
  <c r="AT18" i="10"/>
  <c r="AB53" i="10"/>
  <c r="L55" i="11" s="1"/>
  <c r="AV33" i="10"/>
  <c r="AL25" i="10"/>
  <c r="AV41" i="10"/>
  <c r="AZ25" i="10"/>
  <c r="AN37" i="10"/>
  <c r="AN41" i="10"/>
  <c r="BV8" i="10"/>
  <c r="BZ43" i="10"/>
  <c r="BV25" i="10"/>
  <c r="AB50" i="10"/>
  <c r="L52" i="11" s="1"/>
  <c r="AR25" i="10"/>
  <c r="AR31" i="10"/>
  <c r="AR41" i="10"/>
  <c r="BR21" i="10"/>
  <c r="AB21" i="10"/>
  <c r="L23" i="11" s="1"/>
  <c r="BV27" i="10"/>
  <c r="AN10" i="10"/>
  <c r="AV18" i="10"/>
  <c r="BT17" i="10"/>
  <c r="AL29" i="10"/>
  <c r="BZ29" i="10"/>
  <c r="AL33" i="10"/>
  <c r="BN8" i="10"/>
  <c r="BL25" i="10"/>
  <c r="BR12" i="10"/>
  <c r="AB48" i="10"/>
  <c r="L50" i="11" s="1"/>
  <c r="AL41" i="10"/>
  <c r="AV29" i="10"/>
  <c r="BT8" i="10"/>
  <c r="BR8" i="10"/>
  <c r="AR21" i="10"/>
  <c r="BR14" i="10"/>
  <c r="BR29" i="10"/>
  <c r="AT38" i="10"/>
  <c r="AV38" i="10"/>
  <c r="AL17" i="10"/>
  <c r="BN24" i="10"/>
  <c r="AL22" i="10"/>
  <c r="AT19" i="10"/>
  <c r="AB26" i="10"/>
  <c r="L28" i="11" s="1"/>
  <c r="AL30" i="10"/>
  <c r="AB62" i="10"/>
  <c r="L64" i="11" s="1"/>
  <c r="AZ17" i="10"/>
  <c r="BZ42" i="10"/>
  <c r="AB17" i="10"/>
  <c r="L19" i="11" s="1"/>
  <c r="BV42" i="10"/>
  <c r="AZ38" i="10"/>
  <c r="AN38" i="10"/>
  <c r="BT24" i="10"/>
  <c r="AV19" i="10"/>
  <c r="BN37" i="10"/>
  <c r="AZ9" i="10"/>
  <c r="BT42" i="10"/>
  <c r="BV24" i="10"/>
  <c r="BN26" i="10"/>
  <c r="BT26" i="10"/>
  <c r="BL22" i="10"/>
  <c r="AV30" i="10"/>
  <c r="BV37" i="10"/>
  <c r="BT37" i="10"/>
  <c r="AB30" i="10"/>
  <c r="L32" i="11" s="1"/>
  <c r="AL26" i="10"/>
  <c r="BL34" i="10"/>
  <c r="BL26" i="10"/>
  <c r="AL13" i="10"/>
  <c r="AT13" i="10"/>
  <c r="W9" i="14"/>
  <c r="C9" i="14" s="1"/>
  <c r="BR17" i="10"/>
  <c r="BR22" i="10"/>
  <c r="BR42" i="10"/>
  <c r="AB19" i="10"/>
  <c r="L21" i="11" s="1"/>
  <c r="AN19" i="10"/>
  <c r="BT22" i="10"/>
  <c r="AZ19" i="10"/>
  <c r="BZ24" i="10"/>
  <c r="AB78" i="10"/>
  <c r="L80" i="11" s="1"/>
  <c r="AV22" i="10"/>
  <c r="AB22" i="10"/>
  <c r="L24" i="11" s="1"/>
  <c r="AZ26" i="10"/>
  <c r="AZ22" i="10"/>
  <c r="AN26" i="10"/>
  <c r="AT26" i="10"/>
  <c r="BZ37" i="10"/>
  <c r="BL42" i="10"/>
  <c r="AR19" i="10"/>
  <c r="BR27" i="10"/>
  <c r="BR40" i="10"/>
  <c r="AZ41" i="10"/>
  <c r="BR43" i="10"/>
  <c r="BR10" i="10"/>
  <c r="AV24" i="10"/>
  <c r="AR27" i="10"/>
  <c r="AR33" i="10"/>
  <c r="AR37" i="10"/>
  <c r="BR19" i="10"/>
  <c r="BV13" i="10"/>
  <c r="BN40" i="10"/>
  <c r="AZ15" i="10"/>
  <c r="AT15" i="10"/>
  <c r="AL15" i="10"/>
  <c r="AV37" i="10"/>
  <c r="BN43" i="10"/>
  <c r="AV11" i="10"/>
  <c r="AL37" i="10"/>
  <c r="BT21" i="10"/>
  <c r="BL21" i="10"/>
  <c r="BV43" i="10"/>
  <c r="AL27" i="10"/>
  <c r="BL40" i="10"/>
  <c r="BN23" i="10"/>
  <c r="AZ24" i="10"/>
  <c r="BV31" i="10"/>
  <c r="AT41" i="10"/>
  <c r="BV10" i="10"/>
  <c r="BZ13" i="10"/>
  <c r="BV40" i="10"/>
  <c r="AB33" i="10"/>
  <c r="L35" i="11" s="1"/>
  <c r="BT16" i="10"/>
  <c r="AB11" i="10"/>
  <c r="L13" i="11" s="1"/>
  <c r="AN29" i="10"/>
  <c r="AZ29" i="10"/>
  <c r="AZ27" i="10"/>
  <c r="BT34" i="10"/>
  <c r="AB27" i="10"/>
  <c r="L29" i="11" s="1"/>
  <c r="BT23" i="10"/>
  <c r="BL23" i="10"/>
  <c r="BV16" i="10"/>
  <c r="W73" i="14"/>
  <c r="C73" i="14" s="1"/>
  <c r="BZ40" i="10"/>
  <c r="BT31" i="10"/>
  <c r="BL31" i="10"/>
  <c r="AT29" i="10"/>
  <c r="AT33" i="10"/>
  <c r="AR29" i="10"/>
  <c r="AB74" i="10"/>
  <c r="L76" i="11" s="1"/>
  <c r="BT38" i="10"/>
  <c r="AB34" i="10"/>
  <c r="L36" i="11" s="1"/>
  <c r="AZ34" i="10"/>
  <c r="AT34" i="10"/>
  <c r="BN41" i="10"/>
  <c r="W57" i="14"/>
  <c r="C57" i="14" s="1"/>
  <c r="AB42" i="10"/>
  <c r="L44" i="11" s="1"/>
  <c r="AV42" i="10"/>
  <c r="BV22" i="10"/>
  <c r="AB58" i="10"/>
  <c r="L60" i="11" s="1"/>
  <c r="AN34" i="10"/>
  <c r="BV38" i="10"/>
  <c r="BZ38" i="10"/>
  <c r="AR42" i="10"/>
  <c r="BV34" i="10"/>
  <c r="AB70" i="10"/>
  <c r="L72" i="11" s="1"/>
  <c r="BT19" i="10"/>
  <c r="AB55" i="10"/>
  <c r="L57" i="11" s="1"/>
  <c r="BZ19" i="10"/>
  <c r="AB37" i="10"/>
  <c r="L39" i="11" s="1"/>
  <c r="AT37" i="10"/>
  <c r="AV17" i="10"/>
  <c r="AT17" i="10"/>
  <c r="AL31" i="10"/>
  <c r="AN31" i="10"/>
  <c r="AT39" i="10"/>
  <c r="AB39" i="10"/>
  <c r="L41" i="11" s="1"/>
  <c r="BV41" i="10"/>
  <c r="BZ41" i="10"/>
  <c r="AN42" i="10"/>
  <c r="BN22" i="10"/>
  <c r="AL42" i="10"/>
  <c r="BN38" i="10"/>
  <c r="AB77" i="10"/>
  <c r="L79" i="11" s="1"/>
  <c r="AL34" i="10"/>
  <c r="BV28" i="10"/>
  <c r="BT28" i="10"/>
  <c r="AB10" i="10"/>
  <c r="L12" i="11" s="1"/>
  <c r="AV10" i="10"/>
  <c r="AN14" i="10"/>
  <c r="AT14" i="10"/>
  <c r="AN23" i="10"/>
  <c r="AT23" i="10"/>
  <c r="AR16" i="10"/>
  <c r="AR28" i="10"/>
  <c r="AR34" i="10"/>
  <c r="AR39" i="10"/>
  <c r="BR16" i="10"/>
  <c r="BR37" i="10"/>
  <c r="AB76" i="10"/>
  <c r="L78" i="11" s="1"/>
  <c r="BR34" i="10"/>
  <c r="AT16" i="10"/>
  <c r="AB73" i="10"/>
  <c r="L75" i="11" s="1"/>
  <c r="AN13" i="10"/>
  <c r="BN20" i="10"/>
  <c r="AR17" i="10"/>
  <c r="AR18" i="10"/>
  <c r="AR23" i="10"/>
  <c r="AR24" i="10"/>
  <c r="AR30" i="10"/>
  <c r="AR35" i="10"/>
  <c r="AR40" i="10"/>
  <c r="BR20" i="10"/>
  <c r="BR25" i="10"/>
  <c r="BR38" i="10"/>
  <c r="D20" i="2"/>
  <c r="AT20" i="10"/>
  <c r="BX33" i="10"/>
  <c r="BX38" i="10"/>
  <c r="AX40" i="10"/>
  <c r="AX13" i="10"/>
  <c r="AX18" i="10"/>
  <c r="AX23" i="10"/>
  <c r="BX41" i="10"/>
  <c r="BX37" i="10"/>
  <c r="BX36" i="10"/>
  <c r="AX8" i="10"/>
  <c r="AX20" i="10"/>
  <c r="BX26" i="10"/>
  <c r="BX31" i="10"/>
  <c r="BX23" i="10"/>
  <c r="L3" i="13"/>
  <c r="U3" i="13"/>
  <c r="A3" i="13"/>
  <c r="A4" i="13"/>
  <c r="M4" i="13"/>
  <c r="L40" i="13"/>
  <c r="E46" i="13"/>
  <c r="V46" i="13"/>
  <c r="L46" i="13"/>
  <c r="L48" i="13"/>
  <c r="E48" i="13"/>
  <c r="M48" i="13"/>
  <c r="U48" i="13"/>
  <c r="BV18" i="3"/>
  <c r="A48" i="13"/>
  <c r="V48" i="13"/>
  <c r="N48" i="13"/>
  <c r="AB21" i="3"/>
  <c r="L23" i="4" s="1"/>
  <c r="AL21" i="3"/>
  <c r="AN21" i="3"/>
  <c r="AV21" i="3"/>
  <c r="N49" i="4"/>
  <c r="N52" i="4"/>
  <c r="O52" i="4" s="1"/>
  <c r="N25" i="4"/>
  <c r="O25" i="4" s="1"/>
  <c r="N23" i="4"/>
  <c r="O23" i="4" s="1"/>
  <c r="N47" i="4"/>
  <c r="P47" i="4" s="1"/>
  <c r="N31" i="4"/>
  <c r="O31" i="4" s="1"/>
  <c r="AZ14" i="10"/>
  <c r="N8" i="14"/>
  <c r="A8" i="14"/>
  <c r="V8" i="14"/>
  <c r="F8" i="14"/>
  <c r="AL14" i="10"/>
  <c r="M8" i="14"/>
  <c r="U8" i="14"/>
  <c r="AL9" i="10"/>
  <c r="A3" i="14"/>
  <c r="AT9" i="10"/>
  <c r="P12" i="11"/>
  <c r="M3" i="14"/>
  <c r="AV8" i="10"/>
  <c r="AS34" i="10"/>
  <c r="AS41" i="10"/>
  <c r="BS27" i="10"/>
  <c r="AS39" i="10"/>
  <c r="AB8" i="10"/>
  <c r="L10" i="11" s="1"/>
  <c r="P10" i="11" s="1"/>
  <c r="AT8" i="10"/>
  <c r="AZ8" i="10"/>
  <c r="K10" i="11"/>
  <c r="N10" i="11" s="1"/>
  <c r="O10" i="11" s="1"/>
  <c r="AS25" i="10"/>
  <c r="AO9" i="10"/>
  <c r="AO20" i="10"/>
  <c r="BS15" i="10"/>
  <c r="BS23" i="10"/>
  <c r="AQ20" i="10"/>
  <c r="AR20" i="10"/>
  <c r="AB20" i="10"/>
  <c r="L22" i="11" s="1"/>
  <c r="U14" i="14"/>
  <c r="AV20" i="10"/>
  <c r="AN20" i="10"/>
  <c r="D21" i="2"/>
  <c r="AR14" i="10"/>
  <c r="AQ14" i="10"/>
  <c r="AB14" i="10"/>
  <c r="L16" i="11" s="1"/>
  <c r="D14" i="2"/>
  <c r="D24" i="2"/>
  <c r="AR13" i="10"/>
  <c r="AQ13" i="10"/>
  <c r="AQ9" i="10"/>
  <c r="AR9" i="10"/>
  <c r="D13" i="2"/>
  <c r="E13" i="2" s="1"/>
  <c r="E3" i="14"/>
  <c r="AN9" i="10"/>
  <c r="V3" i="14"/>
  <c r="L3" i="14"/>
  <c r="AB9" i="10"/>
  <c r="L11" i="11" s="1"/>
  <c r="D26" i="2"/>
  <c r="E26" i="2" s="1"/>
  <c r="AQ8" i="10"/>
  <c r="AR8" i="10"/>
  <c r="BQ19" i="3"/>
  <c r="BR18" i="3"/>
  <c r="BQ18" i="3"/>
  <c r="BZ18" i="3"/>
  <c r="BT18" i="3"/>
  <c r="BR17" i="3"/>
  <c r="BQ17" i="3"/>
  <c r="BQ16" i="3"/>
  <c r="AO42" i="3"/>
  <c r="BQ15" i="3"/>
  <c r="U45" i="13"/>
  <c r="K45" i="13"/>
  <c r="BQ14" i="3"/>
  <c r="BR14" i="3"/>
  <c r="U44" i="13"/>
  <c r="K44" i="13"/>
  <c r="AB50" i="3"/>
  <c r="L52" i="4" s="1"/>
  <c r="A44" i="13"/>
  <c r="L44" i="13"/>
  <c r="M44" i="13"/>
  <c r="BQ13" i="3"/>
  <c r="A43" i="13"/>
  <c r="K43" i="13"/>
  <c r="BQ12" i="3"/>
  <c r="BR12" i="3"/>
  <c r="N42" i="13"/>
  <c r="K42" i="13"/>
  <c r="U42" i="13"/>
  <c r="BQ11" i="3"/>
  <c r="BQ10" i="3"/>
  <c r="BR9" i="3"/>
  <c r="BQ9" i="3"/>
  <c r="L39" i="13"/>
  <c r="M39" i="13"/>
  <c r="U39" i="13"/>
  <c r="A39" i="13"/>
  <c r="E39" i="13"/>
  <c r="V39" i="13"/>
  <c r="AO21" i="3"/>
  <c r="AO29" i="3"/>
  <c r="AO30" i="3"/>
  <c r="AO39" i="3"/>
  <c r="BQ8" i="3"/>
  <c r="AO23" i="3"/>
  <c r="BS17" i="3"/>
  <c r="AQ42" i="3"/>
  <c r="AO32" i="3"/>
  <c r="AQ39" i="3"/>
  <c r="AR39" i="3"/>
  <c r="N33" i="13"/>
  <c r="K33" i="13"/>
  <c r="U33" i="13"/>
  <c r="A33" i="13"/>
  <c r="V33" i="13"/>
  <c r="M33" i="13"/>
  <c r="E33" i="13"/>
  <c r="AQ32" i="3"/>
  <c r="AQ30" i="3"/>
  <c r="N24" i="13"/>
  <c r="K24" i="13"/>
  <c r="U24" i="13"/>
  <c r="AQ29" i="3"/>
  <c r="L23" i="13"/>
  <c r="A23" i="13"/>
  <c r="V23" i="13"/>
  <c r="AZ23" i="3"/>
  <c r="N17" i="13"/>
  <c r="L17" i="13"/>
  <c r="AO20" i="3"/>
  <c r="A17" i="13"/>
  <c r="AR23" i="3"/>
  <c r="AQ23" i="3"/>
  <c r="AT23" i="3"/>
  <c r="AV23" i="3"/>
  <c r="AL23" i="3"/>
  <c r="C22" i="2"/>
  <c r="AR21" i="3"/>
  <c r="AQ21" i="3"/>
  <c r="U15" i="13"/>
  <c r="M14" i="13"/>
  <c r="AQ20" i="3"/>
  <c r="A14" i="13"/>
  <c r="K14" i="13"/>
  <c r="V14" i="13"/>
  <c r="L14" i="13"/>
  <c r="E14" i="13"/>
  <c r="U14" i="13"/>
  <c r="AQ17" i="3"/>
  <c r="AR17" i="3"/>
  <c r="AV17" i="3"/>
  <c r="AZ17" i="3"/>
  <c r="AL17" i="3"/>
  <c r="AT17" i="3"/>
  <c r="AO17" i="3"/>
  <c r="AR11" i="3"/>
  <c r="AQ11" i="3"/>
  <c r="AN11" i="3"/>
  <c r="AZ11" i="3"/>
  <c r="AO11" i="3"/>
  <c r="U5" i="13"/>
  <c r="K5" i="13"/>
  <c r="AL11" i="3"/>
  <c r="U6" i="13"/>
  <c r="W6" i="13" s="1"/>
  <c r="C6" i="13" s="1"/>
  <c r="K6" i="13"/>
  <c r="V4" i="13"/>
  <c r="N4" i="13"/>
  <c r="K10" i="4"/>
  <c r="N11" i="4" s="1"/>
  <c r="O11" i="4" s="1"/>
  <c r="AO9" i="3"/>
  <c r="N12" i="4"/>
  <c r="P12" i="4" s="1"/>
  <c r="V2" i="13"/>
  <c r="K2" i="13"/>
  <c r="AO10" i="3"/>
  <c r="AQ10" i="3"/>
  <c r="K4" i="13"/>
  <c r="E4" i="13"/>
  <c r="AT10" i="3"/>
  <c r="AL10" i="3"/>
  <c r="L4" i="13"/>
  <c r="AZ9" i="3"/>
  <c r="AR9" i="3"/>
  <c r="AQ9" i="3"/>
  <c r="AV9" i="3"/>
  <c r="AL9" i="3"/>
  <c r="AB9" i="3"/>
  <c r="L11" i="4" s="1"/>
  <c r="AN9" i="3"/>
  <c r="AR25" i="3"/>
  <c r="BR40" i="3"/>
  <c r="AL25" i="3"/>
  <c r="AZ10" i="3"/>
  <c r="AB22" i="3"/>
  <c r="L24" i="4" s="1"/>
  <c r="AL32" i="3"/>
  <c r="BZ37" i="3"/>
  <c r="BZ25" i="3"/>
  <c r="BN21" i="3"/>
  <c r="AT14" i="3"/>
  <c r="AV25" i="3"/>
  <c r="BL21" i="3"/>
  <c r="BT43" i="3"/>
  <c r="BT37" i="3"/>
  <c r="BL23" i="3"/>
  <c r="AB73" i="3"/>
  <c r="L75" i="4" s="1"/>
  <c r="BV37" i="3"/>
  <c r="AV22" i="3"/>
  <c r="AN10" i="3"/>
  <c r="AL22" i="3"/>
  <c r="AR10" i="3"/>
  <c r="BR43" i="3"/>
  <c r="AR20" i="3"/>
  <c r="AR22" i="3"/>
  <c r="AR24" i="3"/>
  <c r="AR28" i="3"/>
  <c r="AR32" i="3"/>
  <c r="BR37" i="3"/>
  <c r="AT12" i="3"/>
  <c r="AV12" i="3"/>
  <c r="AN12" i="3"/>
  <c r="AV16" i="3"/>
  <c r="AT16" i="3"/>
  <c r="AN19" i="3"/>
  <c r="AT19" i="3"/>
  <c r="AL35" i="3"/>
  <c r="AN35" i="3"/>
  <c r="AT35" i="3"/>
  <c r="AZ35" i="3"/>
  <c r="AB38" i="3"/>
  <c r="L40" i="4" s="1"/>
  <c r="AT38" i="3"/>
  <c r="AB64" i="3"/>
  <c r="L66" i="4" s="1"/>
  <c r="BL28" i="3"/>
  <c r="BZ10" i="3"/>
  <c r="BV10" i="3"/>
  <c r="AB46" i="3"/>
  <c r="L48" i="4" s="1"/>
  <c r="BV13" i="3"/>
  <c r="BT13" i="3"/>
  <c r="BL42" i="3"/>
  <c r="BZ31" i="3"/>
  <c r="BT28" i="3"/>
  <c r="AV19" i="3"/>
  <c r="AB35" i="3"/>
  <c r="L37" i="4" s="1"/>
  <c r="BT10" i="3"/>
  <c r="AV29" i="3"/>
  <c r="AB26" i="3"/>
  <c r="L28" i="4" s="1"/>
  <c r="BL31" i="3"/>
  <c r="AN38" i="3"/>
  <c r="AL38" i="3"/>
  <c r="BR13" i="3"/>
  <c r="AB16" i="3"/>
  <c r="L18" i="4" s="1"/>
  <c r="AZ26" i="3"/>
  <c r="AT13" i="3"/>
  <c r="AL13" i="3"/>
  <c r="AB13" i="3"/>
  <c r="L15" i="4" s="1"/>
  <c r="P15" i="4" s="1"/>
  <c r="AZ13" i="3"/>
  <c r="AV39" i="3"/>
  <c r="AT39" i="3"/>
  <c r="BT26" i="3"/>
  <c r="BL26" i="3"/>
  <c r="AB62" i="3"/>
  <c r="L64" i="4" s="1"/>
  <c r="BN25" i="3"/>
  <c r="BT25" i="3"/>
  <c r="BT16" i="3"/>
  <c r="AB52" i="3"/>
  <c r="L54" i="4" s="1"/>
  <c r="AB47" i="3"/>
  <c r="L49" i="4" s="1"/>
  <c r="BV11" i="3"/>
  <c r="BT42" i="3"/>
  <c r="AZ29" i="3"/>
  <c r="BV19" i="3"/>
  <c r="BV23" i="3"/>
  <c r="AV35" i="3"/>
  <c r="AT26" i="3"/>
  <c r="AV38" i="3"/>
  <c r="BT19" i="3"/>
  <c r="AL19" i="3"/>
  <c r="BL8" i="3"/>
  <c r="BZ26" i="3"/>
  <c r="AB57" i="3"/>
  <c r="L59" i="4" s="1"/>
  <c r="AN26" i="3"/>
  <c r="AB78" i="3"/>
  <c r="L80" i="4" s="1"/>
  <c r="BN31" i="3"/>
  <c r="BT23" i="3"/>
  <c r="AN16" i="3"/>
  <c r="AV31" i="3"/>
  <c r="AN31" i="3"/>
  <c r="BL35" i="3"/>
  <c r="AB71" i="3"/>
  <c r="L73" i="4" s="1"/>
  <c r="BN29" i="3"/>
  <c r="AB65" i="3"/>
  <c r="L67" i="4" s="1"/>
  <c r="AB58" i="3"/>
  <c r="L60" i="4" s="1"/>
  <c r="BL22" i="3"/>
  <c r="BN42" i="3"/>
  <c r="BZ42" i="3"/>
  <c r="BT15" i="3"/>
  <c r="BZ15" i="3"/>
  <c r="BZ35" i="3"/>
  <c r="AN29" i="3"/>
  <c r="BV21" i="3"/>
  <c r="BN28" i="3"/>
  <c r="AB67" i="3"/>
  <c r="L69" i="4" s="1"/>
  <c r="AB12" i="3"/>
  <c r="L14" i="4" s="1"/>
  <c r="P14" i="4" s="1"/>
  <c r="BT11" i="3"/>
  <c r="AB59" i="3"/>
  <c r="L61" i="4" s="1"/>
  <c r="BV31" i="3"/>
  <c r="BZ11" i="3"/>
  <c r="AB61" i="3"/>
  <c r="L63" i="4" s="1"/>
  <c r="AZ19" i="3"/>
  <c r="AB29" i="3"/>
  <c r="L31" i="4" s="1"/>
  <c r="AZ38" i="3"/>
  <c r="BV29" i="3"/>
  <c r="BT22" i="3"/>
  <c r="BZ32" i="3"/>
  <c r="AN17" i="3"/>
  <c r="BN8" i="3"/>
  <c r="AZ12" i="3"/>
  <c r="AT31" i="3"/>
  <c r="BV26" i="3"/>
  <c r="AV13" i="3"/>
  <c r="BZ28" i="3"/>
  <c r="AL31" i="3"/>
  <c r="AV10" i="3"/>
  <c r="AL16" i="3"/>
  <c r="AR19" i="3"/>
  <c r="AR29" i="3"/>
  <c r="AR31" i="3"/>
  <c r="AR35" i="3"/>
  <c r="BR11" i="3"/>
  <c r="BR16" i="3"/>
  <c r="BR22" i="3"/>
  <c r="BR26" i="3"/>
  <c r="BR28" i="3"/>
  <c r="BR32" i="3"/>
  <c r="AV26" i="3"/>
  <c r="AT29" i="3"/>
  <c r="AT34" i="3"/>
  <c r="AV34" i="3"/>
  <c r="AN34" i="3"/>
  <c r="AV41" i="3"/>
  <c r="AB41" i="3"/>
  <c r="L43" i="4" s="1"/>
  <c r="BN39" i="3"/>
  <c r="AB75" i="3"/>
  <c r="L77" i="4" s="1"/>
  <c r="BL33" i="3"/>
  <c r="BT33" i="3"/>
  <c r="BT14" i="3"/>
  <c r="BL14" i="3"/>
  <c r="AR12" i="3"/>
  <c r="AR15" i="3"/>
  <c r="AR26" i="3"/>
  <c r="AR34" i="3"/>
  <c r="AR38" i="3"/>
  <c r="BR15" i="3"/>
  <c r="BR19" i="3"/>
  <c r="BR21" i="3"/>
  <c r="BR23" i="3"/>
  <c r="BR25" i="3"/>
  <c r="BR29" i="3"/>
  <c r="BR31" i="3"/>
  <c r="BR33" i="3"/>
  <c r="BR35" i="3"/>
  <c r="BR39" i="3"/>
  <c r="W53" i="13"/>
  <c r="C53" i="13" s="1"/>
  <c r="AR16" i="3"/>
  <c r="BR8" i="3"/>
  <c r="AX30" i="10"/>
  <c r="AX24" i="10"/>
  <c r="BX14" i="3"/>
  <c r="AX8" i="3"/>
  <c r="BX10" i="3"/>
  <c r="AX16" i="3"/>
  <c r="AX17" i="3"/>
  <c r="BX24" i="10"/>
  <c r="AX27" i="10"/>
  <c r="BX12" i="10"/>
  <c r="AX33" i="3"/>
  <c r="A3" i="3"/>
  <c r="AX9" i="3"/>
  <c r="AX12" i="3"/>
  <c r="A3" i="10"/>
  <c r="AX31" i="10"/>
  <c r="AX41" i="3"/>
  <c r="AX20" i="3"/>
  <c r="BX16" i="3"/>
  <c r="BX13" i="3"/>
  <c r="BX39" i="3"/>
  <c r="BX9" i="3"/>
  <c r="BX21" i="3"/>
  <c r="BX35" i="3"/>
  <c r="BX15" i="3"/>
  <c r="BX34" i="3"/>
  <c r="BQ5" i="3"/>
  <c r="BX12" i="3"/>
  <c r="AX29" i="3"/>
  <c r="BX24" i="3"/>
  <c r="AX34" i="3"/>
  <c r="AX21" i="3"/>
  <c r="BX11" i="3"/>
  <c r="AX39" i="3"/>
  <c r="BX22" i="3"/>
  <c r="AX25" i="3"/>
  <c r="BX36" i="3"/>
  <c r="BX40" i="3"/>
  <c r="BX23" i="3"/>
  <c r="AX19" i="3"/>
  <c r="BX18" i="3"/>
  <c r="BX19" i="3"/>
  <c r="BX33" i="3"/>
  <c r="BX43" i="3"/>
  <c r="BX29" i="3"/>
  <c r="AX27" i="3"/>
  <c r="BX27" i="3"/>
  <c r="AX26" i="3"/>
  <c r="AX32" i="3"/>
  <c r="BX37" i="3"/>
  <c r="BX17" i="3"/>
  <c r="AX18" i="3"/>
  <c r="BX31" i="3"/>
  <c r="AX30" i="3"/>
  <c r="BX26" i="3"/>
  <c r="BQ4" i="3"/>
  <c r="BX25" i="3"/>
  <c r="AX40" i="3"/>
  <c r="AX15" i="3"/>
  <c r="AX31" i="3"/>
  <c r="AX11" i="3"/>
  <c r="BX20" i="3"/>
  <c r="AX28" i="3"/>
  <c r="AX13" i="3"/>
  <c r="AX43" i="3"/>
  <c r="BX41" i="3"/>
  <c r="AQ5" i="3"/>
  <c r="BX42" i="3"/>
  <c r="AX23" i="3"/>
  <c r="AX42" i="3"/>
  <c r="AX22" i="3"/>
  <c r="BX38" i="3"/>
  <c r="AX24" i="3"/>
  <c r="AX29" i="10"/>
  <c r="AX39" i="10"/>
  <c r="BX8" i="10"/>
  <c r="AX41" i="10"/>
  <c r="BX35" i="10"/>
  <c r="BX10" i="10"/>
  <c r="BX21" i="10"/>
  <c r="AQ5" i="10"/>
  <c r="BX9" i="10"/>
  <c r="AX14" i="10"/>
  <c r="BX11" i="10"/>
  <c r="AX25" i="10"/>
  <c r="AX19" i="10"/>
  <c r="AX17" i="10"/>
  <c r="BQ5" i="10"/>
  <c r="BX28" i="10"/>
  <c r="BQ4" i="10"/>
  <c r="AX42" i="10"/>
  <c r="BX20" i="10"/>
  <c r="BX30" i="10"/>
  <c r="AX33" i="10"/>
  <c r="AX28" i="10"/>
  <c r="AX37" i="10"/>
  <c r="AX32" i="10"/>
  <c r="BX34" i="10"/>
  <c r="BX27" i="10"/>
  <c r="AX38" i="10"/>
  <c r="BX19" i="10"/>
  <c r="AX22" i="10"/>
  <c r="AX21" i="10"/>
  <c r="BX14" i="10"/>
  <c r="AQ4" i="10"/>
  <c r="AX11" i="10"/>
  <c r="BX43" i="10"/>
  <c r="BX18" i="10"/>
  <c r="BX13" i="10"/>
  <c r="BX32" i="10"/>
  <c r="AX43" i="10"/>
  <c r="AX36" i="10"/>
  <c r="BX39" i="10"/>
  <c r="AN8" i="3"/>
  <c r="BS12" i="3"/>
  <c r="AS31" i="3"/>
  <c r="BS34" i="3"/>
  <c r="AT8" i="3"/>
  <c r="U2" i="13"/>
  <c r="C25" i="2"/>
  <c r="E25" i="2" s="1"/>
  <c r="O16" i="4"/>
  <c r="C8" i="2"/>
  <c r="C6" i="2"/>
  <c r="C21" i="2"/>
  <c r="AS43" i="3"/>
  <c r="E2" i="13"/>
  <c r="AO8" i="3"/>
  <c r="BS37" i="3"/>
  <c r="AQ8" i="3"/>
  <c r="AR8" i="3"/>
  <c r="AS24" i="3"/>
  <c r="AV8" i="3"/>
  <c r="C10" i="2"/>
  <c r="C15" i="2"/>
  <c r="C14" i="2"/>
  <c r="C12" i="2"/>
  <c r="E12" i="2" s="1"/>
  <c r="C19" i="2"/>
  <c r="A2" i="13"/>
  <c r="BS15" i="3"/>
  <c r="AS40" i="3"/>
  <c r="AS10" i="3"/>
  <c r="AL8" i="3"/>
  <c r="AB8" i="3"/>
  <c r="L10" i="4" s="1"/>
  <c r="C16" i="2"/>
  <c r="C28" i="2"/>
  <c r="F28" i="2" s="1"/>
  <c r="C5" i="2"/>
  <c r="C9" i="2"/>
  <c r="O17" i="4"/>
  <c r="C18" i="2"/>
  <c r="C27" i="2"/>
  <c r="F27" i="2" s="1"/>
  <c r="C11" i="2"/>
  <c r="M22" i="13"/>
  <c r="A22" i="13"/>
  <c r="N29" i="13"/>
  <c r="V29" i="13"/>
  <c r="A29" i="13"/>
  <c r="N35" i="13"/>
  <c r="A35" i="13"/>
  <c r="L35" i="13"/>
  <c r="V35" i="13"/>
  <c r="M35" i="13"/>
  <c r="A46" i="13"/>
  <c r="M46" i="13"/>
  <c r="N68" i="13"/>
  <c r="V68" i="13"/>
  <c r="U68" i="13"/>
  <c r="W51" i="13"/>
  <c r="C51" i="13" s="1"/>
  <c r="V22" i="13"/>
  <c r="V70" i="13"/>
  <c r="M70" i="13"/>
  <c r="W49" i="13"/>
  <c r="C49" i="13" s="1"/>
  <c r="E35" i="13"/>
  <c r="L22" i="13"/>
  <c r="L9" i="13"/>
  <c r="E9" i="13"/>
  <c r="L13" i="13"/>
  <c r="A13" i="13"/>
  <c r="E13" i="13"/>
  <c r="E16" i="13"/>
  <c r="U16" i="13"/>
  <c r="L16" i="13"/>
  <c r="N16" i="13"/>
  <c r="N19" i="13"/>
  <c r="N32" i="13"/>
  <c r="M32" i="13"/>
  <c r="E32" i="13"/>
  <c r="E36" i="13"/>
  <c r="L36" i="13"/>
  <c r="M40" i="13"/>
  <c r="V40" i="13"/>
  <c r="N40" i="13"/>
  <c r="A58" i="13"/>
  <c r="E58" i="13"/>
  <c r="U61" i="13"/>
  <c r="L61" i="13"/>
  <c r="N65" i="13"/>
  <c r="W65" i="13" s="1"/>
  <c r="C65" i="13" s="1"/>
  <c r="A65" i="13"/>
  <c r="W73" i="13"/>
  <c r="C73" i="13" s="1"/>
  <c r="L2" i="13"/>
  <c r="N20" i="13"/>
  <c r="L20" i="13"/>
  <c r="A20" i="13"/>
  <c r="U20" i="13"/>
  <c r="V24" i="13"/>
  <c r="A24" i="13"/>
  <c r="M24" i="13"/>
  <c r="N27" i="13"/>
  <c r="A27" i="13"/>
  <c r="M27" i="13"/>
  <c r="U41" i="13"/>
  <c r="A41" i="13"/>
  <c r="V41" i="13"/>
  <c r="M41" i="13"/>
  <c r="N44" i="13"/>
  <c r="E44" i="13"/>
  <c r="V44" i="13"/>
  <c r="L56" i="13"/>
  <c r="A56" i="13"/>
  <c r="V56" i="13"/>
  <c r="M56" i="13"/>
  <c r="N66" i="13"/>
  <c r="L66" i="13"/>
  <c r="U66" i="13"/>
  <c r="M66" i="13"/>
  <c r="N2" i="13"/>
  <c r="N46" i="13"/>
  <c r="V20" i="13"/>
  <c r="L27" i="13"/>
  <c r="W31" i="13"/>
  <c r="C31" i="13" s="1"/>
  <c r="U29" i="13"/>
  <c r="L24" i="13"/>
  <c r="U70" i="13"/>
  <c r="L68" i="13"/>
  <c r="N41" i="13"/>
  <c r="M29" i="13"/>
  <c r="O29" i="13" s="1"/>
  <c r="E41" i="13"/>
  <c r="M3" i="13"/>
  <c r="M34" i="13"/>
  <c r="L54" i="13"/>
  <c r="N67" i="13"/>
  <c r="V67" i="13"/>
  <c r="E67" i="13"/>
  <c r="A67" i="13"/>
  <c r="M67" i="13"/>
  <c r="M38" i="13"/>
  <c r="N38" i="13"/>
  <c r="E38" i="13"/>
  <c r="U38" i="13"/>
  <c r="L38" i="13"/>
  <c r="A38" i="13"/>
  <c r="U63" i="13"/>
  <c r="A63" i="13"/>
  <c r="M63" i="13"/>
  <c r="E63" i="13"/>
  <c r="L63" i="13"/>
  <c r="N63" i="13"/>
  <c r="AT36" i="3"/>
  <c r="AR36" i="3"/>
  <c r="AV36" i="3"/>
  <c r="AL36" i="3"/>
  <c r="K13" i="11"/>
  <c r="N36" i="11" s="1"/>
  <c r="BS31" i="10"/>
  <c r="AS37" i="10"/>
  <c r="BS43" i="10"/>
  <c r="AS11" i="10"/>
  <c r="BS32" i="10"/>
  <c r="AS40" i="10"/>
  <c r="BS29" i="10"/>
  <c r="BS11" i="10"/>
  <c r="AS28" i="10"/>
  <c r="AS29" i="10"/>
  <c r="AS16" i="10"/>
  <c r="BS34" i="10"/>
  <c r="BS40" i="10"/>
  <c r="BS26" i="10"/>
  <c r="BS13" i="10"/>
  <c r="BS35" i="10"/>
  <c r="AS13" i="10"/>
  <c r="BS17" i="10"/>
  <c r="AS32" i="10"/>
  <c r="AS23" i="10"/>
  <c r="BS24" i="10"/>
  <c r="AS26" i="10"/>
  <c r="BS36" i="10"/>
  <c r="BS19" i="10"/>
  <c r="BS33" i="10"/>
  <c r="AS20" i="10"/>
  <c r="AS18" i="10"/>
  <c r="AS36" i="10"/>
  <c r="BS30" i="10"/>
  <c r="BS41" i="10"/>
  <c r="BS20" i="10"/>
  <c r="BS25" i="10"/>
  <c r="BS28" i="10"/>
  <c r="BS14" i="10"/>
  <c r="AS15" i="10"/>
  <c r="AS31" i="10"/>
  <c r="AS9" i="10"/>
  <c r="AT20" i="3"/>
  <c r="AZ20" i="3"/>
  <c r="AZ30" i="3"/>
  <c r="AR30" i="3"/>
  <c r="AT30" i="3"/>
  <c r="BS9" i="3"/>
  <c r="BS11" i="3"/>
  <c r="BS31" i="3"/>
  <c r="AS18" i="3"/>
  <c r="BS33" i="3"/>
  <c r="AS37" i="3"/>
  <c r="BS36" i="3"/>
  <c r="AB30" i="3"/>
  <c r="L32" i="4" s="1"/>
  <c r="AT42" i="3"/>
  <c r="AN36" i="3"/>
  <c r="AZ36" i="3"/>
  <c r="BS16" i="3"/>
  <c r="AS42" i="10"/>
  <c r="AS27" i="10"/>
  <c r="AS22" i="10"/>
  <c r="AS38" i="10"/>
  <c r="BS38" i="10"/>
  <c r="BS37" i="10"/>
  <c r="AS33" i="10"/>
  <c r="V38" i="13"/>
  <c r="K32" i="4"/>
  <c r="N32" i="4" s="1"/>
  <c r="BS24" i="3"/>
  <c r="AS21" i="3"/>
  <c r="AS14" i="3"/>
  <c r="AS19" i="3"/>
  <c r="BS19" i="3"/>
  <c r="BS41" i="3"/>
  <c r="BS13" i="3"/>
  <c r="BS20" i="3"/>
  <c r="BS27" i="3"/>
  <c r="AS36" i="3"/>
  <c r="BS26" i="3"/>
  <c r="BS18" i="3"/>
  <c r="BS38" i="3"/>
  <c r="BS14" i="3"/>
  <c r="AS20" i="3"/>
  <c r="AS34" i="3"/>
  <c r="AS15" i="3"/>
  <c r="AS29" i="3"/>
  <c r="AS33" i="3"/>
  <c r="AS23" i="3"/>
  <c r="AS41" i="3"/>
  <c r="BS42" i="3"/>
  <c r="BS21" i="3"/>
  <c r="BS23" i="3"/>
  <c r="AS25" i="3"/>
  <c r="AS17" i="3"/>
  <c r="BS43" i="3"/>
  <c r="BS40" i="3"/>
  <c r="AS22" i="3"/>
  <c r="D16" i="2"/>
  <c r="D28" i="2"/>
  <c r="G28" i="2" s="1"/>
  <c r="D10" i="2"/>
  <c r="D17" i="2"/>
  <c r="D19" i="2"/>
  <c r="D7" i="2"/>
  <c r="D9" i="2"/>
  <c r="D6" i="2"/>
  <c r="D18" i="2"/>
  <c r="D5" i="2"/>
  <c r="D11" i="2"/>
  <c r="D27" i="2"/>
  <c r="D23" i="2"/>
  <c r="D15" i="2"/>
  <c r="E7" i="13"/>
  <c r="U7" i="13"/>
  <c r="L7" i="13"/>
  <c r="M7" i="13"/>
  <c r="A7" i="13"/>
  <c r="N11" i="13"/>
  <c r="U11" i="13"/>
  <c r="V11" i="13"/>
  <c r="E11" i="13"/>
  <c r="A11" i="13"/>
  <c r="L11" i="13"/>
  <c r="N16" i="14"/>
  <c r="U16" i="14"/>
  <c r="E16" i="14"/>
  <c r="M16" i="14"/>
  <c r="V16" i="14"/>
  <c r="L16" i="14"/>
  <c r="A16" i="14"/>
  <c r="F16" i="14"/>
  <c r="AV42" i="3"/>
  <c r="AR42" i="3"/>
  <c r="AB42" i="3"/>
  <c r="L44" i="4" s="1"/>
  <c r="AN42" i="3"/>
  <c r="V63" i="13"/>
  <c r="L14" i="14"/>
  <c r="F14" i="14"/>
  <c r="N14" i="14"/>
  <c r="M14" i="14"/>
  <c r="V14" i="14"/>
  <c r="A14" i="14"/>
  <c r="AV27" i="3"/>
  <c r="AL27" i="3"/>
  <c r="AZ27" i="3"/>
  <c r="AB27" i="3"/>
  <c r="L29" i="4" s="1"/>
  <c r="AS35" i="3"/>
  <c r="AS39" i="3"/>
  <c r="BS30" i="3"/>
  <c r="BS29" i="3"/>
  <c r="BS39" i="3"/>
  <c r="BS32" i="3"/>
  <c r="AV30" i="3"/>
  <c r="AV20" i="3"/>
  <c r="AZ42" i="3"/>
  <c r="AB36" i="3"/>
  <c r="L38" i="4" s="1"/>
  <c r="BS21" i="10"/>
  <c r="AS43" i="10"/>
  <c r="M11" i="13"/>
  <c r="N7" i="13"/>
  <c r="BM41" i="3"/>
  <c r="D8" i="2"/>
  <c r="C24" i="2"/>
  <c r="C17" i="2"/>
  <c r="C7" i="2"/>
  <c r="C20" i="2"/>
  <c r="C23" i="2"/>
  <c r="K13" i="4"/>
  <c r="N13" i="4" s="1"/>
  <c r="AS28" i="3"/>
  <c r="AS13" i="3"/>
  <c r="M23" i="13"/>
  <c r="U23" i="13"/>
  <c r="E23" i="13"/>
  <c r="N23" i="13"/>
  <c r="U71" i="13"/>
  <c r="E71" i="13"/>
  <c r="N71" i="13"/>
  <c r="A71" i="13"/>
  <c r="V71" i="13"/>
  <c r="L71" i="13"/>
  <c r="BX30" i="3"/>
  <c r="AX38" i="3"/>
  <c r="BS35" i="3"/>
  <c r="A8" i="13"/>
  <c r="N8" i="13"/>
  <c r="U12" i="13"/>
  <c r="W12" i="13" s="1"/>
  <c r="C12" i="13" s="1"/>
  <c r="A12" i="13"/>
  <c r="L12" i="13"/>
  <c r="N25" i="13"/>
  <c r="W25" i="13" s="1"/>
  <c r="C25" i="13" s="1"/>
  <c r="L25" i="13"/>
  <c r="E25" i="13"/>
  <c r="M28" i="13"/>
  <c r="E18" i="14"/>
  <c r="L18" i="14"/>
  <c r="M18" i="14"/>
  <c r="A18" i="14"/>
  <c r="F24" i="14"/>
  <c r="V24" i="14"/>
  <c r="U24" i="14"/>
  <c r="N31" i="14"/>
  <c r="E31" i="14"/>
  <c r="U31" i="14"/>
  <c r="V31" i="14"/>
  <c r="A5" i="4"/>
  <c r="A5" i="11"/>
  <c r="BM23" i="10"/>
  <c r="N70" i="13"/>
  <c r="A70" i="13"/>
  <c r="E70" i="13"/>
  <c r="L70" i="13"/>
  <c r="L12" i="14"/>
  <c r="N12" i="14"/>
  <c r="M12" i="14"/>
  <c r="U12" i="14"/>
  <c r="E12" i="14"/>
  <c r="N22" i="14"/>
  <c r="A22" i="14"/>
  <c r="M22" i="14"/>
  <c r="U22" i="14"/>
  <c r="V22" i="14"/>
  <c r="E22" i="14"/>
  <c r="F22" i="14"/>
  <c r="N25" i="14"/>
  <c r="M25" i="14"/>
  <c r="A25" i="14"/>
  <c r="L25" i="14"/>
  <c r="V25" i="14"/>
  <c r="F25" i="14"/>
  <c r="N32" i="14"/>
  <c r="A32" i="14"/>
  <c r="L32" i="14"/>
  <c r="M46" i="14"/>
  <c r="N46" i="14"/>
  <c r="E46" i="14"/>
  <c r="F46" i="14"/>
  <c r="U46" i="14"/>
  <c r="A46" i="14"/>
  <c r="F49" i="14"/>
  <c r="L49" i="14"/>
  <c r="A53" i="14"/>
  <c r="E53" i="14"/>
  <c r="M53" i="14"/>
  <c r="N56" i="14"/>
  <c r="A56" i="14"/>
  <c r="A59" i="14"/>
  <c r="M59" i="14"/>
  <c r="F59" i="14"/>
  <c r="N63" i="14"/>
  <c r="E63" i="14"/>
  <c r="L63" i="14"/>
  <c r="E68" i="14"/>
  <c r="A68" i="14"/>
  <c r="U68" i="14"/>
  <c r="BV11" i="10"/>
  <c r="BZ11" i="10"/>
  <c r="M2" i="13"/>
  <c r="N37" i="13"/>
  <c r="E28" i="14"/>
  <c r="N28" i="14"/>
  <c r="AR27" i="3"/>
  <c r="BR10" i="3"/>
  <c r="AM20" i="10"/>
  <c r="AS21" i="10"/>
  <c r="N11" i="14"/>
  <c r="F11" i="14"/>
  <c r="AR36" i="10"/>
  <c r="AV43" i="10"/>
  <c r="AR43" i="10"/>
  <c r="N17" i="14"/>
  <c r="V17" i="14"/>
  <c r="U60" i="14"/>
  <c r="N60" i="14"/>
  <c r="U67" i="14"/>
  <c r="V67" i="14"/>
  <c r="BV26" i="10"/>
  <c r="BR26" i="10"/>
  <c r="AB12" i="10"/>
  <c r="L14" i="11" s="1"/>
  <c r="AR15" i="10"/>
  <c r="AR26" i="10"/>
  <c r="BR11" i="10"/>
  <c r="BR23" i="10"/>
  <c r="BR35" i="10"/>
  <c r="O4" i="14" l="1"/>
  <c r="B4" i="14" s="1"/>
  <c r="P77" i="4"/>
  <c r="AS10" i="10"/>
  <c r="AS8" i="10"/>
  <c r="AH8" i="10" s="1"/>
  <c r="AG8" i="10" s="1"/>
  <c r="W28" i="13"/>
  <c r="C28" i="13" s="1"/>
  <c r="W30" i="13"/>
  <c r="C30" i="13" s="1"/>
  <c r="BH36" i="3"/>
  <c r="BG36" i="3" s="1"/>
  <c r="W41" i="14"/>
  <c r="C41" i="14" s="1"/>
  <c r="O46" i="14"/>
  <c r="B46" i="14" s="1"/>
  <c r="W37" i="14"/>
  <c r="C37" i="14" s="1"/>
  <c r="W7" i="14"/>
  <c r="C7" i="14" s="1"/>
  <c r="W54" i="14"/>
  <c r="C54" i="14" s="1"/>
  <c r="O55" i="14"/>
  <c r="B55" i="14" s="1"/>
  <c r="W48" i="14"/>
  <c r="C48" i="14" s="1"/>
  <c r="W61" i="14"/>
  <c r="C61" i="14" s="1"/>
  <c r="W3" i="14"/>
  <c r="C3" i="14" s="1"/>
  <c r="O32" i="14"/>
  <c r="B32" i="14" s="1"/>
  <c r="W30" i="14"/>
  <c r="C30" i="14" s="1"/>
  <c r="W20" i="14"/>
  <c r="C20" i="14" s="1"/>
  <c r="W52" i="14"/>
  <c r="C52" i="14" s="1"/>
  <c r="W65" i="14"/>
  <c r="C65" i="14" s="1"/>
  <c r="W59" i="14"/>
  <c r="C59" i="14" s="1"/>
  <c r="O21" i="14"/>
  <c r="B21" i="14" s="1"/>
  <c r="W70" i="14"/>
  <c r="C70" i="14" s="1"/>
  <c r="W45" i="14"/>
  <c r="C45" i="14" s="1"/>
  <c r="W34" i="14"/>
  <c r="C34" i="14" s="1"/>
  <c r="W39" i="14"/>
  <c r="C39" i="14" s="1"/>
  <c r="O63" i="14"/>
  <c r="B63" i="14" s="1"/>
  <c r="O25" i="14"/>
  <c r="B25" i="14" s="1"/>
  <c r="O18" i="14"/>
  <c r="B18" i="14" s="1"/>
  <c r="W71" i="14"/>
  <c r="C71" i="14" s="1"/>
  <c r="W21" i="14"/>
  <c r="C21" i="14" s="1"/>
  <c r="O43" i="14"/>
  <c r="B43" i="14" s="1"/>
  <c r="W50" i="14"/>
  <c r="C50" i="14" s="1"/>
  <c r="O66" i="14"/>
  <c r="B66" i="14" s="1"/>
  <c r="O14" i="14"/>
  <c r="B14" i="14" s="1"/>
  <c r="O16" i="14"/>
  <c r="B16" i="14" s="1"/>
  <c r="W58" i="14"/>
  <c r="C58" i="14" s="1"/>
  <c r="W10" i="14"/>
  <c r="C10" i="14" s="1"/>
  <c r="W66" i="14"/>
  <c r="C66" i="14" s="1"/>
  <c r="W5" i="14"/>
  <c r="C5" i="14" s="1"/>
  <c r="BH30" i="3"/>
  <c r="BG30" i="3" s="1"/>
  <c r="O15" i="13"/>
  <c r="B15" i="13" s="1"/>
  <c r="W10" i="13"/>
  <c r="C10" i="13" s="1"/>
  <c r="W58" i="13"/>
  <c r="C58" i="13" s="1"/>
  <c r="W64" i="13"/>
  <c r="C64" i="13" s="1"/>
  <c r="W37" i="13"/>
  <c r="C37" i="13" s="1"/>
  <c r="W3" i="13"/>
  <c r="C3" i="13" s="1"/>
  <c r="W19" i="13"/>
  <c r="C19" i="13" s="1"/>
  <c r="O35" i="13"/>
  <c r="B35" i="13" s="1"/>
  <c r="W18" i="13"/>
  <c r="C18" i="13" s="1"/>
  <c r="W61" i="13"/>
  <c r="C61" i="13" s="1"/>
  <c r="O14" i="13"/>
  <c r="B14" i="13" s="1"/>
  <c r="W45" i="13"/>
  <c r="C45" i="13" s="1"/>
  <c r="W62" i="13"/>
  <c r="C62" i="13" s="1"/>
  <c r="W27" i="13"/>
  <c r="C27" i="13" s="1"/>
  <c r="O56" i="13"/>
  <c r="B56" i="13" s="1"/>
  <c r="W43" i="13"/>
  <c r="C43" i="13" s="1"/>
  <c r="W69" i="13"/>
  <c r="C69" i="13" s="1"/>
  <c r="W34" i="13"/>
  <c r="C34" i="13" s="1"/>
  <c r="O30" i="13"/>
  <c r="B30" i="13" s="1"/>
  <c r="W69" i="14"/>
  <c r="C69" i="14" s="1"/>
  <c r="O51" i="14"/>
  <c r="B51" i="14" s="1"/>
  <c r="W51" i="14"/>
  <c r="C51" i="14" s="1"/>
  <c r="W64" i="14"/>
  <c r="C64" i="14" s="1"/>
  <c r="O42" i="14"/>
  <c r="B42" i="14" s="1"/>
  <c r="W38" i="14"/>
  <c r="C38" i="14" s="1"/>
  <c r="O58" i="14"/>
  <c r="B58" i="14" s="1"/>
  <c r="W43" i="14"/>
  <c r="C43" i="14" s="1"/>
  <c r="O23" i="14"/>
  <c r="B23" i="14" s="1"/>
  <c r="N72" i="11"/>
  <c r="N47" i="11"/>
  <c r="O47" i="11" s="1"/>
  <c r="N74" i="11"/>
  <c r="O74" i="11" s="1"/>
  <c r="N55" i="11"/>
  <c r="O55" i="11" s="1"/>
  <c r="N68" i="11"/>
  <c r="O68" i="11" s="1"/>
  <c r="N66" i="11"/>
  <c r="O66" i="11" s="1"/>
  <c r="N80" i="11"/>
  <c r="O80" i="11" s="1"/>
  <c r="N77" i="11"/>
  <c r="P77" i="11" s="1"/>
  <c r="N62" i="11"/>
  <c r="P62" i="11" s="1"/>
  <c r="W33" i="14"/>
  <c r="C33" i="14" s="1"/>
  <c r="N69" i="11"/>
  <c r="P69" i="11" s="1"/>
  <c r="N73" i="11"/>
  <c r="O73" i="11" s="1"/>
  <c r="N48" i="11"/>
  <c r="P48" i="11" s="1"/>
  <c r="N53" i="11"/>
  <c r="O53" i="11" s="1"/>
  <c r="N79" i="11"/>
  <c r="P79" i="11" s="1"/>
  <c r="N52" i="11"/>
  <c r="O52" i="11" s="1"/>
  <c r="N61" i="11"/>
  <c r="O61" i="11" s="1"/>
  <c r="N46" i="11"/>
  <c r="O2" i="14"/>
  <c r="B2" i="14" s="1"/>
  <c r="N54" i="11"/>
  <c r="P54" i="11" s="1"/>
  <c r="N57" i="11"/>
  <c r="O57" i="11" s="1"/>
  <c r="N78" i="11"/>
  <c r="O78" i="11" s="1"/>
  <c r="N60" i="11"/>
  <c r="O60" i="11" s="1"/>
  <c r="O3" i="14"/>
  <c r="B3" i="14" s="1"/>
  <c r="W36" i="14"/>
  <c r="C36" i="14" s="1"/>
  <c r="N51" i="11"/>
  <c r="O51" i="11" s="1"/>
  <c r="N75" i="11"/>
  <c r="P75" i="11" s="1"/>
  <c r="N56" i="11"/>
  <c r="P56" i="11" s="1"/>
  <c r="N71" i="11"/>
  <c r="O71" i="11" s="1"/>
  <c r="N81" i="11"/>
  <c r="P81" i="11" s="1"/>
  <c r="N67" i="11"/>
  <c r="P67" i="11" s="1"/>
  <c r="N59" i="11"/>
  <c r="P59" i="11" s="1"/>
  <c r="N70" i="11"/>
  <c r="P70" i="11" s="1"/>
  <c r="O35" i="14"/>
  <c r="B35" i="14" s="1"/>
  <c r="AS12" i="3"/>
  <c r="P30" i="4"/>
  <c r="AS9" i="3"/>
  <c r="O3" i="13"/>
  <c r="B3" i="13" s="1"/>
  <c r="P18" i="4"/>
  <c r="O20" i="4"/>
  <c r="O63" i="4"/>
  <c r="P26" i="4"/>
  <c r="O2" i="13"/>
  <c r="B2" i="13" s="1"/>
  <c r="P21" i="4"/>
  <c r="P61" i="4"/>
  <c r="W47" i="13"/>
  <c r="C47" i="13" s="1"/>
  <c r="W72" i="13"/>
  <c r="C72" i="13" s="1"/>
  <c r="O63" i="13"/>
  <c r="B63" i="13" s="1"/>
  <c r="O66" i="13"/>
  <c r="B66" i="13" s="1"/>
  <c r="O45" i="13"/>
  <c r="B45" i="13" s="1"/>
  <c r="W8" i="13"/>
  <c r="C8" i="13" s="1"/>
  <c r="O22" i="4"/>
  <c r="P64" i="4"/>
  <c r="P27" i="4"/>
  <c r="O72" i="4"/>
  <c r="P65" i="4"/>
  <c r="P24" i="4"/>
  <c r="O4" i="13"/>
  <c r="B4" i="13" s="1"/>
  <c r="N10" i="4"/>
  <c r="O10" i="4" s="1"/>
  <c r="N58" i="4"/>
  <c r="N59" i="4"/>
  <c r="O59" i="4" s="1"/>
  <c r="W14" i="13"/>
  <c r="C14" i="13" s="1"/>
  <c r="W15" i="13"/>
  <c r="C15" i="13" s="1"/>
  <c r="W17" i="13"/>
  <c r="C17" i="13" s="1"/>
  <c r="N53" i="4"/>
  <c r="O53" i="4" s="1"/>
  <c r="O5" i="13"/>
  <c r="B5" i="13" s="1"/>
  <c r="N62" i="4"/>
  <c r="P62" i="4" s="1"/>
  <c r="N70" i="4"/>
  <c r="O70" i="4" s="1"/>
  <c r="N74" i="4"/>
  <c r="N69" i="4"/>
  <c r="P66" i="4"/>
  <c r="W2" i="13"/>
  <c r="C2" i="13" s="1"/>
  <c r="O33" i="13"/>
  <c r="B33" i="13" s="1"/>
  <c r="N56" i="4"/>
  <c r="P56" i="4" s="1"/>
  <c r="O26" i="13"/>
  <c r="B26" i="13" s="1"/>
  <c r="N78" i="4"/>
  <c r="O78" i="4" s="1"/>
  <c r="N81" i="4"/>
  <c r="O81" i="4" s="1"/>
  <c r="N68" i="4"/>
  <c r="N80" i="4"/>
  <c r="P80" i="4" s="1"/>
  <c r="N71" i="4"/>
  <c r="P71" i="4" s="1"/>
  <c r="N73" i="4"/>
  <c r="O73" i="4" s="1"/>
  <c r="N60" i="4"/>
  <c r="O60" i="4" s="1"/>
  <c r="AH21" i="10"/>
  <c r="AG21" i="10" s="1"/>
  <c r="AH16" i="10"/>
  <c r="AG16" i="10" s="1"/>
  <c r="AH43" i="10"/>
  <c r="AG43" i="10" s="1"/>
  <c r="BH29" i="3"/>
  <c r="BG29" i="3" s="1"/>
  <c r="AH19" i="10"/>
  <c r="AG19" i="10" s="1"/>
  <c r="AH34" i="3"/>
  <c r="AG34" i="3" s="1"/>
  <c r="AH41" i="3"/>
  <c r="AG41" i="3" s="1"/>
  <c r="AH33" i="10"/>
  <c r="AG33" i="10" s="1"/>
  <c r="AH18" i="10"/>
  <c r="AG18" i="10" s="1"/>
  <c r="BH41" i="3"/>
  <c r="BG41" i="3" s="1"/>
  <c r="W13" i="14"/>
  <c r="C13" i="14" s="1"/>
  <c r="BH13" i="10"/>
  <c r="BG13" i="10" s="1"/>
  <c r="BH34" i="10"/>
  <c r="BG34" i="10" s="1"/>
  <c r="BH30" i="10"/>
  <c r="BG30" i="10" s="1"/>
  <c r="BH34" i="3"/>
  <c r="BG34" i="3" s="1"/>
  <c r="BH9" i="10"/>
  <c r="BG9" i="10" s="1"/>
  <c r="E22" i="2"/>
  <c r="BH19" i="10"/>
  <c r="BG19" i="10" s="1"/>
  <c r="BH43" i="10"/>
  <c r="BG43" i="10" s="1"/>
  <c r="BH27" i="10"/>
  <c r="BG27" i="10" s="1"/>
  <c r="AH26" i="3"/>
  <c r="AG26" i="3" s="1"/>
  <c r="BH29" i="10"/>
  <c r="BG29" i="10" s="1"/>
  <c r="W11" i="14"/>
  <c r="C11" i="14" s="1"/>
  <c r="BH42" i="3"/>
  <c r="BG42" i="3" s="1"/>
  <c r="BH16" i="10"/>
  <c r="BG16" i="10" s="1"/>
  <c r="BH36" i="10"/>
  <c r="BG36" i="10" s="1"/>
  <c r="BH11" i="10"/>
  <c r="BG11" i="10" s="1"/>
  <c r="BH32" i="10"/>
  <c r="BG32" i="10" s="1"/>
  <c r="BH25" i="3"/>
  <c r="BG25" i="3" s="1"/>
  <c r="BH40" i="3"/>
  <c r="BG40" i="3" s="1"/>
  <c r="BH33" i="3"/>
  <c r="BG33" i="3" s="1"/>
  <c r="BH26" i="3"/>
  <c r="BG26" i="3" s="1"/>
  <c r="BH25" i="10"/>
  <c r="BG25" i="10" s="1"/>
  <c r="BH37" i="10"/>
  <c r="BG37" i="10" s="1"/>
  <c r="BH39" i="3"/>
  <c r="BG39" i="3" s="1"/>
  <c r="BH22" i="3"/>
  <c r="BG22" i="3" s="1"/>
  <c r="BH38" i="10"/>
  <c r="BG38" i="10" s="1"/>
  <c r="BH39" i="10"/>
  <c r="BG39" i="10" s="1"/>
  <c r="BH21" i="10"/>
  <c r="BG21" i="10" s="1"/>
  <c r="BH10" i="10"/>
  <c r="BG10" i="10" s="1"/>
  <c r="BH15" i="10"/>
  <c r="BG15" i="10" s="1"/>
  <c r="BH41" i="10"/>
  <c r="BG41" i="10" s="1"/>
  <c r="BH40" i="10"/>
  <c r="BG40" i="10" s="1"/>
  <c r="AH30" i="10"/>
  <c r="AG30" i="10" s="1"/>
  <c r="BH24" i="10"/>
  <c r="BG24" i="10" s="1"/>
  <c r="BH28" i="10"/>
  <c r="BG28" i="10" s="1"/>
  <c r="BH38" i="3"/>
  <c r="BG38" i="3" s="1"/>
  <c r="O40" i="14"/>
  <c r="B40" i="14" s="1"/>
  <c r="O52" i="14"/>
  <c r="B52" i="14" s="1"/>
  <c r="O53" i="14"/>
  <c r="B53" i="14" s="1"/>
  <c r="O47" i="14"/>
  <c r="B47" i="14" s="1"/>
  <c r="BS18" i="10"/>
  <c r="BS12" i="10"/>
  <c r="BS22" i="10"/>
  <c r="BS9" i="10"/>
  <c r="AH31" i="10"/>
  <c r="AG31" i="10" s="1"/>
  <c r="BH23" i="10"/>
  <c r="BG23" i="10" s="1"/>
  <c r="BH35" i="10"/>
  <c r="BG35" i="10" s="1"/>
  <c r="BH20" i="10"/>
  <c r="BG20" i="10" s="1"/>
  <c r="O68" i="14"/>
  <c r="B68" i="14" s="1"/>
  <c r="O56" i="14"/>
  <c r="B56" i="14" s="1"/>
  <c r="BH33" i="10"/>
  <c r="BG33" i="10" s="1"/>
  <c r="O64" i="14"/>
  <c r="B64" i="14" s="1"/>
  <c r="BH14" i="10"/>
  <c r="BG14" i="10" s="1"/>
  <c r="N76" i="11"/>
  <c r="O50" i="14"/>
  <c r="B50" i="14" s="1"/>
  <c r="BH22" i="10"/>
  <c r="BG22" i="10" s="1"/>
  <c r="O59" i="14"/>
  <c r="B59" i="14" s="1"/>
  <c r="O49" i="14"/>
  <c r="B49" i="14" s="1"/>
  <c r="BS8" i="10"/>
  <c r="BH35" i="3"/>
  <c r="BG35" i="3" s="1"/>
  <c r="O65" i="11"/>
  <c r="BH31" i="10"/>
  <c r="BG31" i="10" s="1"/>
  <c r="BH42" i="10"/>
  <c r="BG42" i="10" s="1"/>
  <c r="BH17" i="10"/>
  <c r="BG17" i="10" s="1"/>
  <c r="BH26" i="10"/>
  <c r="BG26" i="10" s="1"/>
  <c r="BH12" i="10"/>
  <c r="BG12" i="10" s="1"/>
  <c r="O61" i="14"/>
  <c r="B61" i="14" s="1"/>
  <c r="O71" i="14"/>
  <c r="B71" i="14" s="1"/>
  <c r="W53" i="14"/>
  <c r="C53" i="14" s="1"/>
  <c r="W40" i="14"/>
  <c r="C40" i="14" s="1"/>
  <c r="AH36" i="10"/>
  <c r="AG36" i="10" s="1"/>
  <c r="O44" i="14"/>
  <c r="B44" i="14" s="1"/>
  <c r="O45" i="14"/>
  <c r="B45" i="14" s="1"/>
  <c r="O38" i="14"/>
  <c r="B38" i="14" s="1"/>
  <c r="N49" i="11"/>
  <c r="N58" i="11"/>
  <c r="N63" i="11"/>
  <c r="N64" i="11"/>
  <c r="N50" i="11"/>
  <c r="O71" i="13"/>
  <c r="B71" i="13" s="1"/>
  <c r="O68" i="13"/>
  <c r="B68" i="13" s="1"/>
  <c r="O72" i="13"/>
  <c r="B72" i="13" s="1"/>
  <c r="BS8" i="3"/>
  <c r="O54" i="13"/>
  <c r="B54" i="13" s="1"/>
  <c r="P75" i="4"/>
  <c r="BH28" i="3"/>
  <c r="BG28" i="3" s="1"/>
  <c r="O44" i="13"/>
  <c r="B44" i="13" s="1"/>
  <c r="O46" i="13"/>
  <c r="B46" i="13" s="1"/>
  <c r="BH43" i="3"/>
  <c r="BG43" i="3" s="1"/>
  <c r="O67" i="13"/>
  <c r="B67" i="13" s="1"/>
  <c r="O70" i="13"/>
  <c r="B70" i="13" s="1"/>
  <c r="BS22" i="3"/>
  <c r="O38" i="13"/>
  <c r="B38" i="13" s="1"/>
  <c r="P76" i="4"/>
  <c r="BH21" i="3"/>
  <c r="BG21" i="3" s="1"/>
  <c r="O40" i="13"/>
  <c r="B40" i="13" s="1"/>
  <c r="BH27" i="3"/>
  <c r="BG27" i="3" s="1"/>
  <c r="BS28" i="3"/>
  <c r="BS10" i="3"/>
  <c r="BS25" i="3"/>
  <c r="W56" i="13"/>
  <c r="C56" i="13" s="1"/>
  <c r="O61" i="13"/>
  <c r="B61" i="13" s="1"/>
  <c r="P79" i="4"/>
  <c r="BH31" i="3"/>
  <c r="BG31" i="3" s="1"/>
  <c r="BH23" i="3"/>
  <c r="BG23" i="3" s="1"/>
  <c r="O39" i="13"/>
  <c r="B39" i="13" s="1"/>
  <c r="P49" i="4"/>
  <c r="O48" i="13"/>
  <c r="B48" i="13" s="1"/>
  <c r="BH24" i="3"/>
  <c r="BG24" i="3" s="1"/>
  <c r="BH37" i="3"/>
  <c r="BG37" i="3" s="1"/>
  <c r="BH32" i="3"/>
  <c r="BG32" i="3" s="1"/>
  <c r="O69" i="13"/>
  <c r="B69" i="13" s="1"/>
  <c r="O41" i="13"/>
  <c r="B41" i="13" s="1"/>
  <c r="O73" i="13"/>
  <c r="B73" i="13" s="1"/>
  <c r="P67" i="4"/>
  <c r="AH12" i="10"/>
  <c r="AG12" i="10" s="1"/>
  <c r="AH27" i="3"/>
  <c r="AG27" i="3" s="1"/>
  <c r="AH11" i="10"/>
  <c r="AG11" i="10" s="1"/>
  <c r="AH32" i="10"/>
  <c r="AG32" i="10" s="1"/>
  <c r="AH25" i="10"/>
  <c r="AG25" i="10" s="1"/>
  <c r="AH28" i="3"/>
  <c r="AG28" i="3" s="1"/>
  <c r="AH35" i="3"/>
  <c r="AG35" i="3" s="1"/>
  <c r="AH25" i="3"/>
  <c r="AG25" i="3" s="1"/>
  <c r="AH23" i="10"/>
  <c r="AG23" i="10" s="1"/>
  <c r="O36" i="11"/>
  <c r="P36" i="11"/>
  <c r="AH42" i="10"/>
  <c r="AG42" i="10" s="1"/>
  <c r="AH29" i="10"/>
  <c r="AG29" i="10" s="1"/>
  <c r="O15" i="14"/>
  <c r="B15" i="14" s="1"/>
  <c r="O8" i="14"/>
  <c r="B8" i="14" s="1"/>
  <c r="O10" i="14"/>
  <c r="B10" i="14" s="1"/>
  <c r="O27" i="14"/>
  <c r="B27" i="14" s="1"/>
  <c r="O31" i="14"/>
  <c r="B31" i="14" s="1"/>
  <c r="N35" i="11"/>
  <c r="N42" i="11"/>
  <c r="N31" i="11"/>
  <c r="N18" i="11"/>
  <c r="N37" i="11"/>
  <c r="AH24" i="10"/>
  <c r="AG24" i="10" s="1"/>
  <c r="N23" i="11"/>
  <c r="O17" i="14"/>
  <c r="B17" i="14" s="1"/>
  <c r="N41" i="11"/>
  <c r="O12" i="14"/>
  <c r="B12" i="14" s="1"/>
  <c r="AS12" i="10"/>
  <c r="AS14" i="10"/>
  <c r="AH14" i="10" s="1"/>
  <c r="AG14" i="10" s="1"/>
  <c r="AH31" i="3"/>
  <c r="AG31" i="3" s="1"/>
  <c r="AS19" i="10"/>
  <c r="AH26" i="10"/>
  <c r="AG26" i="10" s="1"/>
  <c r="AH41" i="10"/>
  <c r="AG41" i="10" s="1"/>
  <c r="AH38" i="10"/>
  <c r="AG38" i="10" s="1"/>
  <c r="N19" i="11"/>
  <c r="O22" i="14"/>
  <c r="B22" i="14" s="1"/>
  <c r="N39" i="11"/>
  <c r="N17" i="11"/>
  <c r="O28" i="14"/>
  <c r="B28" i="14" s="1"/>
  <c r="N44" i="11"/>
  <c r="N20" i="11"/>
  <c r="N15" i="11"/>
  <c r="N25" i="11"/>
  <c r="N21" i="11"/>
  <c r="AH40" i="10"/>
  <c r="AG40" i="10" s="1"/>
  <c r="N26" i="11"/>
  <c r="N13" i="11"/>
  <c r="O13" i="11" s="1"/>
  <c r="N43" i="11"/>
  <c r="N14" i="11"/>
  <c r="O11" i="14"/>
  <c r="B11" i="14" s="1"/>
  <c r="O26" i="14"/>
  <c r="B26" i="14" s="1"/>
  <c r="N38" i="11"/>
  <c r="N33" i="11"/>
  <c r="N40" i="11"/>
  <c r="N29" i="11"/>
  <c r="N28" i="11"/>
  <c r="W32" i="14"/>
  <c r="C32" i="14" s="1"/>
  <c r="AS35" i="10"/>
  <c r="AS30" i="10"/>
  <c r="AS17" i="10"/>
  <c r="AS24" i="10"/>
  <c r="AH12" i="3"/>
  <c r="AG12" i="3" s="1"/>
  <c r="AH34" i="10"/>
  <c r="AG34" i="10" s="1"/>
  <c r="AH27" i="10"/>
  <c r="AG27" i="10" s="1"/>
  <c r="AH37" i="10"/>
  <c r="AG37" i="10" s="1"/>
  <c r="AH15" i="10"/>
  <c r="AG15" i="10" s="1"/>
  <c r="AH22" i="10"/>
  <c r="AG22" i="10" s="1"/>
  <c r="O36" i="14"/>
  <c r="B36" i="14" s="1"/>
  <c r="AH39" i="10"/>
  <c r="AG39" i="10" s="1"/>
  <c r="AH35" i="10"/>
  <c r="AG35" i="10" s="1"/>
  <c r="AH33" i="3"/>
  <c r="AG33" i="3" s="1"/>
  <c r="AH37" i="3"/>
  <c r="AG37" i="3" s="1"/>
  <c r="N30" i="11"/>
  <c r="O24" i="14"/>
  <c r="B24" i="14" s="1"/>
  <c r="N45" i="11"/>
  <c r="N32" i="11"/>
  <c r="O7" i="14"/>
  <c r="B7" i="14" s="1"/>
  <c r="N34" i="11"/>
  <c r="O37" i="14"/>
  <c r="B37" i="14" s="1"/>
  <c r="N24" i="11"/>
  <c r="AH28" i="10"/>
  <c r="AG28" i="10" s="1"/>
  <c r="N27" i="11"/>
  <c r="AH19" i="3"/>
  <c r="AG19" i="3" s="1"/>
  <c r="AH13" i="3"/>
  <c r="AG13" i="3" s="1"/>
  <c r="AH22" i="3"/>
  <c r="AG22" i="3" s="1"/>
  <c r="AH43" i="3"/>
  <c r="AG43" i="3" s="1"/>
  <c r="AH24" i="3"/>
  <c r="AG24" i="3" s="1"/>
  <c r="AS26" i="3"/>
  <c r="W22" i="13"/>
  <c r="C22" i="13" s="1"/>
  <c r="O23" i="13"/>
  <c r="B23" i="13" s="1"/>
  <c r="O28" i="13"/>
  <c r="B28" i="13" s="1"/>
  <c r="N35" i="4"/>
  <c r="N42" i="4"/>
  <c r="N45" i="4"/>
  <c r="AH36" i="3"/>
  <c r="AG36" i="3" s="1"/>
  <c r="O22" i="13"/>
  <c r="B22" i="13" s="1"/>
  <c r="AH38" i="3"/>
  <c r="AG38" i="3" s="1"/>
  <c r="AS27" i="3"/>
  <c r="P28" i="4"/>
  <c r="O34" i="13"/>
  <c r="B34" i="13" s="1"/>
  <c r="N38" i="4"/>
  <c r="AH15" i="3"/>
  <c r="AG15" i="3" s="1"/>
  <c r="N39" i="4"/>
  <c r="O12" i="13"/>
  <c r="B12" i="13" s="1"/>
  <c r="O9" i="13"/>
  <c r="B9" i="13" s="1"/>
  <c r="N36" i="4"/>
  <c r="P29" i="4"/>
  <c r="N40" i="4"/>
  <c r="N33" i="4"/>
  <c r="N43" i="4"/>
  <c r="AS38" i="3"/>
  <c r="AS32" i="3"/>
  <c r="B29" i="13"/>
  <c r="O20" i="13"/>
  <c r="B20" i="13" s="1"/>
  <c r="O16" i="13"/>
  <c r="B16" i="13" s="1"/>
  <c r="O25" i="13"/>
  <c r="B25" i="13" s="1"/>
  <c r="O11" i="13"/>
  <c r="B11" i="13" s="1"/>
  <c r="O7" i="13"/>
  <c r="B7" i="13" s="1"/>
  <c r="AS42" i="3"/>
  <c r="AS30" i="3"/>
  <c r="O24" i="13"/>
  <c r="B24" i="13" s="1"/>
  <c r="O27" i="13"/>
  <c r="B27" i="13" s="1"/>
  <c r="O36" i="13"/>
  <c r="B36" i="13" s="1"/>
  <c r="W32" i="13"/>
  <c r="C32" i="13" s="1"/>
  <c r="O13" i="13"/>
  <c r="B13" i="13" s="1"/>
  <c r="O17" i="13"/>
  <c r="B17" i="13" s="1"/>
  <c r="N44" i="4"/>
  <c r="O44" i="4" s="1"/>
  <c r="N34" i="4"/>
  <c r="O34" i="4" s="1"/>
  <c r="AH40" i="3"/>
  <c r="AG40" i="3" s="1"/>
  <c r="O32" i="13"/>
  <c r="B32" i="13" s="1"/>
  <c r="N37" i="4"/>
  <c r="AH10" i="10"/>
  <c r="AG10" i="10" s="1"/>
  <c r="W5" i="13"/>
  <c r="C5" i="13" s="1"/>
  <c r="W27" i="14"/>
  <c r="C27" i="14" s="1"/>
  <c r="W26" i="14"/>
  <c r="C26" i="14" s="1"/>
  <c r="W35" i="14"/>
  <c r="C35" i="14" s="1"/>
  <c r="W2" i="14"/>
  <c r="C2" i="14" s="1"/>
  <c r="AH13" i="10"/>
  <c r="AG13" i="10" s="1"/>
  <c r="W25" i="14"/>
  <c r="C25" i="14" s="1"/>
  <c r="W29" i="14"/>
  <c r="C29" i="14" s="1"/>
  <c r="W19" i="14"/>
  <c r="C19" i="14" s="1"/>
  <c r="W42" i="14"/>
  <c r="C42" i="14" s="1"/>
  <c r="W47" i="14"/>
  <c r="C47" i="14" s="1"/>
  <c r="W44" i="14"/>
  <c r="C44" i="14" s="1"/>
  <c r="W68" i="14"/>
  <c r="C68" i="14" s="1"/>
  <c r="AS11" i="3"/>
  <c r="W28" i="14"/>
  <c r="C28" i="14" s="1"/>
  <c r="W63" i="14"/>
  <c r="C63" i="14" s="1"/>
  <c r="W56" i="14"/>
  <c r="C56" i="14" s="1"/>
  <c r="AH17" i="10"/>
  <c r="AG17" i="10" s="1"/>
  <c r="AS16" i="3"/>
  <c r="AH16" i="3" s="1"/>
  <c r="AG16" i="3" s="1"/>
  <c r="W46" i="13"/>
  <c r="C46" i="13" s="1"/>
  <c r="W48" i="13"/>
  <c r="C48" i="13" s="1"/>
  <c r="W39" i="13"/>
  <c r="C39" i="13" s="1"/>
  <c r="W42" i="13"/>
  <c r="C42" i="13" s="1"/>
  <c r="W66" i="13"/>
  <c r="C66" i="13" s="1"/>
  <c r="W8" i="14"/>
  <c r="C8" i="14" s="1"/>
  <c r="W60" i="14"/>
  <c r="C60" i="14" s="1"/>
  <c r="W17" i="14"/>
  <c r="C17" i="14" s="1"/>
  <c r="W46" i="14"/>
  <c r="C46" i="14" s="1"/>
  <c r="W16" i="14"/>
  <c r="C16" i="14" s="1"/>
  <c r="O12" i="4"/>
  <c r="P25" i="4"/>
  <c r="W4" i="13"/>
  <c r="C4" i="13" s="1"/>
  <c r="N19" i="4"/>
  <c r="P52" i="4"/>
  <c r="W33" i="13"/>
  <c r="C33" i="13" s="1"/>
  <c r="O47" i="4"/>
  <c r="W24" i="13"/>
  <c r="C24" i="13" s="1"/>
  <c r="N50" i="4"/>
  <c r="N48" i="4"/>
  <c r="O48" i="4" s="1"/>
  <c r="N54" i="4"/>
  <c r="N55" i="4"/>
  <c r="N46" i="4"/>
  <c r="O46" i="4" s="1"/>
  <c r="N51" i="4"/>
  <c r="P51" i="4" s="1"/>
  <c r="N57" i="4"/>
  <c r="P57" i="4" s="1"/>
  <c r="N41" i="4"/>
  <c r="O49" i="4"/>
  <c r="P31" i="4"/>
  <c r="P23" i="4"/>
  <c r="AH20" i="10"/>
  <c r="AG20" i="10" s="1"/>
  <c r="E21" i="2"/>
  <c r="N22" i="11"/>
  <c r="N11" i="11"/>
  <c r="O11" i="11" s="1"/>
  <c r="N16" i="11"/>
  <c r="W14" i="14"/>
  <c r="C14" i="14" s="1"/>
  <c r="E14" i="2"/>
  <c r="BH18" i="3"/>
  <c r="BG18" i="3" s="1"/>
  <c r="AH9" i="10"/>
  <c r="AG9" i="10" s="1"/>
  <c r="BH19" i="3"/>
  <c r="BG19" i="3" s="1"/>
  <c r="BH17" i="3"/>
  <c r="BG17" i="3" s="1"/>
  <c r="BH16" i="3"/>
  <c r="BG16" i="3" s="1"/>
  <c r="BH12" i="3"/>
  <c r="BG12" i="3" s="1"/>
  <c r="BH15" i="3"/>
  <c r="BG15" i="3" s="1"/>
  <c r="W44" i="13"/>
  <c r="C44" i="13" s="1"/>
  <c r="BH14" i="3"/>
  <c r="BG14" i="3" s="1"/>
  <c r="BH13" i="3"/>
  <c r="BG13" i="3" s="1"/>
  <c r="AH32" i="3"/>
  <c r="AG32" i="3" s="1"/>
  <c r="BH9" i="3"/>
  <c r="BG9" i="3" s="1"/>
  <c r="BH11" i="3"/>
  <c r="BG11" i="3" s="1"/>
  <c r="BH10" i="3"/>
  <c r="BG10" i="3" s="1"/>
  <c r="AH39" i="3"/>
  <c r="AG39" i="3" s="1"/>
  <c r="BH8" i="3"/>
  <c r="BG8" i="3" s="1"/>
  <c r="AH42" i="3"/>
  <c r="AG42" i="3" s="1"/>
  <c r="AH30" i="3"/>
  <c r="AG30" i="3" s="1"/>
  <c r="AH29" i="3"/>
  <c r="AG29" i="3" s="1"/>
  <c r="AH21" i="3"/>
  <c r="AG21" i="3" s="1"/>
  <c r="AH23" i="3"/>
  <c r="AG23" i="3" s="1"/>
  <c r="AH20" i="3"/>
  <c r="AG20" i="3" s="1"/>
  <c r="AH17" i="3"/>
  <c r="AG17" i="3" s="1"/>
  <c r="AH11" i="3"/>
  <c r="AG11" i="3" s="1"/>
  <c r="P11" i="4"/>
  <c r="AH10" i="3"/>
  <c r="AG10" i="3" s="1"/>
  <c r="AH9" i="3"/>
  <c r="AG9" i="3" s="1"/>
  <c r="W67" i="13"/>
  <c r="C67" i="13" s="1"/>
  <c r="W35" i="13"/>
  <c r="C35" i="13" s="1"/>
  <c r="W20" i="13"/>
  <c r="C20" i="13" s="1"/>
  <c r="W16" i="13"/>
  <c r="C16" i="13" s="1"/>
  <c r="W68" i="13"/>
  <c r="C68" i="13" s="1"/>
  <c r="H28" i="2"/>
  <c r="AS8" i="3"/>
  <c r="AH8" i="3" s="1"/>
  <c r="AG8" i="3" s="1"/>
  <c r="W63" i="13"/>
  <c r="C63" i="13" s="1"/>
  <c r="W38" i="13"/>
  <c r="C38" i="13" s="1"/>
  <c r="W70" i="13"/>
  <c r="C70" i="13" s="1"/>
  <c r="W71" i="13"/>
  <c r="C71" i="13" s="1"/>
  <c r="W29" i="13"/>
  <c r="C29" i="13" s="1"/>
  <c r="W41" i="13"/>
  <c r="C41" i="13" s="1"/>
  <c r="W40" i="13"/>
  <c r="C40" i="13" s="1"/>
  <c r="E23" i="2"/>
  <c r="C29" i="2"/>
  <c r="D29" i="2"/>
  <c r="W22" i="14"/>
  <c r="C22" i="14" s="1"/>
  <c r="E28" i="2"/>
  <c r="W67" i="14"/>
  <c r="C67" i="14" s="1"/>
  <c r="W12" i="14"/>
  <c r="C12" i="14" s="1"/>
  <c r="W24" i="14"/>
  <c r="C24" i="14" s="1"/>
  <c r="W23" i="13"/>
  <c r="C23" i="13" s="1"/>
  <c r="E7" i="2"/>
  <c r="W7" i="13"/>
  <c r="C7" i="13" s="1"/>
  <c r="E5" i="2"/>
  <c r="E27" i="2"/>
  <c r="G27" i="2"/>
  <c r="H27" i="2" s="1"/>
  <c r="E6" i="2"/>
  <c r="E24" i="2"/>
  <c r="E15" i="2"/>
  <c r="E20" i="2"/>
  <c r="E18" i="2"/>
  <c r="E16" i="2"/>
  <c r="P32" i="4"/>
  <c r="O32" i="4"/>
  <c r="W31" i="14"/>
  <c r="C31" i="14" s="1"/>
  <c r="O13" i="4"/>
  <c r="P13" i="4"/>
  <c r="E17" i="2"/>
  <c r="E8" i="2"/>
  <c r="E19" i="2"/>
  <c r="W11" i="13"/>
  <c r="C11" i="13" s="1"/>
  <c r="E11" i="2"/>
  <c r="E9" i="2"/>
  <c r="E10" i="2"/>
  <c r="P34" i="4" l="1"/>
  <c r="O77" i="11"/>
  <c r="O80" i="4"/>
  <c r="P13" i="11"/>
  <c r="O56" i="11"/>
  <c r="P73" i="11"/>
  <c r="O54" i="11"/>
  <c r="P68" i="11"/>
  <c r="O70" i="11"/>
  <c r="P55" i="11"/>
  <c r="P52" i="11"/>
  <c r="O59" i="11"/>
  <c r="O48" i="11"/>
  <c r="P71" i="11"/>
  <c r="O81" i="11"/>
  <c r="O62" i="11"/>
  <c r="P57" i="11"/>
  <c r="P61" i="11"/>
  <c r="P81" i="4"/>
  <c r="P78" i="11"/>
  <c r="P51" i="11"/>
  <c r="O69" i="11"/>
  <c r="P66" i="11"/>
  <c r="O46" i="11"/>
  <c r="P46" i="11"/>
  <c r="P53" i="11"/>
  <c r="O67" i="11"/>
  <c r="P72" i="11"/>
  <c r="O72" i="11"/>
  <c r="P80" i="11"/>
  <c r="O79" i="11"/>
  <c r="P60" i="11"/>
  <c r="P74" i="11"/>
  <c r="P47" i="11"/>
  <c r="O75" i="11"/>
  <c r="P10" i="4"/>
  <c r="O62" i="4"/>
  <c r="O56" i="4"/>
  <c r="P78" i="4"/>
  <c r="P70" i="4"/>
  <c r="O71" i="4"/>
  <c r="O68" i="4"/>
  <c r="P68" i="4"/>
  <c r="O69" i="4"/>
  <c r="P69" i="4"/>
  <c r="P74" i="4"/>
  <c r="O74" i="4"/>
  <c r="P59" i="4"/>
  <c r="P44" i="4"/>
  <c r="P58" i="4"/>
  <c r="O58" i="4"/>
  <c r="P60" i="4"/>
  <c r="P53" i="4"/>
  <c r="P73" i="4"/>
  <c r="P58" i="11"/>
  <c r="O58" i="11"/>
  <c r="P76" i="11"/>
  <c r="O76" i="11"/>
  <c r="P50" i="11"/>
  <c r="O50" i="11"/>
  <c r="O49" i="11"/>
  <c r="P49" i="11"/>
  <c r="P64" i="11"/>
  <c r="O64" i="11"/>
  <c r="P63" i="11"/>
  <c r="O63" i="11"/>
  <c r="O45" i="11"/>
  <c r="P45" i="11"/>
  <c r="P26" i="11"/>
  <c r="O26" i="11"/>
  <c r="P17" i="11"/>
  <c r="O17" i="11"/>
  <c r="P41" i="11"/>
  <c r="O41" i="11"/>
  <c r="O27" i="11"/>
  <c r="P27" i="11"/>
  <c r="P28" i="11"/>
  <c r="O28" i="11"/>
  <c r="O14" i="11"/>
  <c r="P14" i="11"/>
  <c r="O39" i="11"/>
  <c r="P39" i="11"/>
  <c r="O37" i="11"/>
  <c r="P37" i="11"/>
  <c r="P35" i="11"/>
  <c r="O35" i="11"/>
  <c r="O30" i="11"/>
  <c r="P30" i="11"/>
  <c r="O29" i="11"/>
  <c r="P29" i="11"/>
  <c r="P43" i="11"/>
  <c r="O43" i="11"/>
  <c r="O21" i="11"/>
  <c r="P21" i="11"/>
  <c r="O44" i="11"/>
  <c r="P44" i="11"/>
  <c r="O18" i="11"/>
  <c r="P18" i="11"/>
  <c r="O33" i="11"/>
  <c r="P33" i="11"/>
  <c r="P15" i="11"/>
  <c r="O15" i="11"/>
  <c r="P42" i="11"/>
  <c r="O42" i="11"/>
  <c r="P34" i="11"/>
  <c r="O34" i="11"/>
  <c r="O38" i="11"/>
  <c r="P38" i="11"/>
  <c r="O20" i="11"/>
  <c r="P20" i="11"/>
  <c r="O24" i="11"/>
  <c r="P24" i="11"/>
  <c r="P32" i="11"/>
  <c r="O32" i="11"/>
  <c r="O40" i="11"/>
  <c r="P40" i="11"/>
  <c r="O25" i="11"/>
  <c r="P25" i="11"/>
  <c r="O19" i="11"/>
  <c r="P19" i="11"/>
  <c r="O23" i="11"/>
  <c r="P23" i="11"/>
  <c r="P31" i="11"/>
  <c r="O31" i="11"/>
  <c r="O43" i="4"/>
  <c r="P43" i="4"/>
  <c r="P36" i="4"/>
  <c r="O36" i="4"/>
  <c r="P33" i="4"/>
  <c r="O33" i="4"/>
  <c r="P38" i="4"/>
  <c r="O38" i="4"/>
  <c r="P45" i="4"/>
  <c r="O45" i="4"/>
  <c r="P40" i="4"/>
  <c r="O40" i="4"/>
  <c r="P42" i="4"/>
  <c r="O42" i="4"/>
  <c r="P37" i="4"/>
  <c r="O37" i="4"/>
  <c r="P39" i="4"/>
  <c r="O39" i="4"/>
  <c r="P35" i="4"/>
  <c r="O35" i="4"/>
  <c r="P11" i="11"/>
  <c r="O19" i="4"/>
  <c r="P19" i="4"/>
  <c r="P48" i="4"/>
  <c r="O57" i="4"/>
  <c r="P46" i="4"/>
  <c r="P8" i="4"/>
  <c r="B15" i="4" s="1"/>
  <c r="O51" i="4"/>
  <c r="O50" i="4"/>
  <c r="P50" i="4"/>
  <c r="P41" i="4"/>
  <c r="O41" i="4"/>
  <c r="P55" i="4"/>
  <c r="O55" i="4"/>
  <c r="O54" i="4"/>
  <c r="P54" i="4"/>
  <c r="P16" i="11"/>
  <c r="O16" i="11"/>
  <c r="O22" i="11"/>
  <c r="P22" i="11"/>
  <c r="P8" i="11"/>
  <c r="AG7" i="10"/>
  <c r="BG7" i="3"/>
  <c r="AG7" i="3"/>
  <c r="L26" i="2"/>
  <c r="L7" i="2"/>
  <c r="G7" i="2" s="1"/>
  <c r="L8" i="2"/>
  <c r="G8" i="2" s="1"/>
  <c r="L5" i="2"/>
  <c r="G5" i="2" s="1"/>
  <c r="L6" i="2"/>
  <c r="G6" i="2" s="1"/>
  <c r="E29" i="2"/>
  <c r="L16" i="2"/>
  <c r="G16" i="2" s="1"/>
  <c r="K22" i="2"/>
  <c r="L19" i="2"/>
  <c r="G19" i="2" s="1"/>
  <c r="K6" i="2"/>
  <c r="K11" i="2"/>
  <c r="K10" i="2"/>
  <c r="K20" i="2"/>
  <c r="L11" i="2"/>
  <c r="G11" i="2" s="1"/>
  <c r="K18" i="2"/>
  <c r="L23" i="2"/>
  <c r="G23" i="2" s="1"/>
  <c r="K12" i="2"/>
  <c r="K23" i="2"/>
  <c r="L20" i="2"/>
  <c r="G20" i="2" s="1"/>
  <c r="L22" i="2"/>
  <c r="G22" i="2" s="1"/>
  <c r="L9" i="2"/>
  <c r="G9" i="2" s="1"/>
  <c r="L14" i="2"/>
  <c r="G14" i="2" s="1"/>
  <c r="L21" i="2"/>
  <c r="G21" i="2" s="1"/>
  <c r="K19" i="2"/>
  <c r="K8" i="2"/>
  <c r="K21" i="2"/>
  <c r="K9" i="2"/>
  <c r="K7" i="2"/>
  <c r="K5" i="2"/>
  <c r="L13" i="2"/>
  <c r="L17" i="2"/>
  <c r="G17" i="2" s="1"/>
  <c r="L15" i="2"/>
  <c r="G15" i="2" s="1"/>
  <c r="L10" i="2"/>
  <c r="G10" i="2" s="1"/>
  <c r="K24" i="2"/>
  <c r="K16" i="2"/>
  <c r="L18" i="2"/>
  <c r="G18" i="2" s="1"/>
  <c r="K17" i="2"/>
  <c r="K15" i="2"/>
  <c r="L24" i="2"/>
  <c r="G24" i="2" s="1"/>
  <c r="K14" i="2"/>
  <c r="K25" i="2"/>
  <c r="U11" i="11" l="1"/>
  <c r="V11" i="11" s="1"/>
  <c r="U38" i="4"/>
  <c r="V38" i="4" s="1"/>
  <c r="U53" i="4"/>
  <c r="S53" i="4" s="1"/>
  <c r="U25" i="4"/>
  <c r="V25" i="4" s="1"/>
  <c r="B72" i="4"/>
  <c r="U79" i="4"/>
  <c r="V79" i="4" s="1"/>
  <c r="U41" i="4"/>
  <c r="B50" i="4"/>
  <c r="B49" i="4"/>
  <c r="B61" i="4"/>
  <c r="U43" i="4"/>
  <c r="S43" i="4" s="1"/>
  <c r="U58" i="4"/>
  <c r="S58" i="4" s="1"/>
  <c r="U81" i="4"/>
  <c r="V81" i="4" s="1"/>
  <c r="B59" i="4"/>
  <c r="U64" i="4"/>
  <c r="L4" i="4"/>
  <c r="B16" i="4"/>
  <c r="B69" i="4"/>
  <c r="U74" i="4"/>
  <c r="V74" i="4" s="1"/>
  <c r="B26" i="4"/>
  <c r="B56" i="4"/>
  <c r="B44" i="4"/>
  <c r="U52" i="4"/>
  <c r="S52" i="4" s="1"/>
  <c r="B80" i="4"/>
  <c r="U75" i="4"/>
  <c r="S75" i="4" s="1"/>
  <c r="B73" i="4"/>
  <c r="B10" i="4"/>
  <c r="U24" i="4"/>
  <c r="S24" i="4" s="1"/>
  <c r="B66" i="4"/>
  <c r="V8" i="4"/>
  <c r="B19" i="4"/>
  <c r="U76" i="4"/>
  <c r="U78" i="4"/>
  <c r="U57" i="4"/>
  <c r="S57" i="4" s="1"/>
  <c r="U72" i="4"/>
  <c r="B39" i="4"/>
  <c r="U29" i="4"/>
  <c r="S29" i="4" s="1"/>
  <c r="U71" i="4"/>
  <c r="B70" i="4"/>
  <c r="U39" i="4"/>
  <c r="V39" i="4" s="1"/>
  <c r="B12" i="4"/>
  <c r="B46" i="4"/>
  <c r="B52" i="4"/>
  <c r="U11" i="4"/>
  <c r="S11" i="4" s="1"/>
  <c r="U63" i="4"/>
  <c r="V63" i="4" s="1"/>
  <c r="B11" i="4"/>
  <c r="B48" i="4"/>
  <c r="B75" i="4"/>
  <c r="U77" i="4"/>
  <c r="U62" i="4"/>
  <c r="S62" i="4" s="1"/>
  <c r="B17" i="4"/>
  <c r="U51" i="4"/>
  <c r="S51" i="4" s="1"/>
  <c r="B20" i="4"/>
  <c r="U22" i="4"/>
  <c r="V22" i="4" s="1"/>
  <c r="U46" i="4"/>
  <c r="V46" i="4" s="1"/>
  <c r="B40" i="4"/>
  <c r="U42" i="4"/>
  <c r="U69" i="4"/>
  <c r="S69" i="4" s="1"/>
  <c r="B32" i="4"/>
  <c r="U61" i="4"/>
  <c r="U49" i="4"/>
  <c r="V49" i="4" s="1"/>
  <c r="B42" i="4"/>
  <c r="U56" i="4"/>
  <c r="B53" i="4"/>
  <c r="B71" i="4"/>
  <c r="B33" i="4"/>
  <c r="B28" i="4"/>
  <c r="U55" i="4"/>
  <c r="V55" i="4" s="1"/>
  <c r="B13" i="4"/>
  <c r="U59" i="4"/>
  <c r="S59" i="4" s="1"/>
  <c r="B18" i="4"/>
  <c r="B45" i="4"/>
  <c r="B60" i="4"/>
  <c r="U12" i="4"/>
  <c r="S12" i="4" s="1"/>
  <c r="B24" i="4"/>
  <c r="U68" i="4"/>
  <c r="B51" i="4"/>
  <c r="B62" i="4"/>
  <c r="U66" i="4"/>
  <c r="V66" i="4" s="1"/>
  <c r="U73" i="4"/>
  <c r="V73" i="4" s="1"/>
  <c r="U40" i="4"/>
  <c r="V40" i="4" s="1"/>
  <c r="U34" i="4"/>
  <c r="U23" i="4"/>
  <c r="S23" i="4" s="1"/>
  <c r="B14" i="4"/>
  <c r="U54" i="4"/>
  <c r="V54" i="4" s="1"/>
  <c r="B64" i="4"/>
  <c r="B43" i="4"/>
  <c r="B78" i="4"/>
  <c r="B23" i="4"/>
  <c r="U47" i="4"/>
  <c r="S47" i="4" s="1"/>
  <c r="B63" i="4"/>
  <c r="B27" i="4"/>
  <c r="B58" i="4"/>
  <c r="U13" i="4"/>
  <c r="V13" i="4" s="1"/>
  <c r="B77" i="4"/>
  <c r="U80" i="4"/>
  <c r="B54" i="4"/>
  <c r="B38" i="4"/>
  <c r="B67" i="4"/>
  <c r="U65" i="4"/>
  <c r="B34" i="4"/>
  <c r="B21" i="4"/>
  <c r="U67" i="4"/>
  <c r="U60" i="4"/>
  <c r="V60" i="4" s="1"/>
  <c r="B30" i="4"/>
  <c r="B22" i="4"/>
  <c r="U28" i="4"/>
  <c r="S28" i="4" s="1"/>
  <c r="B31" i="4"/>
  <c r="B55" i="4"/>
  <c r="B68" i="4"/>
  <c r="U21" i="4"/>
  <c r="S21" i="4" s="1"/>
  <c r="B37" i="4"/>
  <c r="U20" i="4"/>
  <c r="S20" i="4" s="1"/>
  <c r="B79" i="4"/>
  <c r="U70" i="4"/>
  <c r="S70" i="4" s="1"/>
  <c r="B65" i="4"/>
  <c r="U26" i="4"/>
  <c r="V26" i="4" s="1"/>
  <c r="U17" i="4"/>
  <c r="V17" i="4" s="1"/>
  <c r="U35" i="4"/>
  <c r="S35" i="4" s="1"/>
  <c r="U45" i="4"/>
  <c r="V45" i="4" s="1"/>
  <c r="B41" i="4"/>
  <c r="U50" i="4"/>
  <c r="S50" i="4" s="1"/>
  <c r="U33" i="4"/>
  <c r="V33" i="4" s="1"/>
  <c r="B81" i="4"/>
  <c r="U19" i="4"/>
  <c r="V19" i="4" s="1"/>
  <c r="U32" i="4"/>
  <c r="B76" i="4"/>
  <c r="B36" i="4"/>
  <c r="U14" i="4"/>
  <c r="V14" i="4" s="1"/>
  <c r="U16" i="4"/>
  <c r="S16" i="4" s="1"/>
  <c r="U15" i="4"/>
  <c r="S15" i="4" s="1"/>
  <c r="U18" i="4"/>
  <c r="U37" i="4"/>
  <c r="B57" i="4"/>
  <c r="U48" i="4"/>
  <c r="B47" i="4"/>
  <c r="B74" i="4"/>
  <c r="U27" i="4"/>
  <c r="V27" i="4" s="1"/>
  <c r="U31" i="4"/>
  <c r="V31" i="4" s="1"/>
  <c r="B25" i="4"/>
  <c r="U44" i="4"/>
  <c r="U36" i="4"/>
  <c r="V36" i="4" s="1"/>
  <c r="B35" i="4"/>
  <c r="U30" i="4"/>
  <c r="S30" i="4" s="1"/>
  <c r="B29" i="4"/>
  <c r="U10" i="4"/>
  <c r="S10" i="4" s="1"/>
  <c r="T10" i="4" s="1"/>
  <c r="U10" i="11"/>
  <c r="U27" i="11"/>
  <c r="B43" i="11"/>
  <c r="B48" i="11"/>
  <c r="B74" i="11"/>
  <c r="B42" i="11"/>
  <c r="B75" i="11"/>
  <c r="B58" i="11"/>
  <c r="B77" i="11"/>
  <c r="B56" i="11"/>
  <c r="B54" i="11"/>
  <c r="U81" i="11"/>
  <c r="B71" i="11"/>
  <c r="B16" i="11"/>
  <c r="B53" i="11"/>
  <c r="U58" i="11"/>
  <c r="U33" i="11"/>
  <c r="U48" i="11"/>
  <c r="B60" i="11"/>
  <c r="B64" i="11"/>
  <c r="U70" i="11"/>
  <c r="U34" i="11"/>
  <c r="B44" i="11"/>
  <c r="U74" i="11"/>
  <c r="B11" i="11"/>
  <c r="U60" i="11"/>
  <c r="U46" i="11"/>
  <c r="U12" i="11"/>
  <c r="U42" i="11"/>
  <c r="U78" i="11"/>
  <c r="U49" i="11"/>
  <c r="B12" i="11"/>
  <c r="U47" i="11"/>
  <c r="B52" i="11"/>
  <c r="B61" i="11"/>
  <c r="B19" i="11"/>
  <c r="U80" i="11"/>
  <c r="B22" i="11"/>
  <c r="U41" i="11"/>
  <c r="B47" i="11"/>
  <c r="U24" i="11"/>
  <c r="B35" i="11"/>
  <c r="U15" i="11"/>
  <c r="L4" i="11"/>
  <c r="U22" i="11"/>
  <c r="B51" i="11"/>
  <c r="B31" i="11"/>
  <c r="B46" i="11"/>
  <c r="U26" i="11"/>
  <c r="U68" i="11"/>
  <c r="U45" i="11"/>
  <c r="B76" i="11"/>
  <c r="B23" i="11"/>
  <c r="B66" i="11"/>
  <c r="U25" i="11"/>
  <c r="B67" i="11"/>
  <c r="B49" i="11"/>
  <c r="U13" i="11"/>
  <c r="U16" i="11"/>
  <c r="B33" i="11"/>
  <c r="U59" i="11"/>
  <c r="U23" i="11"/>
  <c r="B13" i="11"/>
  <c r="U54" i="11"/>
  <c r="U19" i="11"/>
  <c r="B81" i="11"/>
  <c r="U57" i="11"/>
  <c r="U71" i="11"/>
  <c r="U52" i="11"/>
  <c r="B24" i="11"/>
  <c r="B29" i="11"/>
  <c r="B37" i="11"/>
  <c r="B63" i="11"/>
  <c r="B50" i="11"/>
  <c r="B39" i="11"/>
  <c r="U73" i="11"/>
  <c r="B26" i="11"/>
  <c r="U61" i="11"/>
  <c r="B41" i="11"/>
  <c r="U53" i="11"/>
  <c r="U77" i="11"/>
  <c r="U14" i="11"/>
  <c r="B62" i="11"/>
  <c r="U28" i="11"/>
  <c r="U29" i="11"/>
  <c r="B78" i="11"/>
  <c r="B36" i="11"/>
  <c r="B73" i="11"/>
  <c r="U40" i="11"/>
  <c r="B38" i="11"/>
  <c r="U36" i="11"/>
  <c r="B27" i="11"/>
  <c r="B17" i="11"/>
  <c r="B15" i="11"/>
  <c r="B45" i="11"/>
  <c r="B14" i="11"/>
  <c r="B21" i="11"/>
  <c r="B80" i="11"/>
  <c r="U63" i="11"/>
  <c r="U79" i="11"/>
  <c r="B25" i="11"/>
  <c r="U20" i="11"/>
  <c r="B10" i="11"/>
  <c r="U62" i="11"/>
  <c r="B20" i="11"/>
  <c r="U39" i="11"/>
  <c r="U31" i="11"/>
  <c r="B30" i="11"/>
  <c r="U17" i="11"/>
  <c r="U44" i="11"/>
  <c r="U37" i="11"/>
  <c r="B40" i="11"/>
  <c r="B69" i="11"/>
  <c r="U32" i="11"/>
  <c r="U50" i="11"/>
  <c r="B59" i="11"/>
  <c r="U72" i="11"/>
  <c r="B65" i="11"/>
  <c r="U66" i="11"/>
  <c r="U56" i="11"/>
  <c r="U38" i="11"/>
  <c r="U64" i="11"/>
  <c r="U75" i="11"/>
  <c r="U43" i="11"/>
  <c r="B28" i="11"/>
  <c r="U55" i="11"/>
  <c r="B72" i="11"/>
  <c r="U21" i="11"/>
  <c r="U65" i="11"/>
  <c r="U69" i="11"/>
  <c r="B68" i="11"/>
  <c r="U18" i="11"/>
  <c r="U67" i="11"/>
  <c r="U76" i="11"/>
  <c r="B70" i="11"/>
  <c r="B18" i="11"/>
  <c r="B34" i="11"/>
  <c r="B57" i="11"/>
  <c r="B79" i="11"/>
  <c r="V8" i="11"/>
  <c r="B55" i="11"/>
  <c r="U30" i="11"/>
  <c r="B32" i="11"/>
  <c r="U35" i="11"/>
  <c r="U51" i="11"/>
  <c r="A7" i="2"/>
  <c r="F7" i="2"/>
  <c r="H7" i="2" s="1"/>
  <c r="F19" i="2"/>
  <c r="H19" i="2" s="1"/>
  <c r="A19" i="2"/>
  <c r="A10" i="2"/>
  <c r="F10" i="2"/>
  <c r="H10" i="2" s="1"/>
  <c r="A22" i="2"/>
  <c r="F22" i="2"/>
  <c r="H22" i="2" s="1"/>
  <c r="F18" i="2"/>
  <c r="H18" i="2" s="1"/>
  <c r="A18" i="2"/>
  <c r="A11" i="2"/>
  <c r="F11" i="2"/>
  <c r="H11" i="2" s="1"/>
  <c r="A15" i="2"/>
  <c r="F15" i="2"/>
  <c r="H15" i="2" s="1"/>
  <c r="A24" i="2"/>
  <c r="F24" i="2"/>
  <c r="H24" i="2" s="1"/>
  <c r="A13" i="2"/>
  <c r="G13" i="2"/>
  <c r="H13" i="2" s="1"/>
  <c r="A21" i="2"/>
  <c r="F21" i="2"/>
  <c r="H21" i="2" s="1"/>
  <c r="A23" i="2"/>
  <c r="F23" i="2"/>
  <c r="H23" i="2" s="1"/>
  <c r="A6" i="2"/>
  <c r="F6" i="2"/>
  <c r="H6" i="2" s="1"/>
  <c r="A26" i="2"/>
  <c r="G26" i="2"/>
  <c r="H26" i="2" s="1"/>
  <c r="A14" i="2"/>
  <c r="F14" i="2"/>
  <c r="H14" i="2" s="1"/>
  <c r="A16" i="2"/>
  <c r="F16" i="2"/>
  <c r="H16" i="2" s="1"/>
  <c r="A9" i="2"/>
  <c r="F9" i="2"/>
  <c r="H9" i="2" s="1"/>
  <c r="A25" i="2"/>
  <c r="F25" i="2"/>
  <c r="H25" i="2" s="1"/>
  <c r="A17" i="2"/>
  <c r="F17" i="2"/>
  <c r="H17" i="2" s="1"/>
  <c r="A5" i="2"/>
  <c r="F5" i="2"/>
  <c r="A8" i="2"/>
  <c r="F8" i="2"/>
  <c r="H8" i="2" s="1"/>
  <c r="A12" i="2"/>
  <c r="F12" i="2"/>
  <c r="H12" i="2" s="1"/>
  <c r="A20" i="2"/>
  <c r="F20" i="2"/>
  <c r="H20" i="2" s="1"/>
  <c r="S11" i="11" l="1"/>
  <c r="S38" i="4"/>
  <c r="V68" i="4"/>
  <c r="H26" i="11"/>
  <c r="V53" i="4"/>
  <c r="V56" i="4"/>
  <c r="S74" i="4"/>
  <c r="S80" i="4"/>
  <c r="S45" i="4"/>
  <c r="S68" i="4"/>
  <c r="V11" i="4"/>
  <c r="S39" i="4"/>
  <c r="S60" i="4"/>
  <c r="V62" i="4"/>
  <c r="V10" i="4"/>
  <c r="S32" i="4"/>
  <c r="V76" i="4"/>
  <c r="S55" i="4"/>
  <c r="S76" i="4"/>
  <c r="S25" i="4"/>
  <c r="S61" i="4"/>
  <c r="V80" i="4"/>
  <c r="S22" i="4"/>
  <c r="V51" i="4"/>
  <c r="V61" i="4"/>
  <c r="V58" i="4"/>
  <c r="V24" i="4"/>
  <c r="S17" i="4"/>
  <c r="S71" i="4"/>
  <c r="V50" i="4"/>
  <c r="V71" i="4"/>
  <c r="V32" i="4"/>
  <c r="V57" i="4"/>
  <c r="S81" i="4"/>
  <c r="S33" i="4"/>
  <c r="S66" i="4"/>
  <c r="V21" i="4"/>
  <c r="V34" i="4"/>
  <c r="S79" i="4"/>
  <c r="V65" i="4"/>
  <c r="S65" i="4"/>
  <c r="S36" i="4"/>
  <c r="S73" i="4"/>
  <c r="S34" i="4"/>
  <c r="V47" i="4"/>
  <c r="V16" i="4"/>
  <c r="V12" i="4"/>
  <c r="V59" i="4"/>
  <c r="S13" i="4"/>
  <c r="V69" i="4"/>
  <c r="H39" i="4"/>
  <c r="V43" i="4"/>
  <c r="V64" i="4"/>
  <c r="S27" i="4"/>
  <c r="V72" i="4"/>
  <c r="V23" i="4"/>
  <c r="S72" i="4"/>
  <c r="V15" i="4"/>
  <c r="S46" i="4"/>
  <c r="V28" i="4"/>
  <c r="S64" i="4"/>
  <c r="V52" i="4"/>
  <c r="V35" i="4"/>
  <c r="V41" i="4"/>
  <c r="S56" i="4"/>
  <c r="V70" i="4"/>
  <c r="S41" i="4"/>
  <c r="S31" i="4"/>
  <c r="V67" i="4"/>
  <c r="T12" i="4"/>
  <c r="S67" i="4"/>
  <c r="S48" i="4"/>
  <c r="V75" i="4"/>
  <c r="S77" i="4"/>
  <c r="H58" i="4"/>
  <c r="H27" i="4"/>
  <c r="H60" i="4"/>
  <c r="S49" i="4"/>
  <c r="V37" i="4"/>
  <c r="S44" i="4"/>
  <c r="H49" i="4"/>
  <c r="H42" i="4"/>
  <c r="H11" i="4"/>
  <c r="S26" i="4"/>
  <c r="V29" i="4"/>
  <c r="V77" i="4"/>
  <c r="H65" i="4"/>
  <c r="H66" i="4"/>
  <c r="H72" i="4"/>
  <c r="H63" i="4"/>
  <c r="H47" i="4"/>
  <c r="S63" i="4"/>
  <c r="V78" i="4"/>
  <c r="H36" i="4"/>
  <c r="S54" i="4"/>
  <c r="V20" i="4"/>
  <c r="H48" i="4"/>
  <c r="H73" i="4"/>
  <c r="S37" i="4"/>
  <c r="T11" i="4"/>
  <c r="S19" i="4"/>
  <c r="H55" i="4"/>
  <c r="H43" i="4"/>
  <c r="H40" i="4"/>
  <c r="H30" i="4"/>
  <c r="H13" i="4"/>
  <c r="H50" i="4"/>
  <c r="S40" i="4"/>
  <c r="S42" i="4"/>
  <c r="S78" i="4"/>
  <c r="V44" i="4"/>
  <c r="V42" i="4"/>
  <c r="H53" i="4"/>
  <c r="H35" i="4"/>
  <c r="H67" i="4"/>
  <c r="H56" i="4"/>
  <c r="H45" i="4"/>
  <c r="H71" i="4"/>
  <c r="H29" i="4"/>
  <c r="H68" i="4"/>
  <c r="H79" i="4"/>
  <c r="H51" i="4"/>
  <c r="S18" i="4"/>
  <c r="H32" i="4"/>
  <c r="H25" i="4"/>
  <c r="H46" i="4"/>
  <c r="H69" i="4"/>
  <c r="H52" i="4"/>
  <c r="H15" i="4"/>
  <c r="H20" i="4"/>
  <c r="H28" i="4"/>
  <c r="H23" i="4"/>
  <c r="H80" i="4"/>
  <c r="H22" i="4"/>
  <c r="H64" i="4"/>
  <c r="H77" i="4"/>
  <c r="H16" i="4"/>
  <c r="H19" i="4"/>
  <c r="H54" i="4"/>
  <c r="H57" i="4"/>
  <c r="S14" i="4"/>
  <c r="H70" i="4"/>
  <c r="H21" i="4"/>
  <c r="H10" i="4"/>
  <c r="H37" i="4"/>
  <c r="H34" i="4"/>
  <c r="H18" i="4"/>
  <c r="H61" i="4"/>
  <c r="H14" i="4"/>
  <c r="H75" i="4"/>
  <c r="H12" i="4"/>
  <c r="V18" i="4"/>
  <c r="H38" i="4"/>
  <c r="H41" i="4"/>
  <c r="H62" i="4"/>
  <c r="H76" i="4"/>
  <c r="H26" i="4"/>
  <c r="H74" i="4"/>
  <c r="H59" i="4"/>
  <c r="H24" i="4"/>
  <c r="H81" i="4"/>
  <c r="H44" i="4"/>
  <c r="H78" i="4"/>
  <c r="H33" i="4"/>
  <c r="H31" i="4"/>
  <c r="H17" i="4"/>
  <c r="V48" i="4"/>
  <c r="V30" i="4"/>
  <c r="H30" i="11"/>
  <c r="H66" i="11"/>
  <c r="H55" i="11"/>
  <c r="H14" i="11"/>
  <c r="H47" i="11"/>
  <c r="H52" i="11"/>
  <c r="H76" i="11"/>
  <c r="H67" i="11"/>
  <c r="H57" i="11"/>
  <c r="V69" i="11"/>
  <c r="S69" i="11"/>
  <c r="S64" i="11"/>
  <c r="V64" i="11"/>
  <c r="S32" i="11"/>
  <c r="V32" i="11"/>
  <c r="V39" i="11"/>
  <c r="S39" i="11"/>
  <c r="S61" i="11"/>
  <c r="V61" i="11"/>
  <c r="V23" i="11"/>
  <c r="S23" i="11"/>
  <c r="S68" i="11"/>
  <c r="V68" i="11"/>
  <c r="V60" i="11"/>
  <c r="S60" i="11"/>
  <c r="V48" i="11"/>
  <c r="S48" i="11"/>
  <c r="H53" i="11"/>
  <c r="H35" i="11"/>
  <c r="H61" i="11"/>
  <c r="V67" i="11"/>
  <c r="S67" i="11"/>
  <c r="V72" i="11"/>
  <c r="S72" i="11"/>
  <c r="S17" i="11"/>
  <c r="V17" i="11"/>
  <c r="S29" i="11"/>
  <c r="V29" i="11"/>
  <c r="S52" i="11"/>
  <c r="V52" i="11"/>
  <c r="S59" i="11"/>
  <c r="V59" i="11"/>
  <c r="V26" i="11"/>
  <c r="S26" i="11"/>
  <c r="V24" i="11"/>
  <c r="S24" i="11"/>
  <c r="S80" i="11"/>
  <c r="V80" i="11"/>
  <c r="S47" i="11"/>
  <c r="V47" i="11"/>
  <c r="S42" i="11"/>
  <c r="V42" i="11"/>
  <c r="S70" i="11"/>
  <c r="V70" i="11"/>
  <c r="V33" i="11"/>
  <c r="S33" i="11"/>
  <c r="H28" i="11"/>
  <c r="H21" i="11"/>
  <c r="H46" i="11"/>
  <c r="H63" i="11"/>
  <c r="H20" i="11"/>
  <c r="H56" i="11"/>
  <c r="H71" i="11"/>
  <c r="H73" i="11"/>
  <c r="H42" i="11"/>
  <c r="H16" i="11"/>
  <c r="H40" i="11"/>
  <c r="H15" i="11"/>
  <c r="H36" i="11"/>
  <c r="H27" i="11"/>
  <c r="H49" i="11"/>
  <c r="H59" i="11"/>
  <c r="H68" i="11"/>
  <c r="H62" i="11"/>
  <c r="H38" i="11"/>
  <c r="H32" i="11"/>
  <c r="H31" i="11"/>
  <c r="H58" i="11"/>
  <c r="H77" i="11"/>
  <c r="V10" i="11"/>
  <c r="H25" i="11"/>
  <c r="H72" i="11"/>
  <c r="S10" i="11"/>
  <c r="H48" i="11"/>
  <c r="H70" i="11"/>
  <c r="H19" i="11"/>
  <c r="H39" i="11"/>
  <c r="H69" i="11"/>
  <c r="H17" i="11"/>
  <c r="H41" i="11"/>
  <c r="H37" i="11"/>
  <c r="H79" i="11"/>
  <c r="H80" i="11"/>
  <c r="H13" i="11"/>
  <c r="H60" i="11"/>
  <c r="H24" i="11"/>
  <c r="H11" i="11"/>
  <c r="H74" i="11"/>
  <c r="H45" i="11"/>
  <c r="H78" i="11"/>
  <c r="H18" i="11"/>
  <c r="H43" i="11"/>
  <c r="H75" i="11"/>
  <c r="V35" i="11"/>
  <c r="S35" i="11"/>
  <c r="V18" i="11"/>
  <c r="S18" i="11"/>
  <c r="V21" i="11"/>
  <c r="S21" i="11"/>
  <c r="V43" i="11"/>
  <c r="S43" i="11"/>
  <c r="V56" i="11"/>
  <c r="S56" i="11"/>
  <c r="S62" i="11"/>
  <c r="V62" i="11"/>
  <c r="V79" i="11"/>
  <c r="S79" i="11"/>
  <c r="S28" i="11"/>
  <c r="V28" i="11"/>
  <c r="S53" i="11"/>
  <c r="V53" i="11"/>
  <c r="S73" i="11"/>
  <c r="V73" i="11"/>
  <c r="S71" i="11"/>
  <c r="V71" i="11"/>
  <c r="S54" i="11"/>
  <c r="V54" i="11"/>
  <c r="S12" i="11"/>
  <c r="V12" i="11"/>
  <c r="S74" i="11"/>
  <c r="V74" i="11"/>
  <c r="V58" i="11"/>
  <c r="S58" i="11"/>
  <c r="S81" i="11"/>
  <c r="V81" i="11"/>
  <c r="V30" i="11"/>
  <c r="S30" i="11"/>
  <c r="S76" i="11"/>
  <c r="V76" i="11"/>
  <c r="V55" i="11"/>
  <c r="S55" i="11"/>
  <c r="S44" i="11"/>
  <c r="V44" i="11"/>
  <c r="V20" i="11"/>
  <c r="S20" i="11"/>
  <c r="S14" i="11"/>
  <c r="V14" i="11"/>
  <c r="S13" i="11"/>
  <c r="V13" i="11"/>
  <c r="V78" i="11"/>
  <c r="S78" i="11"/>
  <c r="V34" i="11"/>
  <c r="S34" i="11"/>
  <c r="V27" i="11"/>
  <c r="S27" i="11"/>
  <c r="H12" i="11"/>
  <c r="H10" i="11"/>
  <c r="H34" i="11"/>
  <c r="H64" i="11"/>
  <c r="H44" i="11"/>
  <c r="S51" i="11"/>
  <c r="V51" i="11"/>
  <c r="V65" i="11"/>
  <c r="S65" i="11"/>
  <c r="V38" i="11"/>
  <c r="S38" i="11"/>
  <c r="V40" i="11"/>
  <c r="S40" i="11"/>
  <c r="V77" i="11"/>
  <c r="S77" i="11"/>
  <c r="V19" i="11"/>
  <c r="S19" i="11"/>
  <c r="S22" i="11"/>
  <c r="V22" i="11"/>
  <c r="H65" i="11"/>
  <c r="H54" i="11"/>
  <c r="H50" i="11"/>
  <c r="H29" i="11"/>
  <c r="H22" i="11"/>
  <c r="H81" i="11"/>
  <c r="H51" i="11"/>
  <c r="H23" i="11"/>
  <c r="S75" i="11"/>
  <c r="V75" i="11"/>
  <c r="V66" i="11"/>
  <c r="S66" i="11"/>
  <c r="S50" i="11"/>
  <c r="V50" i="11"/>
  <c r="V37" i="11"/>
  <c r="S37" i="11"/>
  <c r="V31" i="11"/>
  <c r="S31" i="11"/>
  <c r="S63" i="11"/>
  <c r="V63" i="11"/>
  <c r="S36" i="11"/>
  <c r="V36" i="11"/>
  <c r="S57" i="11"/>
  <c r="V57" i="11"/>
  <c r="S16" i="11"/>
  <c r="V16" i="11"/>
  <c r="S25" i="11"/>
  <c r="V25" i="11"/>
  <c r="V45" i="11"/>
  <c r="S45" i="11"/>
  <c r="V15" i="11"/>
  <c r="S15" i="11"/>
  <c r="S41" i="11"/>
  <c r="V41" i="11"/>
  <c r="V49" i="11"/>
  <c r="S49" i="11"/>
  <c r="S46" i="11"/>
  <c r="V46" i="11"/>
  <c r="H33" i="11"/>
  <c r="G29" i="2"/>
  <c r="F29" i="2"/>
  <c r="H5" i="2"/>
  <c r="H29" i="2" s="1"/>
  <c r="H30" i="2" s="1"/>
  <c r="T21" i="4" l="1"/>
  <c r="T13" i="11"/>
  <c r="T11" i="11"/>
  <c r="T63" i="11"/>
  <c r="T62" i="11"/>
  <c r="T51" i="11"/>
  <c r="T47" i="4"/>
  <c r="T31" i="4"/>
  <c r="T57" i="11"/>
  <c r="T58" i="11"/>
  <c r="T64" i="11"/>
  <c r="T46" i="11"/>
  <c r="T49" i="11"/>
  <c r="T50" i="11"/>
  <c r="T66" i="11"/>
  <c r="T77" i="11"/>
  <c r="T65" i="11"/>
  <c r="T78" i="11"/>
  <c r="T55" i="11"/>
  <c r="T39" i="11"/>
  <c r="T52" i="11"/>
  <c r="T61" i="11"/>
  <c r="T69" i="11"/>
  <c r="T74" i="11"/>
  <c r="T59" i="11"/>
  <c r="T41" i="11"/>
  <c r="T76" i="11"/>
  <c r="T81" i="11"/>
  <c r="T71" i="11"/>
  <c r="T60" i="11"/>
  <c r="T68" i="11"/>
  <c r="T54" i="11"/>
  <c r="T79" i="11"/>
  <c r="T70" i="11"/>
  <c r="T48" i="11"/>
  <c r="T36" i="11"/>
  <c r="T75" i="11"/>
  <c r="T19" i="11"/>
  <c r="T21" i="11"/>
  <c r="T73" i="11"/>
  <c r="T53" i="11"/>
  <c r="T56" i="11"/>
  <c r="T47" i="11"/>
  <c r="T80" i="11"/>
  <c r="T72" i="11"/>
  <c r="T67" i="11"/>
  <c r="T66" i="4"/>
  <c r="T59" i="4"/>
  <c r="T58" i="4"/>
  <c r="T53" i="4"/>
  <c r="T56" i="4"/>
  <c r="T54" i="4"/>
  <c r="T46" i="4"/>
  <c r="T81" i="4"/>
  <c r="T57" i="4"/>
  <c r="T50" i="4"/>
  <c r="T71" i="4"/>
  <c r="T68" i="4"/>
  <c r="T19" i="4"/>
  <c r="T30" i="4"/>
  <c r="T17" i="4"/>
  <c r="T63" i="4"/>
  <c r="T70" i="4"/>
  <c r="T41" i="4"/>
  <c r="T69" i="4"/>
  <c r="T51" i="4"/>
  <c r="T62" i="4"/>
  <c r="T78" i="4"/>
  <c r="T64" i="4"/>
  <c r="T48" i="4"/>
  <c r="T80" i="4"/>
  <c r="T75" i="4"/>
  <c r="T79" i="4"/>
  <c r="T60" i="4"/>
  <c r="T61" i="4"/>
  <c r="T74" i="4"/>
  <c r="T55" i="4"/>
  <c r="T67" i="4"/>
  <c r="T20" i="4"/>
  <c r="T40" i="4"/>
  <c r="T49" i="4"/>
  <c r="T52" i="4"/>
  <c r="T73" i="4"/>
  <c r="T77" i="4"/>
  <c r="T72" i="4"/>
  <c r="T76" i="4"/>
  <c r="T65" i="4"/>
  <c r="T45" i="11"/>
  <c r="T31" i="11"/>
  <c r="T22" i="11"/>
  <c r="T44" i="11"/>
  <c r="T18" i="11"/>
  <c r="T35" i="11"/>
  <c r="T26" i="11"/>
  <c r="T23" i="11"/>
  <c r="T25" i="11"/>
  <c r="T16" i="11"/>
  <c r="T37" i="11"/>
  <c r="T40" i="11"/>
  <c r="T38" i="11"/>
  <c r="T27" i="11"/>
  <c r="T34" i="11"/>
  <c r="T14" i="11"/>
  <c r="T20" i="11"/>
  <c r="T30" i="11"/>
  <c r="T33" i="11"/>
  <c r="T24" i="11"/>
  <c r="T17" i="11"/>
  <c r="T43" i="11"/>
  <c r="T29" i="11"/>
  <c r="T32" i="11"/>
  <c r="T15" i="11"/>
  <c r="T28" i="11"/>
  <c r="T42" i="11"/>
  <c r="T27" i="4"/>
  <c r="T35" i="4"/>
  <c r="T24" i="4"/>
  <c r="T45" i="4"/>
  <c r="T44" i="4"/>
  <c r="T22" i="4"/>
  <c r="T26" i="4"/>
  <c r="T36" i="4"/>
  <c r="T25" i="4"/>
  <c r="T39" i="4"/>
  <c r="T38" i="4"/>
  <c r="T34" i="4"/>
  <c r="T29" i="4"/>
  <c r="T33" i="4"/>
  <c r="T28" i="4"/>
  <c r="T43" i="4"/>
  <c r="T42" i="4"/>
  <c r="T32" i="4"/>
  <c r="T13" i="4"/>
  <c r="D13" i="4" s="1"/>
  <c r="T23" i="4"/>
  <c r="T37" i="4"/>
  <c r="T12" i="11"/>
  <c r="C12" i="4"/>
  <c r="D12" i="4"/>
  <c r="T15" i="4"/>
  <c r="T16" i="4"/>
  <c r="T14" i="4"/>
  <c r="T18" i="4"/>
  <c r="T10" i="11"/>
  <c r="D11" i="4" l="1"/>
  <c r="C11" i="4"/>
  <c r="C10" i="4"/>
  <c r="A8" i="4" s="1"/>
  <c r="X8" i="4" s="1"/>
  <c r="D10" i="4"/>
  <c r="C24" i="11"/>
  <c r="D49" i="11"/>
  <c r="D39" i="11"/>
  <c r="D60" i="11"/>
  <c r="C14" i="11"/>
  <c r="D29" i="11"/>
  <c r="C75" i="11"/>
  <c r="D14" i="11"/>
  <c r="D73" i="11"/>
  <c r="D43" i="11"/>
  <c r="D36" i="11"/>
  <c r="D42" i="11"/>
  <c r="D77" i="11"/>
  <c r="D12" i="11"/>
  <c r="C70" i="11"/>
  <c r="D46" i="11"/>
  <c r="C71" i="11"/>
  <c r="C62" i="11"/>
  <c r="C37" i="11"/>
  <c r="C13" i="4"/>
  <c r="D40" i="11"/>
  <c r="C68" i="11"/>
  <c r="D51" i="11"/>
  <c r="C22" i="11"/>
  <c r="D76" i="11"/>
  <c r="C35" i="11"/>
  <c r="C55" i="11"/>
  <c r="C32" i="11"/>
  <c r="C46" i="11"/>
  <c r="C45" i="11"/>
  <c r="C23" i="11"/>
  <c r="C59" i="11"/>
  <c r="C57" i="11"/>
  <c r="C28" i="11"/>
  <c r="C20" i="11"/>
  <c r="C69" i="11"/>
  <c r="D74" i="11"/>
  <c r="D22" i="11"/>
  <c r="C51" i="11"/>
  <c r="C56" i="11"/>
  <c r="D11" i="11"/>
  <c r="D58" i="11"/>
  <c r="D61" i="11"/>
  <c r="D72" i="11"/>
  <c r="C76" i="11"/>
  <c r="D48" i="11"/>
  <c r="C65" i="11"/>
  <c r="C29" i="11"/>
  <c r="D24" i="11"/>
  <c r="C81" i="11"/>
  <c r="D38" i="11"/>
  <c r="C15" i="11"/>
  <c r="D59" i="11"/>
  <c r="C50" i="11"/>
  <c r="C18" i="11"/>
  <c r="D34" i="11"/>
  <c r="D19" i="11"/>
  <c r="D62" i="11"/>
  <c r="D67" i="11"/>
  <c r="C27" i="11"/>
  <c r="D41" i="11"/>
  <c r="D23" i="11"/>
  <c r="D47" i="11"/>
  <c r="C54" i="11"/>
  <c r="C48" i="11"/>
  <c r="C33" i="11"/>
  <c r="D44" i="11"/>
  <c r="C74" i="11"/>
  <c r="D20" i="11"/>
  <c r="D26" i="11"/>
  <c r="C49" i="11"/>
  <c r="C67" i="11"/>
  <c r="D16" i="11"/>
  <c r="D66" i="11"/>
  <c r="C79" i="11"/>
  <c r="C13" i="11"/>
  <c r="D69" i="11"/>
  <c r="C64" i="11"/>
  <c r="C16" i="11"/>
  <c r="D75" i="11"/>
  <c r="C19" i="11"/>
  <c r="C36" i="11"/>
  <c r="C25" i="11"/>
  <c r="D21" i="11"/>
  <c r="D71" i="11"/>
  <c r="C72" i="11"/>
  <c r="D54" i="11"/>
  <c r="D35" i="11"/>
  <c r="D57" i="11"/>
  <c r="D30" i="11"/>
  <c r="D27" i="11"/>
  <c r="C31" i="11"/>
  <c r="C47" i="11"/>
  <c r="C26" i="11"/>
  <c r="D65" i="11"/>
  <c r="C38" i="11"/>
  <c r="C43" i="11"/>
  <c r="D55" i="11"/>
  <c r="C60" i="11"/>
  <c r="D50" i="11"/>
  <c r="C42" i="11"/>
  <c r="C39" i="11"/>
  <c r="D17" i="11"/>
  <c r="C30" i="11"/>
  <c r="D18" i="11"/>
  <c r="C40" i="11"/>
  <c r="C17" i="11"/>
  <c r="D78" i="11"/>
  <c r="C53" i="11"/>
  <c r="C21" i="11"/>
  <c r="D77" i="4"/>
  <c r="D21" i="4"/>
  <c r="C27" i="4"/>
  <c r="C15" i="4"/>
  <c r="D17" i="4"/>
  <c r="C42" i="4"/>
  <c r="D52" i="4"/>
  <c r="C50" i="4"/>
  <c r="D78" i="4"/>
  <c r="D42" i="4"/>
  <c r="D49" i="4"/>
  <c r="C14" i="4"/>
  <c r="D27" i="4"/>
  <c r="D55" i="4"/>
  <c r="C22" i="4"/>
  <c r="D15" i="4"/>
  <c r="D73" i="4"/>
  <c r="D40" i="4"/>
  <c r="D53" i="4"/>
  <c r="D16" i="4"/>
  <c r="D14" i="4"/>
  <c r="D61" i="4"/>
  <c r="D34" i="4"/>
  <c r="D26" i="4"/>
  <c r="D22" i="4"/>
  <c r="D56" i="4"/>
  <c r="C57" i="4"/>
  <c r="D51" i="4"/>
  <c r="C34" i="4"/>
  <c r="C17" i="4"/>
  <c r="D25" i="4"/>
  <c r="C16" i="4"/>
  <c r="C25" i="4"/>
  <c r="D54" i="4"/>
  <c r="D37" i="4"/>
  <c r="D41" i="4"/>
  <c r="C80" i="4"/>
  <c r="C38" i="4"/>
  <c r="D24" i="4"/>
  <c r="C51" i="4"/>
  <c r="D60" i="4"/>
  <c r="C78" i="4"/>
  <c r="C69" i="4"/>
  <c r="C46" i="4"/>
  <c r="D23" i="4"/>
  <c r="C40" i="4"/>
  <c r="D65" i="4"/>
  <c r="D48" i="4"/>
  <c r="D68" i="4"/>
  <c r="C61" i="4"/>
  <c r="D30" i="4"/>
  <c r="C71" i="4"/>
  <c r="C26" i="4"/>
  <c r="D46" i="4"/>
  <c r="C58" i="4"/>
  <c r="C60" i="4"/>
  <c r="C33" i="4"/>
  <c r="D81" i="4"/>
  <c r="C62" i="4"/>
  <c r="C48" i="4"/>
  <c r="D63" i="4"/>
  <c r="C77" i="4"/>
  <c r="D18" i="4"/>
  <c r="D20" i="4"/>
  <c r="C31" i="4"/>
  <c r="D36" i="4"/>
  <c r="C30" i="4"/>
  <c r="D19" i="4"/>
  <c r="D74" i="4"/>
  <c r="C23" i="4"/>
  <c r="C35" i="4"/>
  <c r="C36" i="4"/>
  <c r="D39" i="4"/>
  <c r="C29" i="4"/>
  <c r="C72" i="4"/>
  <c r="C74" i="4"/>
  <c r="D71" i="4"/>
  <c r="C19" i="4"/>
  <c r="D64" i="4"/>
  <c r="C54" i="4"/>
  <c r="D69" i="4"/>
  <c r="C43" i="4"/>
  <c r="D32" i="4"/>
  <c r="D43" i="4"/>
  <c r="C44" i="4"/>
  <c r="C52" i="4"/>
  <c r="C81" i="4"/>
  <c r="D29" i="4"/>
  <c r="C64" i="4"/>
  <c r="C55" i="4"/>
  <c r="D62" i="4"/>
  <c r="C68" i="4"/>
  <c r="C75" i="4"/>
  <c r="D70" i="4"/>
  <c r="C47" i="4"/>
  <c r="C41" i="4"/>
  <c r="C79" i="4"/>
  <c r="C32" i="4"/>
  <c r="D75" i="4"/>
  <c r="D38" i="4"/>
  <c r="C24" i="4"/>
  <c r="C65" i="4"/>
  <c r="C20" i="4"/>
  <c r="D45" i="4"/>
  <c r="D31" i="4"/>
  <c r="D72" i="4"/>
  <c r="D28" i="4"/>
  <c r="C66" i="4"/>
  <c r="D33" i="4"/>
  <c r="D66" i="4"/>
  <c r="C28" i="4"/>
  <c r="D79" i="4"/>
  <c r="C45" i="4"/>
  <c r="D80" i="4"/>
  <c r="D50" i="4"/>
  <c r="C73" i="4"/>
  <c r="C18" i="4"/>
  <c r="C49" i="4"/>
  <c r="C70" i="4"/>
  <c r="C53" i="4"/>
  <c r="D58" i="4"/>
  <c r="D59" i="4"/>
  <c r="C37" i="4"/>
  <c r="C67" i="4"/>
  <c r="C76" i="4"/>
  <c r="C21" i="4"/>
  <c r="C59" i="4"/>
  <c r="D47" i="4"/>
  <c r="D44" i="4"/>
  <c r="D76" i="4"/>
  <c r="D67" i="4"/>
  <c r="D35" i="4"/>
  <c r="D57" i="4"/>
  <c r="C56" i="4"/>
  <c r="C63" i="4"/>
  <c r="C39" i="4"/>
  <c r="C78" i="11"/>
  <c r="D33" i="11"/>
  <c r="D32" i="11"/>
  <c r="D56" i="11"/>
  <c r="D25" i="11"/>
  <c r="D15" i="11"/>
  <c r="C80" i="11"/>
  <c r="C12" i="11"/>
  <c r="D28" i="11"/>
  <c r="D81" i="11"/>
  <c r="D70" i="11"/>
  <c r="C58" i="11"/>
  <c r="D79" i="11"/>
  <c r="D37" i="11"/>
  <c r="C77" i="11"/>
  <c r="C41" i="11"/>
  <c r="D45" i="11"/>
  <c r="C34" i="11"/>
  <c r="C44" i="11"/>
  <c r="D80" i="11"/>
  <c r="D52" i="11"/>
  <c r="D13" i="11"/>
  <c r="C73" i="11"/>
  <c r="C63" i="11"/>
  <c r="D64" i="11"/>
  <c r="C52" i="11"/>
  <c r="D31" i="11"/>
  <c r="C61" i="11"/>
  <c r="D63" i="11"/>
  <c r="D68" i="11"/>
  <c r="C66" i="11"/>
  <c r="C11" i="11"/>
  <c r="D53" i="11"/>
  <c r="C10" i="11"/>
  <c r="A8" i="11" s="1"/>
  <c r="X8" i="11" s="1"/>
  <c r="D10" i="11"/>
</calcChain>
</file>

<file path=xl/sharedStrings.xml><?xml version="1.0" encoding="utf-8"?>
<sst xmlns="http://schemas.openxmlformats.org/spreadsheetml/2006/main" count="22543" uniqueCount="6422">
  <si>
    <t>団体ｺｰﾄﾞ</t>
  </si>
  <si>
    <t>-</t>
  </si>
  <si>
    <t>大会名</t>
    <rPh sb="0" eb="2">
      <t>タイカイ</t>
    </rPh>
    <rPh sb="2" eb="3">
      <t>メイ</t>
    </rPh>
    <phoneticPr fontId="4"/>
  </si>
  <si>
    <t>識別名</t>
    <rPh sb="0" eb="2">
      <t>シキベツ</t>
    </rPh>
    <rPh sb="2" eb="3">
      <t>メイ</t>
    </rPh>
    <phoneticPr fontId="4"/>
  </si>
  <si>
    <t>系統</t>
    <rPh sb="0" eb="2">
      <t>ケイトウ</t>
    </rPh>
    <phoneticPr fontId="4"/>
  </si>
  <si>
    <t>Ver</t>
    <phoneticPr fontId="4"/>
  </si>
  <si>
    <t>作成日時</t>
    <rPh sb="0" eb="2">
      <t>サクセイ</t>
    </rPh>
    <rPh sb="2" eb="4">
      <t>ニチジ</t>
    </rPh>
    <phoneticPr fontId="4"/>
  </si>
  <si>
    <t>団体名ﾌﾘｶﾞﾅ</t>
    <rPh sb="0" eb="2">
      <t>ダンタイ</t>
    </rPh>
    <rPh sb="2" eb="3">
      <t>メイ</t>
    </rPh>
    <phoneticPr fontId="4"/>
  </si>
  <si>
    <t>団体名</t>
    <rPh sb="0" eb="2">
      <t>ダンタイ</t>
    </rPh>
    <rPh sb="2" eb="3">
      <t>メイ</t>
    </rPh>
    <phoneticPr fontId="4"/>
  </si>
  <si>
    <t>団体名略称</t>
    <rPh sb="0" eb="2">
      <t>ダンタイ</t>
    </rPh>
    <rPh sb="2" eb="3">
      <t>メイ</t>
    </rPh>
    <rPh sb="3" eb="5">
      <t>リャクショウ</t>
    </rPh>
    <phoneticPr fontId="4"/>
  </si>
  <si>
    <t>団体選択範囲</t>
    <rPh sb="0" eb="2">
      <t>ダンタイ</t>
    </rPh>
    <rPh sb="2" eb="4">
      <t>センタク</t>
    </rPh>
    <rPh sb="4" eb="6">
      <t>ハンイ</t>
    </rPh>
    <phoneticPr fontId="4"/>
  </si>
  <si>
    <t>領収証宛名</t>
    <rPh sb="0" eb="2">
      <t>リョウシュウ</t>
    </rPh>
    <rPh sb="2" eb="3">
      <t>ショウ</t>
    </rPh>
    <rPh sb="3" eb="5">
      <t>アテナ</t>
    </rPh>
    <phoneticPr fontId="4"/>
  </si>
  <si>
    <t>団体所在県</t>
    <rPh sb="0" eb="2">
      <t>ダンタイ</t>
    </rPh>
    <rPh sb="2" eb="4">
      <t>ショザイ</t>
    </rPh>
    <rPh sb="4" eb="5">
      <t>ケン</t>
    </rPh>
    <phoneticPr fontId="4"/>
  </si>
  <si>
    <t>申込責任者</t>
    <rPh sb="0" eb="2">
      <t>モウシコミ</t>
    </rPh>
    <rPh sb="2" eb="5">
      <t>セキニンシャ</t>
    </rPh>
    <phoneticPr fontId="4"/>
  </si>
  <si>
    <t>氏名</t>
    <rPh sb="0" eb="2">
      <t>シメイ</t>
    </rPh>
    <phoneticPr fontId="4"/>
  </si>
  <si>
    <t>連絡先〒</t>
    <rPh sb="0" eb="3">
      <t>レンラクサキ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</si>
  <si>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</si>
  <si>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連絡先住所</t>
    <rPh sb="0" eb="3">
      <t>レンラクサキ</t>
    </rPh>
    <rPh sb="3" eb="5">
      <t>ジュウショ</t>
    </rPh>
    <phoneticPr fontId="4"/>
  </si>
  <si>
    <t>単価</t>
    <rPh sb="0" eb="2">
      <t>タンカ</t>
    </rPh>
    <phoneticPr fontId="4"/>
  </si>
  <si>
    <t>種目</t>
    <rPh sb="0" eb="2">
      <t>シュモク</t>
    </rPh>
    <phoneticPr fontId="4"/>
  </si>
  <si>
    <t>人数（チーム数）</t>
    <rPh sb="0" eb="2">
      <t>ニンズウ</t>
    </rPh>
    <rPh sb="6" eb="7">
      <t>スウ</t>
    </rPh>
    <phoneticPr fontId="4"/>
  </si>
  <si>
    <t>エントリー料</t>
    <rPh sb="5" eb="6">
      <t>リョウ</t>
    </rPh>
    <phoneticPr fontId="4"/>
  </si>
  <si>
    <t>実単価</t>
    <rPh sb="0" eb="1">
      <t>ジツ</t>
    </rPh>
    <rPh sb="1" eb="3">
      <t>タンカ</t>
    </rPh>
    <phoneticPr fontId="4"/>
  </si>
  <si>
    <t>男子</t>
    <rPh sb="0" eb="2">
      <t>ダンシ</t>
    </rPh>
    <phoneticPr fontId="4"/>
  </si>
  <si>
    <t>女子</t>
    <rPh sb="0" eb="1">
      <t>ジョ</t>
    </rPh>
    <rPh sb="1" eb="2">
      <t>シ</t>
    </rPh>
    <phoneticPr fontId="4"/>
  </si>
  <si>
    <t>合計</t>
    <rPh sb="0" eb="2">
      <t>ゴウケイ</t>
    </rPh>
    <phoneticPr fontId="4"/>
  </si>
  <si>
    <t>合　　計</t>
    <rPh sb="0" eb="1">
      <t>ゴウ</t>
    </rPh>
    <rPh sb="3" eb="4">
      <t>ケイ</t>
    </rPh>
    <phoneticPr fontId="4"/>
  </si>
  <si>
    <t>総合計</t>
    <rPh sb="0" eb="1">
      <t>ソウ</t>
    </rPh>
    <rPh sb="1" eb="3">
      <t>ゴウケイ</t>
    </rPh>
    <phoneticPr fontId="4"/>
  </si>
  <si>
    <t>性別</t>
    <rPh sb="0" eb="2">
      <t>セイベツ</t>
    </rPh>
    <phoneticPr fontId="4"/>
  </si>
  <si>
    <t>延べ人数</t>
    <rPh sb="0" eb="1">
      <t>ノ</t>
    </rPh>
    <rPh sb="2" eb="4">
      <t>ニンズウ</t>
    </rPh>
    <phoneticPr fontId="4"/>
  </si>
  <si>
    <t>リレー数</t>
    <rPh sb="3" eb="4">
      <t>スウ</t>
    </rPh>
    <phoneticPr fontId="4"/>
  </si>
  <si>
    <t>団体ｺｰﾄﾞ</t>
    <rPh sb="0" eb="2">
      <t>ダンタイ</t>
    </rPh>
    <phoneticPr fontId="4"/>
  </si>
  <si>
    <t>選手検索範囲→</t>
    <rPh sb="0" eb="2">
      <t>センシュ</t>
    </rPh>
    <rPh sb="2" eb="4">
      <t>ケンサク</t>
    </rPh>
    <rPh sb="4" eb="6">
      <t>ハンイ</t>
    </rPh>
    <phoneticPr fontId="4"/>
  </si>
  <si>
    <t>男</t>
    <rPh sb="0" eb="1">
      <t>オトコ</t>
    </rPh>
    <phoneticPr fontId="4"/>
  </si>
  <si>
    <t>番号検索範囲→</t>
    <rPh sb="0" eb="2">
      <t>バンゴウ</t>
    </rPh>
    <rPh sb="2" eb="4">
      <t>ケンサク</t>
    </rPh>
    <rPh sb="4" eb="6">
      <t>ハンイ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</si>
  <si>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</si>
  <si>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１チームにつき４人以上入力してください。</t>
    <rPh sb="8" eb="11">
      <t>ニンイジョウ</t>
    </rPh>
    <rPh sb="11" eb="13">
      <t>ニュウリョク</t>
    </rPh>
    <phoneticPr fontId="4"/>
  </si>
  <si>
    <t>記録の入力形式が間違っています。</t>
    <rPh sb="0" eb="2">
      <t>キロク</t>
    </rPh>
    <rPh sb="3" eb="5">
      <t>ニュウリョク</t>
    </rPh>
    <rPh sb="5" eb="7">
      <t>ケイシキ</t>
    </rPh>
    <rPh sb="8" eb="10">
      <t>マチガ</t>
    </rPh>
    <phoneticPr fontId="4"/>
  </si>
  <si>
    <t>記録を入力してください。</t>
    <rPh sb="0" eb="2">
      <t>キロク</t>
    </rPh>
    <rPh sb="3" eb="5">
      <t>ニュウリョク</t>
    </rPh>
    <phoneticPr fontId="4"/>
  </si>
  <si>
    <t>標準B突破選手が２人以上います。</t>
    <rPh sb="0" eb="2">
      <t>ヒョウジュン</t>
    </rPh>
    <rPh sb="3" eb="5">
      <t>トッパ</t>
    </rPh>
    <rPh sb="5" eb="7">
      <t>センシュ</t>
    </rPh>
    <rPh sb="9" eb="10">
      <t>ヒト</t>
    </rPh>
    <rPh sb="10" eb="12">
      <t>イジョウ</t>
    </rPh>
    <phoneticPr fontId="4"/>
  </si>
  <si>
    <t>区分を入力してください。</t>
    <rPh sb="0" eb="2">
      <t>クブン</t>
    </rPh>
    <rPh sb="3" eb="5">
      <t>ニュウリョク</t>
    </rPh>
    <phoneticPr fontId="4"/>
  </si>
  <si>
    <t>この選手はすでに同一種目に入力されています。</t>
    <rPh sb="2" eb="4">
      <t>センシュ</t>
    </rPh>
    <rPh sb="8" eb="10">
      <t>ドウイツ</t>
    </rPh>
    <rPh sb="10" eb="12">
      <t>シュモク</t>
    </rPh>
    <rPh sb="13" eb="15">
      <t>ニュウリョク</t>
    </rPh>
    <phoneticPr fontId="4"/>
  </si>
  <si>
    <t>　</t>
    <phoneticPr fontId="4"/>
  </si>
  <si>
    <t>同じ番号で違うﾌﾘｶﾞﾅの選手がいます。</t>
    <rPh sb="0" eb="1">
      <t>オナ</t>
    </rPh>
    <rPh sb="2" eb="4">
      <t>バンゴウ</t>
    </rPh>
    <rPh sb="5" eb="6">
      <t>チガ</t>
    </rPh>
    <rPh sb="13" eb="15">
      <t>センシュ</t>
    </rPh>
    <phoneticPr fontId="4"/>
  </si>
  <si>
    <t>ﾌﾘｶﾞﾅを入力してください。</t>
    <rPh sb="6" eb="8">
      <t>ニュウリョク</t>
    </rPh>
    <phoneticPr fontId="4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</si>
  <si>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4"/>
  </si>
  <si>
    <t>上から入力してください。</t>
    <rPh sb="0" eb="1">
      <t>ウエ</t>
    </rPh>
    <rPh sb="3" eb="5">
      <t>ニュウリョク</t>
    </rPh>
    <phoneticPr fontId="4"/>
  </si>
  <si>
    <t>まず「申込書」シートの団体名を選択してください。</t>
    <rPh sb="11" eb="14">
      <t>ダンタイメイ</t>
    </rPh>
    <rPh sb="15" eb="17">
      <t>センタク</t>
    </rPh>
    <phoneticPr fontId="4"/>
  </si>
  <si>
    <t>この選手は３種目以上にエントリーしています。</t>
    <rPh sb="2" eb="4">
      <t>センシュ</t>
    </rPh>
    <rPh sb="6" eb="10">
      <t>シュモクイジョウ</t>
    </rPh>
    <phoneticPr fontId="4"/>
  </si>
  <si>
    <t>印</t>
    <rPh sb="0" eb="1">
      <t>イン</t>
    </rPh>
    <phoneticPr fontId="4"/>
  </si>
  <si>
    <t>不要部分を削除すると消える</t>
    <rPh sb="0" eb="2">
      <t>フヨウ</t>
    </rPh>
    <rPh sb="2" eb="4">
      <t>ブブン</t>
    </rPh>
    <rPh sb="5" eb="7">
      <t>サクジョ</t>
    </rPh>
    <rPh sb="10" eb="11">
      <t>キ</t>
    </rPh>
    <phoneticPr fontId="4"/>
  </si>
  <si>
    <t>標準未突破選手が２人以上います。</t>
    <rPh sb="0" eb="2">
      <t>ヒョウジュン</t>
    </rPh>
    <rPh sb="2" eb="3">
      <t>ミ</t>
    </rPh>
    <rPh sb="3" eb="5">
      <t>トッパ</t>
    </rPh>
    <rPh sb="5" eb="7">
      <t>センシュ</t>
    </rPh>
    <rPh sb="9" eb="10">
      <t>ヒト</t>
    </rPh>
    <rPh sb="10" eb="12">
      <t>イジョウ</t>
    </rPh>
    <phoneticPr fontId="4"/>
  </si>
  <si>
    <t>エラー行</t>
    <rPh sb="3" eb="4">
      <t>ギョウ</t>
    </rPh>
    <phoneticPr fontId="4"/>
  </si>
  <si>
    <t>リレー特別エラー</t>
    <rPh sb="3" eb="5">
      <t>トクベツ</t>
    </rPh>
    <phoneticPr fontId="4"/>
  </si>
  <si>
    <t>大阪用</t>
    <rPh sb="0" eb="2">
      <t>オオサカ</t>
    </rPh>
    <rPh sb="2" eb="3">
      <t>ヨウ</t>
    </rPh>
    <phoneticPr fontId="4"/>
  </si>
  <si>
    <t>種　目</t>
    <rPh sb="0" eb="1">
      <t>タネ</t>
    </rPh>
    <rPh sb="2" eb="3">
      <t>メ</t>
    </rPh>
    <phoneticPr fontId="4"/>
  </si>
  <si>
    <t>※</t>
    <phoneticPr fontId="4"/>
  </si>
  <si>
    <t>登録
番号</t>
    <rPh sb="0" eb="2">
      <t>トウロク</t>
    </rPh>
    <rPh sb="3" eb="5">
      <t>バンゴウ</t>
    </rPh>
    <phoneticPr fontId="4"/>
  </si>
  <si>
    <t>ﾌﾘｶﾞﾅ</t>
    <phoneticPr fontId="4"/>
  </si>
  <si>
    <t>種目（隠し）</t>
    <rPh sb="0" eb="2">
      <t>シュモク</t>
    </rPh>
    <rPh sb="3" eb="4">
      <t>カク</t>
    </rPh>
    <phoneticPr fontId="4"/>
  </si>
  <si>
    <t>区分</t>
    <rPh sb="0" eb="2">
      <t>クブン</t>
    </rPh>
    <phoneticPr fontId="4"/>
  </si>
  <si>
    <t>記録</t>
    <rPh sb="0" eb="1">
      <t>キ</t>
    </rPh>
    <rPh sb="1" eb="2">
      <t>ロク</t>
    </rPh>
    <phoneticPr fontId="4"/>
  </si>
  <si>
    <t>人数カウント用</t>
    <rPh sb="0" eb="2">
      <t>ニンズウ</t>
    </rPh>
    <rPh sb="6" eb="7">
      <t>ヨウ</t>
    </rPh>
    <phoneticPr fontId="4"/>
  </si>
  <si>
    <t>フリガナチェック用</t>
    <rPh sb="8" eb="9">
      <t>ヨウ</t>
    </rPh>
    <phoneticPr fontId="4"/>
  </si>
  <si>
    <t>頭文字</t>
    <rPh sb="0" eb="3">
      <t>カシラモジ</t>
    </rPh>
    <phoneticPr fontId="4"/>
  </si>
  <si>
    <t>区分（１文字）</t>
    <rPh sb="0" eb="2">
      <t>クブン</t>
    </rPh>
    <rPh sb="4" eb="6">
      <t>モジ</t>
    </rPh>
    <phoneticPr fontId="4"/>
  </si>
  <si>
    <t>表示エラーセル</t>
    <rPh sb="0" eb="2">
      <t>ヒョウジ</t>
    </rPh>
    <phoneticPr fontId="4"/>
  </si>
  <si>
    <t>４人以上入力</t>
    <rPh sb="1" eb="4">
      <t>ニンイジョウ</t>
    </rPh>
    <rPh sb="4" eb="6">
      <t>ニュウリョク</t>
    </rPh>
    <phoneticPr fontId="4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</si>
  <si>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4"/>
  </si>
  <si>
    <t>記録未入力</t>
    <rPh sb="0" eb="2">
      <t>キロク</t>
    </rPh>
    <rPh sb="2" eb="5">
      <t>ミニュウリョク</t>
    </rPh>
    <phoneticPr fontId="4"/>
  </si>
  <si>
    <t>標準未突破２人以上</t>
    <rPh sb="0" eb="2">
      <t>ヒョウジュン</t>
    </rPh>
    <rPh sb="2" eb="3">
      <t>ミ</t>
    </rPh>
    <rPh sb="3" eb="5">
      <t>トッパ</t>
    </rPh>
    <rPh sb="6" eb="7">
      <t>ヒト</t>
    </rPh>
    <rPh sb="7" eb="9">
      <t>イジョウ</t>
    </rPh>
    <phoneticPr fontId="4"/>
  </si>
  <si>
    <t>区分未入力</t>
    <rPh sb="0" eb="2">
      <t>クブン</t>
    </rPh>
    <rPh sb="2" eb="5">
      <t>ミニュウリョク</t>
    </rPh>
    <phoneticPr fontId="4"/>
  </si>
  <si>
    <t>３種目以上</t>
    <rPh sb="1" eb="5">
      <t>シュモクイジョウ</t>
    </rPh>
    <phoneticPr fontId="4"/>
  </si>
  <si>
    <t>同一選手入力</t>
    <rPh sb="0" eb="2">
      <t>ドウイツ</t>
    </rPh>
    <rPh sb="2" eb="4">
      <t>センシュ</t>
    </rPh>
    <rPh sb="4" eb="6">
      <t>ニュウリョク</t>
    </rPh>
    <phoneticPr fontId="4"/>
  </si>
  <si>
    <t>大学間違い</t>
    <rPh sb="0" eb="2">
      <t>ダイガク</t>
    </rPh>
    <rPh sb="2" eb="4">
      <t>マチガ</t>
    </rPh>
    <phoneticPr fontId="4"/>
  </si>
  <si>
    <t>番号間違い</t>
    <rPh sb="0" eb="2">
      <t>バンゴウ</t>
    </rPh>
    <rPh sb="2" eb="4">
      <t>マチガ</t>
    </rPh>
    <phoneticPr fontId="4"/>
  </si>
  <si>
    <t>同番異ﾌﾘｶﾞﾅ</t>
    <rPh sb="0" eb="1">
      <t>ドウ</t>
    </rPh>
    <rPh sb="1" eb="2">
      <t>バン</t>
    </rPh>
    <rPh sb="2" eb="3">
      <t>イ</t>
    </rPh>
    <phoneticPr fontId="4"/>
  </si>
  <si>
    <t>ﾌﾘｶﾞﾅ未入力</t>
    <rPh sb="5" eb="8">
      <t>ミニュウリョク</t>
    </rPh>
    <phoneticPr fontId="4"/>
  </si>
  <si>
    <t>支部違い</t>
    <rPh sb="0" eb="2">
      <t>シブ</t>
    </rPh>
    <rPh sb="2" eb="3">
      <t>チガ</t>
    </rPh>
    <phoneticPr fontId="4"/>
  </si>
  <si>
    <t>番号未入力</t>
    <rPh sb="0" eb="2">
      <t>バンゴウ</t>
    </rPh>
    <rPh sb="2" eb="5">
      <t>ミニュウリョク</t>
    </rPh>
    <phoneticPr fontId="4"/>
  </si>
  <si>
    <t>上から入力</t>
    <rPh sb="0" eb="1">
      <t>ウエ</t>
    </rPh>
    <rPh sb="3" eb="5">
      <t>ニュウリョク</t>
    </rPh>
    <phoneticPr fontId="4"/>
  </si>
  <si>
    <t>団体未選択</t>
    <rPh sb="0" eb="2">
      <t>ダンタイ</t>
    </rPh>
    <rPh sb="2" eb="3">
      <t>ミ</t>
    </rPh>
    <rPh sb="3" eb="5">
      <t>センタク</t>
    </rPh>
    <phoneticPr fontId="4"/>
  </si>
  <si>
    <t>区分範囲</t>
    <rPh sb="0" eb="2">
      <t>クブン</t>
    </rPh>
    <rPh sb="2" eb="4">
      <t>ハンイ</t>
    </rPh>
    <phoneticPr fontId="4"/>
  </si>
  <si>
    <t>出場選手一覧</t>
    <rPh sb="0" eb="2">
      <t>シュツジョウ</t>
    </rPh>
    <rPh sb="2" eb="4">
      <t>センシュ</t>
    </rPh>
    <rPh sb="4" eb="6">
      <t>イチラン</t>
    </rPh>
    <phoneticPr fontId="4"/>
  </si>
  <si>
    <t>責任者氏名</t>
    <rPh sb="0" eb="3">
      <t>セキニンシャ</t>
    </rPh>
    <rPh sb="3" eb="5">
      <t>シメイ</t>
    </rPh>
    <phoneticPr fontId="4"/>
  </si>
  <si>
    <t>印刷範囲</t>
    <rPh sb="0" eb="2">
      <t>インサツ</t>
    </rPh>
    <rPh sb="2" eb="4">
      <t>ハンイ</t>
    </rPh>
    <phoneticPr fontId="4"/>
  </si>
  <si>
    <t>登録番号順</t>
    <rPh sb="0" eb="2">
      <t>トウロク</t>
    </rPh>
    <rPh sb="2" eb="4">
      <t>バンゴウ</t>
    </rPh>
    <rPh sb="4" eb="5">
      <t>ジュン</t>
    </rPh>
    <phoneticPr fontId="4"/>
  </si>
  <si>
    <t>別ナンバーカード順</t>
    <rPh sb="0" eb="1">
      <t>ベツ</t>
    </rPh>
    <rPh sb="8" eb="9">
      <t>ジュン</t>
    </rPh>
    <phoneticPr fontId="4"/>
  </si>
  <si>
    <t>移した数</t>
    <rPh sb="0" eb="1">
      <t>ウツ</t>
    </rPh>
    <rPh sb="3" eb="4">
      <t>カズ</t>
    </rPh>
    <phoneticPr fontId="4"/>
  </si>
  <si>
    <t>No.</t>
    <phoneticPr fontId="4"/>
  </si>
  <si>
    <t>全選手</t>
    <rPh sb="0" eb="3">
      <t>ゼンセンシュ</t>
    </rPh>
    <phoneticPr fontId="4"/>
  </si>
  <si>
    <t>かぶり消す</t>
    <rPh sb="3" eb="4">
      <t>ケ</t>
    </rPh>
    <phoneticPr fontId="4"/>
  </si>
  <si>
    <t>max</t>
    <phoneticPr fontId="4"/>
  </si>
  <si>
    <t>登録番号順に上から並べる</t>
    <rPh sb="0" eb="2">
      <t>トウロク</t>
    </rPh>
    <rPh sb="2" eb="4">
      <t>バンゴウ</t>
    </rPh>
    <rPh sb="4" eb="5">
      <t>ジュン</t>
    </rPh>
    <rPh sb="6" eb="7">
      <t>ウエ</t>
    </rPh>
    <rPh sb="9" eb="10">
      <t>ナラ</t>
    </rPh>
    <phoneticPr fontId="4"/>
  </si>
  <si>
    <t>リスト</t>
    <phoneticPr fontId="4"/>
  </si>
  <si>
    <t>←登録人数</t>
    <rPh sb="1" eb="3">
      <t>トウロク</t>
    </rPh>
    <rPh sb="3" eb="5">
      <t>ニンズウ</t>
    </rPh>
    <phoneticPr fontId="4"/>
  </si>
  <si>
    <t>←最大登録番号</t>
    <rPh sb="1" eb="3">
      <t>サイダイ</t>
    </rPh>
    <rPh sb="3" eb="5">
      <t>トウロク</t>
    </rPh>
    <rPh sb="5" eb="7">
      <t>バンゴウ</t>
    </rPh>
    <phoneticPr fontId="4"/>
  </si>
  <si>
    <t>ﾔ</t>
  </si>
  <si>
    <t>490059</t>
  </si>
  <si>
    <t>4</t>
  </si>
  <si>
    <t>ｳ</t>
  </si>
  <si>
    <t>ｲ</t>
  </si>
  <si>
    <t>ﾐ</t>
  </si>
  <si>
    <t>ｽ</t>
  </si>
  <si>
    <t>ﾏ</t>
  </si>
  <si>
    <t>ﾅ</t>
  </si>
  <si>
    <t>ﾊ</t>
  </si>
  <si>
    <t>ﾉ</t>
  </si>
  <si>
    <t>ｷ</t>
  </si>
  <si>
    <t>ﾌ</t>
  </si>
  <si>
    <t>ﾓ</t>
  </si>
  <si>
    <t>ｶ</t>
  </si>
  <si>
    <t>ﾀ</t>
  </si>
  <si>
    <t>ｼ</t>
  </si>
  <si>
    <t>ｵ</t>
  </si>
  <si>
    <t>ﾎ</t>
  </si>
  <si>
    <t>ﾆ</t>
  </si>
  <si>
    <t>ｻ</t>
  </si>
  <si>
    <t>3</t>
  </si>
  <si>
    <t>ﾖ</t>
  </si>
  <si>
    <t>ｺ</t>
  </si>
  <si>
    <t>ﾑ</t>
  </si>
  <si>
    <t>ﾋ</t>
  </si>
  <si>
    <t>ﾄ</t>
  </si>
  <si>
    <t>ｱ</t>
  </si>
  <si>
    <t>ﾜ</t>
  </si>
  <si>
    <t>2</t>
  </si>
  <si>
    <t>ｸ</t>
  </si>
  <si>
    <t>ﾂ</t>
  </si>
  <si>
    <t>1</t>
  </si>
  <si>
    <t>490034</t>
  </si>
  <si>
    <t>ﾁ</t>
  </si>
  <si>
    <t>D2</t>
  </si>
  <si>
    <t>M1</t>
  </si>
  <si>
    <t>5</t>
  </si>
  <si>
    <t>ﾕ</t>
  </si>
  <si>
    <t>ｴ</t>
  </si>
  <si>
    <t>490031</t>
  </si>
  <si>
    <t>ｿ</t>
  </si>
  <si>
    <t>ｹ</t>
  </si>
  <si>
    <t>ﾃ</t>
  </si>
  <si>
    <t>ﾍ</t>
  </si>
  <si>
    <t>490027</t>
  </si>
  <si>
    <t>490045</t>
  </si>
  <si>
    <t>M2</t>
  </si>
  <si>
    <t>ﾇ</t>
  </si>
  <si>
    <t>ﾈ</t>
  </si>
  <si>
    <t>490007</t>
  </si>
  <si>
    <t>ｾ</t>
  </si>
  <si>
    <t>490052</t>
  </si>
  <si>
    <t>ﾒ</t>
  </si>
  <si>
    <t>490002</t>
  </si>
  <si>
    <t>D1</t>
  </si>
  <si>
    <t>D3</t>
  </si>
  <si>
    <t>490049</t>
  </si>
  <si>
    <t>490003</t>
  </si>
  <si>
    <t>490069</t>
  </si>
  <si>
    <t>490005</t>
  </si>
  <si>
    <t>490112</t>
  </si>
  <si>
    <t>490084</t>
  </si>
  <si>
    <t>490067</t>
  </si>
  <si>
    <t>490090</t>
  </si>
  <si>
    <t>490008</t>
  </si>
  <si>
    <t>490063</t>
  </si>
  <si>
    <t>490076</t>
  </si>
  <si>
    <t>490095</t>
  </si>
  <si>
    <t>490082</t>
  </si>
  <si>
    <t>490118</t>
  </si>
  <si>
    <t>490014</t>
  </si>
  <si>
    <t>490061</t>
  </si>
  <si>
    <t>490106</t>
  </si>
  <si>
    <t>490004</t>
  </si>
  <si>
    <t>490035</t>
  </si>
  <si>
    <t>490092</t>
  </si>
  <si>
    <t>490073</t>
  </si>
  <si>
    <t>490024</t>
  </si>
  <si>
    <t>490080</t>
  </si>
  <si>
    <t>490016</t>
  </si>
  <si>
    <t>6</t>
  </si>
  <si>
    <t>490001</t>
  </si>
  <si>
    <t>490033</t>
  </si>
  <si>
    <t>490029</t>
  </si>
  <si>
    <t>490116</t>
  </si>
  <si>
    <t>490051</t>
  </si>
  <si>
    <t>490057</t>
  </si>
  <si>
    <t>490089</t>
  </si>
  <si>
    <t>490010</t>
  </si>
  <si>
    <t>490018</t>
  </si>
  <si>
    <t>490012</t>
  </si>
  <si>
    <t>ﾘ</t>
  </si>
  <si>
    <t>490048</t>
  </si>
  <si>
    <t>490017</t>
  </si>
  <si>
    <t>M3</t>
  </si>
  <si>
    <t>490037</t>
  </si>
  <si>
    <t>490050</t>
  </si>
  <si>
    <t>490102</t>
  </si>
  <si>
    <t>490083</t>
  </si>
  <si>
    <t>490070</t>
  </si>
  <si>
    <t>２</t>
  </si>
  <si>
    <t>１</t>
  </si>
  <si>
    <t>490041</t>
  </si>
  <si>
    <t>490042</t>
  </si>
  <si>
    <t>490074</t>
  </si>
  <si>
    <t>490038</t>
  </si>
  <si>
    <t>490071</t>
  </si>
  <si>
    <t>490056</t>
  </si>
  <si>
    <t>490044</t>
  </si>
  <si>
    <t>490013</t>
  </si>
  <si>
    <t>490022</t>
  </si>
  <si>
    <t>490053</t>
  </si>
  <si>
    <t>490015</t>
  </si>
  <si>
    <t>490036</t>
  </si>
  <si>
    <t>490023</t>
  </si>
  <si>
    <t>490099</t>
  </si>
  <si>
    <t>490046</t>
  </si>
  <si>
    <t>490068</t>
  </si>
  <si>
    <t>女子</t>
    <rPh sb="0" eb="2">
      <t>ジョシ</t>
    </rPh>
    <phoneticPr fontId="4"/>
  </si>
  <si>
    <t>ﾛ</t>
  </si>
  <si>
    <t>490032</t>
  </si>
  <si>
    <t>490028</t>
  </si>
  <si>
    <t>490066</t>
  </si>
  <si>
    <t>490105</t>
  </si>
  <si>
    <t>490088</t>
  </si>
  <si>
    <t>490098</t>
  </si>
  <si>
    <t>490119</t>
  </si>
  <si>
    <t>490040</t>
  </si>
  <si>
    <t>490011</t>
  </si>
  <si>
    <t>人数検索範囲</t>
    <rPh sb="0" eb="2">
      <t>ニンズウ</t>
    </rPh>
    <rPh sb="2" eb="4">
      <t>ケンサク</t>
    </rPh>
    <rPh sb="4" eb="6">
      <t>ハンイ</t>
    </rPh>
    <phoneticPr fontId="4"/>
  </si>
  <si>
    <t>団体情報!$C$5:$C$78</t>
    <phoneticPr fontId="4"/>
  </si>
  <si>
    <t>管理ｺｰﾄﾞ</t>
    <rPh sb="0" eb="2">
      <t>カンリ</t>
    </rPh>
    <phoneticPr fontId="4"/>
  </si>
  <si>
    <t>ｵｳﾃﾓﾝｶﾞｸｲﾝﾀﾞｲ</t>
  </si>
  <si>
    <t>追手門学大</t>
  </si>
  <si>
    <t>ｵｵｻｶｲｶﾀﾞｲ</t>
  </si>
  <si>
    <t>大阪医科大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</si>
  <si>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</si>
  <si>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</si>
  <si>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</si>
  <si>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</si>
  <si>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</si>
  <si>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</si>
  <si>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</si>
  <si>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</si>
  <si>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</si>
  <si>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</si>
  <si>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</si>
  <si>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</si>
  <si>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</si>
  <si>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</si>
  <si>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</si>
  <si>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</si>
  <si>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</si>
  <si>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</si>
  <si>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</si>
  <si>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</si>
  <si>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</si>
  <si>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</si>
  <si>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</si>
  <si>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</si>
  <si>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</si>
  <si>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</si>
  <si>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ｵｵｻｶﾃﾞﾝｷﾂｳｼﾝﾀﾞｲ</t>
  </si>
  <si>
    <t>大阪電通大</t>
  </si>
  <si>
    <t>ｵｵｻｶﾌﾘﾂﾀﾞｲ</t>
  </si>
  <si>
    <t>大阪府立大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</si>
  <si>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</si>
  <si>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</si>
  <si>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</si>
  <si>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</si>
  <si>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</si>
  <si>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</si>
  <si>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</si>
  <si>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</si>
  <si>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</si>
  <si>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</si>
  <si>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</si>
  <si>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</si>
  <si>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</si>
  <si>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</si>
  <si>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</si>
  <si>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</si>
  <si>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</si>
  <si>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</si>
  <si>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</si>
  <si>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</si>
  <si>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</si>
  <si>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</si>
  <si>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</si>
  <si>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</si>
  <si>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ｷｮｳﾄﾀﾁﾊﾞﾅﾀﾞｲ</t>
  </si>
  <si>
    <t>京都橘大</t>
  </si>
  <si>
    <t>ｷｮｳﾄﾌﾘﾂｲｶﾀﾞｲ</t>
  </si>
  <si>
    <t>京都医科大</t>
  </si>
  <si>
    <t>ｷｮｳﾄﾌﾘﾂﾀﾞｲ</t>
  </si>
  <si>
    <t>京都府立大</t>
  </si>
  <si>
    <t>ｷｮｳﾄﾔｯｶﾀﾞｲ</t>
  </si>
  <si>
    <t>京都薬科大</t>
  </si>
  <si>
    <t>ｷﾝｷﾀﾞｲ</t>
  </si>
  <si>
    <t>近畿大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</si>
  <si>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</si>
  <si>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</si>
  <si>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</si>
  <si>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</si>
  <si>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</si>
  <si>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</si>
  <si>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</si>
  <si>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</si>
  <si>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</si>
  <si>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</si>
  <si>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</si>
  <si>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</si>
  <si>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</si>
  <si>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</si>
  <si>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</si>
  <si>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</si>
  <si>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</si>
  <si>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</si>
  <si>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ｼﾃﾝﾉｳｼﾞﾀﾞｲ</t>
  </si>
  <si>
    <t>四天王寺大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</si>
  <si>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</si>
  <si>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</si>
  <si>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</si>
  <si>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</si>
  <si>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</si>
  <si>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</si>
  <si>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</si>
  <si>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</si>
  <si>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ﾃﾂﾞｶﾔﾏﾀﾞｲ</t>
  </si>
  <si>
    <t>帝塚山大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</si>
  <si>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</si>
  <si>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</si>
  <si>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</si>
  <si>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</si>
  <si>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</si>
  <si>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</si>
  <si>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ﾅﾗｷｮｳｲｸﾀﾞｲ</t>
  </si>
  <si>
    <t>奈良教育大</t>
  </si>
  <si>
    <t>ﾅﾗｹﾝﾘﾂｲｶﾀﾞｲ</t>
  </si>
  <si>
    <t>奈良医科大</t>
  </si>
  <si>
    <t>ﾅﾗｻﾝｷﾞｮｳﾀﾞｲ</t>
  </si>
  <si>
    <t>奈良産業大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</si>
  <si>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</si>
  <si>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</si>
  <si>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</si>
  <si>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</si>
  <si>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</si>
  <si>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</si>
  <si>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</si>
  <si>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</si>
  <si>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</si>
  <si>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</si>
  <si>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</si>
  <si>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</si>
  <si>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</si>
  <si>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</si>
  <si>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</si>
  <si>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</si>
  <si>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</si>
  <si>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</si>
  <si>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</si>
  <si>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</si>
  <si>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</si>
  <si>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</si>
  <si>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</si>
  <si>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</si>
  <si>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</si>
  <si>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</si>
  <si>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</si>
  <si>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</si>
  <si>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</si>
  <si>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</si>
  <si>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</si>
  <si>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</si>
  <si>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</si>
  <si>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</si>
  <si>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ﾜｶﾔﾏｹﾝﾘﾂｲｶﾀﾞｲ</t>
  </si>
  <si>
    <t>和歌山医大</t>
  </si>
  <si>
    <t>ﾜｶﾔﾏﾀﾞｲ</t>
  </si>
  <si>
    <t>和歌山大</t>
  </si>
  <si>
    <t>大阪外語大</t>
  </si>
  <si>
    <t>490006</t>
  </si>
  <si>
    <t>大阪経法大</t>
  </si>
  <si>
    <t>490039</t>
  </si>
  <si>
    <t>大阪人科大</t>
  </si>
  <si>
    <t>490078</t>
  </si>
  <si>
    <t>大谷女子大</t>
  </si>
  <si>
    <t>490047</t>
  </si>
  <si>
    <t>男子種目情報!$B$2:$B$22</t>
    <phoneticPr fontId="4"/>
  </si>
  <si>
    <t>男子種目情報!$B$3:$D$22</t>
    <phoneticPr fontId="4"/>
  </si>
  <si>
    <t>行</t>
    <rPh sb="0" eb="1">
      <t>ギョウ</t>
    </rPh>
    <phoneticPr fontId="4"/>
  </si>
  <si>
    <t>列</t>
    <rPh sb="0" eb="1">
      <t>レツ</t>
    </rPh>
    <phoneticPr fontId="4"/>
  </si>
  <si>
    <t>002</t>
  </si>
  <si>
    <t>１００ｍ</t>
  </si>
  <si>
    <t>A</t>
  </si>
  <si>
    <t>B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</si>
  <si>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</si>
  <si>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</si>
  <si>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</si>
  <si>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</si>
  <si>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</si>
  <si>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</si>
  <si>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</si>
  <si>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</si>
  <si>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</si>
  <si>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</si>
  <si>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</si>
  <si>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</si>
  <si>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062</t>
  </si>
  <si>
    <t>１００００ｍＷ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</si>
  <si>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</si>
  <si>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</si>
  <si>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</si>
  <si>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</si>
  <si>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</si>
  <si>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</si>
  <si>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</si>
  <si>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</si>
  <si>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</si>
  <si>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</si>
  <si>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</si>
  <si>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</si>
  <si>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</si>
  <si>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</si>
  <si>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</si>
  <si>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</si>
  <si>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</si>
  <si>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</si>
  <si>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</si>
  <si>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</si>
  <si>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</si>
  <si>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</si>
  <si>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201</t>
  </si>
  <si>
    <t>十種競技</t>
  </si>
  <si>
    <t>601</t>
  </si>
  <si>
    <t>４×１００ｍ</t>
  </si>
  <si>
    <t>603</t>
  </si>
  <si>
    <t>４×４００ｍ</t>
  </si>
  <si>
    <t>女子種目情報!$B$2:$B$22</t>
    <phoneticPr fontId="4"/>
  </si>
  <si>
    <t>女子種目情報!$B$3:$D$22</t>
    <phoneticPr fontId="4"/>
  </si>
  <si>
    <t>044</t>
  </si>
  <si>
    <t>１００ｍＨ</t>
  </si>
  <si>
    <t>046</t>
  </si>
  <si>
    <t>084</t>
  </si>
  <si>
    <t>088</t>
  </si>
  <si>
    <t>093</t>
  </si>
  <si>
    <t>094</t>
  </si>
  <si>
    <t>202</t>
  </si>
  <si>
    <t>七種競技</t>
  </si>
  <si>
    <t>女</t>
    <phoneticPr fontId="4"/>
  </si>
  <si>
    <t>男子登録情報!$A$3:$C$2266</t>
  </si>
  <si>
    <t>男子登録情報!$A$3:$A$2266</t>
  </si>
  <si>
    <t>女子登録情報!$A$3:$C$959</t>
  </si>
  <si>
    <t>女子登録情報!$A$3:$A$959</t>
  </si>
  <si>
    <t>3.0</t>
  </si>
  <si>
    <t>団体情報!$B$5:$B$78</t>
  </si>
  <si>
    <t>男子種目情報!$E$3:$G$3</t>
  </si>
  <si>
    <t>この選手は6種目以上にエントリーしています。</t>
    <phoneticPr fontId="4"/>
  </si>
  <si>
    <t>この選手は6種目以上にエントリーしています。</t>
    <phoneticPr fontId="4"/>
  </si>
  <si>
    <t>男子種目情報!$E$4:$G$4</t>
  </si>
  <si>
    <t>男子種目情報!$E$5:$G$5</t>
  </si>
  <si>
    <t>男子種目情報!$E$6:$G$6</t>
  </si>
  <si>
    <t>男子種目情報!$E$7:$G$7</t>
  </si>
  <si>
    <t>男子種目情報!$E$8:$G$8</t>
  </si>
  <si>
    <t>男子種目情報!$E$9:$G$9</t>
  </si>
  <si>
    <t>男子種目情報!$E$10:$G$10</t>
  </si>
  <si>
    <t>男子種目情報!$E$11:$G$11</t>
  </si>
  <si>
    <t>男子種目情報!$E$12:$G$12</t>
  </si>
  <si>
    <t>男子種目情報!$E$13:$G$13</t>
  </si>
  <si>
    <t>男子種目情報!$E$22:$G$22</t>
  </si>
  <si>
    <t>男子種目情報!$E$23:$G$23</t>
  </si>
  <si>
    <t>男子種目情報!$E$24:$G$24</t>
  </si>
  <si>
    <t>男子種目情報!$E$14:$G$14</t>
  </si>
  <si>
    <t>男子種目情報!$E$15:$G$15</t>
  </si>
  <si>
    <t>男子種目情報!$E$16:$G$16</t>
  </si>
  <si>
    <t>男子種目情報!$E$17:$G$17</t>
  </si>
  <si>
    <t>男子種目情報!$E$18:$G$18</t>
  </si>
  <si>
    <t>男子種目情報!$E$19:$G$19</t>
  </si>
  <si>
    <t>男子種目情報!$E$20:$G$20</t>
  </si>
  <si>
    <t>男子種目情報!$E$21:$G$21</t>
  </si>
  <si>
    <t>女子種目情報!$E$3:$G$3</t>
  </si>
  <si>
    <t>女子種目情報!$E$4:$G$4</t>
  </si>
  <si>
    <t>女子種目情報!$E$5:$G$5</t>
  </si>
  <si>
    <t>女子種目情報!$E$6:$G$6</t>
  </si>
  <si>
    <t>女子種目情報!$E$7:$G$7</t>
  </si>
  <si>
    <t>女子種目情報!$E$8:$G$8</t>
  </si>
  <si>
    <t>女子種目情報!$E$9:$G$9</t>
  </si>
  <si>
    <t>女子種目情報!$E$10:$G$10</t>
  </si>
  <si>
    <t>女子種目情報!$E$11:$G$11</t>
  </si>
  <si>
    <t>女子種目情報!$E$12:$G$12</t>
  </si>
  <si>
    <t>女子種目情報!$E$13:$G$13</t>
  </si>
  <si>
    <t>女子種目情報!$E$22:$G$22</t>
  </si>
  <si>
    <t>女子種目情報!$E$23:$G$23</t>
  </si>
  <si>
    <t>女子種目情報!$E$24:$G$24</t>
  </si>
  <si>
    <t>女子種目情報!$E$14:$G$14</t>
  </si>
  <si>
    <t>女子種目情報!$E$15:$G$15</t>
  </si>
  <si>
    <t>女子種目情報!$E$16:$G$16</t>
  </si>
  <si>
    <t>女子種目情報!$E$17:$G$17</t>
  </si>
  <si>
    <t>女子種目情報!$E$18:$G$18</t>
  </si>
  <si>
    <t>女子種目情報!$E$19:$G$19</t>
  </si>
  <si>
    <t>女子種目情報!$E$21:$G$21</t>
  </si>
  <si>
    <t>女子種目情報!$E$20:$G$20</t>
  </si>
  <si>
    <t>601</t>
    <phoneticPr fontId="4"/>
  </si>
  <si>
    <t>603</t>
    <phoneticPr fontId="4"/>
  </si>
  <si>
    <t>002</t>
    <phoneticPr fontId="4"/>
  </si>
  <si>
    <t>003</t>
    <phoneticPr fontId="4"/>
  </si>
  <si>
    <t>005</t>
    <phoneticPr fontId="4"/>
  </si>
  <si>
    <t>006</t>
    <phoneticPr fontId="4"/>
  </si>
  <si>
    <t>008</t>
    <phoneticPr fontId="4"/>
  </si>
  <si>
    <t>011</t>
    <phoneticPr fontId="4"/>
  </si>
  <si>
    <t>012</t>
    <phoneticPr fontId="4"/>
  </si>
  <si>
    <t>062</t>
    <phoneticPr fontId="4"/>
  </si>
  <si>
    <t>046</t>
    <phoneticPr fontId="4"/>
  </si>
  <si>
    <t>053</t>
    <phoneticPr fontId="4"/>
  </si>
  <si>
    <t>071</t>
    <phoneticPr fontId="4"/>
  </si>
  <si>
    <t>072</t>
    <phoneticPr fontId="4"/>
  </si>
  <si>
    <t>073</t>
    <phoneticPr fontId="4"/>
  </si>
  <si>
    <t>074</t>
    <phoneticPr fontId="4"/>
  </si>
  <si>
    <t>084</t>
    <phoneticPr fontId="4"/>
  </si>
  <si>
    <t>088</t>
    <phoneticPr fontId="4"/>
  </si>
  <si>
    <t>093</t>
    <phoneticPr fontId="4"/>
  </si>
  <si>
    <t>094</t>
    <phoneticPr fontId="4"/>
  </si>
  <si>
    <t>ｲｼｲ ﾕｳｷ</t>
  </si>
  <si>
    <t>ﾏｴﾀﾞ ｺｳｽｹ</t>
  </si>
  <si>
    <t>ｲｹﾀﾞ ﾕｳｷ</t>
  </si>
  <si>
    <t>ﾌｸﾀﾞ ｺｳｷ</t>
  </si>
  <si>
    <t>ﾏﾂﾓﾄ ﾘｸ</t>
  </si>
  <si>
    <t>ﾀｶﾊｼ ｺｳｷ</t>
  </si>
  <si>
    <t>ﾜﾀﾅﾍﾞ ﾘｮｳ</t>
  </si>
  <si>
    <t>ﾅｶﾔﾏ ﾕｳﾀ</t>
  </si>
  <si>
    <t>ﾀﾅｶ ﾄﾓﾔ</t>
  </si>
  <si>
    <t>ﾏﾂﾀﾞ ﾅｵﾔ</t>
  </si>
  <si>
    <t>ﾊｼﾓﾄ ﾕｳｷ</t>
  </si>
  <si>
    <t>ﾏｴﾀﾞ ｱﾂｼ</t>
  </si>
  <si>
    <t>ﾊｼﾓﾄ ﾀｸﾏ</t>
  </si>
  <si>
    <t>ﾔﾏﾓﾄ ｼﾞｭﾝﾍﾟｲ</t>
  </si>
  <si>
    <t>ﾔﾏｸﾞﾁ ﾕｳｷ</t>
  </si>
  <si>
    <t>ﾏﾂﾓﾄ ｺｳﾍｲ</t>
  </si>
  <si>
    <t>ｻﾜ ﾅｵｷ</t>
  </si>
  <si>
    <t>ﾜﾀﾅﾍﾞ ｺｳｷ</t>
  </si>
  <si>
    <t>ｺﾞﾄｳ ｹｲﾀ</t>
  </si>
  <si>
    <t>ﾏﾂｵ ｱｶﾈ</t>
  </si>
  <si>
    <t>区分は"A","B"のどちらかで記録は6桁で入力お願いします。                                                         (例) 11秒10→001110,4分10秒00→041000</t>
    <rPh sb="0" eb="2">
      <t>クブン</t>
    </rPh>
    <rPh sb="16" eb="18">
      <t>キロク</t>
    </rPh>
    <rPh sb="20" eb="21">
      <t>ケタ</t>
    </rPh>
    <rPh sb="22" eb="24">
      <t>ニュウリョク</t>
    </rPh>
    <rPh sb="25" eb="26">
      <t>ネガ</t>
    </rPh>
    <rPh sb="89" eb="90">
      <t>レイ</t>
    </rPh>
    <rPh sb="94" eb="95">
      <t>ビョウ</t>
    </rPh>
    <rPh sb="106" eb="107">
      <t>フン</t>
    </rPh>
    <rPh sb="109" eb="110">
      <t>ビョウ</t>
    </rPh>
    <phoneticPr fontId="4"/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</si>
  <si>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</si>
  <si>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</si>
  <si>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</si>
  <si>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</si>
  <si>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</si>
  <si>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</si>
  <si>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</si>
  <si>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</si>
  <si>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</si>
  <si>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</si>
  <si>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漢字</t>
    <rPh sb="0" eb="2">
      <t>カンジ</t>
    </rPh>
    <phoneticPr fontId="4"/>
  </si>
  <si>
    <t>学年</t>
    <rPh sb="0" eb="2">
      <t>ガクネン</t>
    </rPh>
    <phoneticPr fontId="4"/>
  </si>
  <si>
    <t>種目1</t>
    <rPh sb="0" eb="2">
      <t>シュモク</t>
    </rPh>
    <phoneticPr fontId="4"/>
  </si>
  <si>
    <t>コード1</t>
    <phoneticPr fontId="4"/>
  </si>
  <si>
    <t>記録</t>
    <rPh sb="0" eb="2">
      <t>キロク</t>
    </rPh>
    <phoneticPr fontId="4"/>
  </si>
  <si>
    <t>00200</t>
  </si>
  <si>
    <t>00300</t>
  </si>
  <si>
    <t>00500</t>
  </si>
  <si>
    <t>00600</t>
  </si>
  <si>
    <t>00800</t>
  </si>
  <si>
    <t>01100</t>
  </si>
  <si>
    <t>03400</t>
  </si>
  <si>
    <t>03700</t>
  </si>
  <si>
    <t>走高跳</t>
    <rPh sb="0" eb="3">
      <t>ハシリタカトビ</t>
    </rPh>
    <phoneticPr fontId="13"/>
  </si>
  <si>
    <t>07100</t>
  </si>
  <si>
    <t>走幅跳</t>
    <rPh sb="0" eb="3">
      <t>ハシリハバトビ</t>
    </rPh>
    <phoneticPr fontId="13"/>
  </si>
  <si>
    <t>07300</t>
  </si>
  <si>
    <t>三段跳</t>
    <rPh sb="0" eb="3">
      <t>サンダント</t>
    </rPh>
    <phoneticPr fontId="13"/>
  </si>
  <si>
    <t>07400</t>
  </si>
  <si>
    <t>砲丸投</t>
    <rPh sb="0" eb="3">
      <t>ホウガンナ</t>
    </rPh>
    <phoneticPr fontId="13"/>
  </si>
  <si>
    <t>08100</t>
  </si>
  <si>
    <t>円盤投</t>
    <rPh sb="0" eb="3">
      <t>エンバンナゲ</t>
    </rPh>
    <phoneticPr fontId="13"/>
  </si>
  <si>
    <t>08600</t>
  </si>
  <si>
    <t>やり投</t>
    <rPh sb="2" eb="3">
      <t>ナ</t>
    </rPh>
    <phoneticPr fontId="13"/>
  </si>
  <si>
    <t>09200</t>
  </si>
  <si>
    <t>ハンマー投</t>
    <rPh sb="4" eb="5">
      <t>ナ</t>
    </rPh>
    <phoneticPr fontId="13"/>
  </si>
  <si>
    <t>08900</t>
  </si>
  <si>
    <t>十種競技</t>
    <rPh sb="0" eb="2">
      <t>ジュッシュ</t>
    </rPh>
    <rPh sb="2" eb="4">
      <t>キョウギ</t>
    </rPh>
    <phoneticPr fontId="4"/>
  </si>
  <si>
    <t>10000mW</t>
  </si>
  <si>
    <t>10000mW</t>
    <phoneticPr fontId="4"/>
  </si>
  <si>
    <t>3000mSC</t>
  </si>
  <si>
    <t>3000mSC</t>
    <phoneticPr fontId="4"/>
  </si>
  <si>
    <t>棒高跳び</t>
    <rPh sb="0" eb="3">
      <t>ボウタカト</t>
    </rPh>
    <phoneticPr fontId="4"/>
  </si>
  <si>
    <t>4x400mR</t>
  </si>
  <si>
    <t>4x400mR</t>
    <phoneticPr fontId="4"/>
  </si>
  <si>
    <t>4x100mR</t>
  </si>
  <si>
    <t>4x100mR</t>
    <phoneticPr fontId="4"/>
  </si>
  <si>
    <t>漢字 ( 学年)</t>
  </si>
  <si>
    <t>コード1</t>
  </si>
  <si>
    <t>コード1 0記録</t>
  </si>
  <si>
    <t>七種競技</t>
    <rPh sb="0" eb="2">
      <t>ナナシュ</t>
    </rPh>
    <rPh sb="2" eb="4">
      <t>キョウギ</t>
    </rPh>
    <phoneticPr fontId="4"/>
  </si>
  <si>
    <t>01200</t>
  </si>
  <si>
    <t>05300</t>
  </si>
  <si>
    <t>20100</t>
  </si>
  <si>
    <t>60100</t>
  </si>
  <si>
    <t>60300</t>
  </si>
  <si>
    <t>07200</t>
  </si>
  <si>
    <t>20200</t>
  </si>
  <si>
    <t>登録番号</t>
    <rPh sb="0" eb="2">
      <t>トウロク</t>
    </rPh>
    <rPh sb="2" eb="4">
      <t>バンゴウ</t>
    </rPh>
    <phoneticPr fontId="4"/>
  </si>
  <si>
    <t>ｶﾅ</t>
  </si>
  <si>
    <t>陸協コード</t>
    <rPh sb="0" eb="2">
      <t>リクキョウ</t>
    </rPh>
    <phoneticPr fontId="4"/>
  </si>
  <si>
    <t>所属コード</t>
    <rPh sb="0" eb="2">
      <t>ショゾク</t>
    </rPh>
    <phoneticPr fontId="4"/>
  </si>
  <si>
    <t>アルファベット(姓)</t>
    <rPh sb="8" eb="9">
      <t>セイ</t>
    </rPh>
    <phoneticPr fontId="3"/>
  </si>
  <si>
    <t>アルファベット(名)</t>
    <rPh sb="8" eb="9">
      <t>メイ</t>
    </rPh>
    <phoneticPr fontId="3"/>
  </si>
  <si>
    <t>Masahiro</t>
  </si>
  <si>
    <t>IKEDA</t>
  </si>
  <si>
    <t>Yuki</t>
  </si>
  <si>
    <t>TOYAMA</t>
  </si>
  <si>
    <t>Yuta</t>
  </si>
  <si>
    <t>TAMURA</t>
  </si>
  <si>
    <t>Hiroto</t>
  </si>
  <si>
    <t>UEMURA</t>
  </si>
  <si>
    <t>ENDO</t>
  </si>
  <si>
    <t>Taishi</t>
  </si>
  <si>
    <t>OKAZAKI</t>
  </si>
  <si>
    <t>Kazuki</t>
  </si>
  <si>
    <t>OHARA</t>
  </si>
  <si>
    <t>Riki</t>
  </si>
  <si>
    <t>KURODA</t>
  </si>
  <si>
    <t>Takumi</t>
  </si>
  <si>
    <t>NAKAI</t>
  </si>
  <si>
    <t>FUJITA</t>
  </si>
  <si>
    <t>Keitaro</t>
  </si>
  <si>
    <t>Kosuke</t>
  </si>
  <si>
    <t>NISHIO</t>
  </si>
  <si>
    <t>Yusuke</t>
  </si>
  <si>
    <t>FUKUSHIMA</t>
  </si>
  <si>
    <t>Natsuki</t>
  </si>
  <si>
    <t>WADA</t>
  </si>
  <si>
    <t>Reo</t>
  </si>
  <si>
    <t>TANABE</t>
  </si>
  <si>
    <t>Hiroaki</t>
  </si>
  <si>
    <t>NISHINO</t>
  </si>
  <si>
    <t>Hayato</t>
  </si>
  <si>
    <t>IMAI</t>
  </si>
  <si>
    <t>Takato</t>
  </si>
  <si>
    <t>IMAGAWA</t>
  </si>
  <si>
    <t>Kenta</t>
  </si>
  <si>
    <t>OMURA</t>
  </si>
  <si>
    <t>Takayuki</t>
  </si>
  <si>
    <t>KONDO</t>
  </si>
  <si>
    <t>TANAKA</t>
  </si>
  <si>
    <t>Hiromu</t>
  </si>
  <si>
    <t>Yu</t>
  </si>
  <si>
    <t>Daichi</t>
  </si>
  <si>
    <t>NAKANISHI</t>
  </si>
  <si>
    <t>Keita</t>
  </si>
  <si>
    <t>HATANAKA</t>
  </si>
  <si>
    <t>Akira</t>
  </si>
  <si>
    <t>HIRAI</t>
  </si>
  <si>
    <t>Yuma</t>
  </si>
  <si>
    <t>Masashi</t>
  </si>
  <si>
    <t>YAMADA</t>
  </si>
  <si>
    <t>Yuto</t>
  </si>
  <si>
    <t>Takuya</t>
  </si>
  <si>
    <t>ONISHI</t>
  </si>
  <si>
    <t>OKADA</t>
  </si>
  <si>
    <t>Yugo</t>
  </si>
  <si>
    <t>TAKADA</t>
  </si>
  <si>
    <t>TANI</t>
  </si>
  <si>
    <t>YOSHIOKA</t>
  </si>
  <si>
    <t>Ryoto</t>
  </si>
  <si>
    <t>HAYASHI</t>
  </si>
  <si>
    <t>GOTO</t>
  </si>
  <si>
    <t>Takeru</t>
  </si>
  <si>
    <t>Kodai</t>
  </si>
  <si>
    <t>SHIMIZU</t>
  </si>
  <si>
    <t>TAJIMA</t>
  </si>
  <si>
    <t>HATA</t>
  </si>
  <si>
    <t>Ryusei</t>
  </si>
  <si>
    <t>FUJIMURA</t>
  </si>
  <si>
    <t>Yoshiki</t>
  </si>
  <si>
    <t>MATSUOKA</t>
  </si>
  <si>
    <t>UEDA</t>
  </si>
  <si>
    <t>Hibiki</t>
  </si>
  <si>
    <t>Taichi</t>
  </si>
  <si>
    <t>MIYAZAKI</t>
  </si>
  <si>
    <t>Tetsuya</t>
  </si>
  <si>
    <t>ITAMI</t>
  </si>
  <si>
    <t>MIYAKE</t>
  </si>
  <si>
    <t>KAJIKAWA</t>
  </si>
  <si>
    <t>AKI</t>
  </si>
  <si>
    <t>Koyo</t>
  </si>
  <si>
    <t>SHINOHARA</t>
  </si>
  <si>
    <t>Ryo</t>
  </si>
  <si>
    <t>SUZUKI</t>
  </si>
  <si>
    <t>Ryota</t>
  </si>
  <si>
    <t>NAGATA</t>
  </si>
  <si>
    <t>Itsuki</t>
  </si>
  <si>
    <t>Kaito</t>
  </si>
  <si>
    <t>Naoki</t>
  </si>
  <si>
    <t>YOSHIDA</t>
  </si>
  <si>
    <t>Hikaru</t>
  </si>
  <si>
    <t>Masanao</t>
  </si>
  <si>
    <t>MITANI</t>
  </si>
  <si>
    <t>Teppei</t>
  </si>
  <si>
    <t>FUKUDA</t>
  </si>
  <si>
    <t>SASAKI</t>
  </si>
  <si>
    <t>Keisuke</t>
  </si>
  <si>
    <t>ISHIDA</t>
  </si>
  <si>
    <t>YAMASHITA</t>
  </si>
  <si>
    <t>Issei</t>
  </si>
  <si>
    <t>Riku</t>
  </si>
  <si>
    <t>Akito</t>
  </si>
  <si>
    <t>NOMURA</t>
  </si>
  <si>
    <t>KIMURA</t>
  </si>
  <si>
    <t>Toshiki</t>
  </si>
  <si>
    <t>NAKAGAWA</t>
  </si>
  <si>
    <t>Kazuya</t>
  </si>
  <si>
    <t>TAKEUCHI</t>
  </si>
  <si>
    <t>TAGAWA</t>
  </si>
  <si>
    <t>Daiki</t>
  </si>
  <si>
    <t>MASUDA</t>
  </si>
  <si>
    <t>MATSUO</t>
  </si>
  <si>
    <t>Masaki</t>
  </si>
  <si>
    <t>Kentaro</t>
  </si>
  <si>
    <t>ANDO</t>
  </si>
  <si>
    <t>Ryuhei</t>
  </si>
  <si>
    <t>Maki</t>
  </si>
  <si>
    <t>MATSUYAMA</t>
  </si>
  <si>
    <t>MATSUSHIMA</t>
  </si>
  <si>
    <t>NOSE</t>
  </si>
  <si>
    <t>MATSUKAWA</t>
  </si>
  <si>
    <t>Nao</t>
  </si>
  <si>
    <t>Tsuyoshi</t>
  </si>
  <si>
    <t>Takahiro</t>
  </si>
  <si>
    <t>Takuto</t>
  </si>
  <si>
    <t>Tomoyuki</t>
  </si>
  <si>
    <t>HIRONO</t>
  </si>
  <si>
    <t>Jin</t>
  </si>
  <si>
    <t>Yuji</t>
  </si>
  <si>
    <t>OGAWA</t>
  </si>
  <si>
    <t>ADACHI</t>
  </si>
  <si>
    <t>Kazuma</t>
  </si>
  <si>
    <t>ISHII</t>
  </si>
  <si>
    <t>Taisei</t>
  </si>
  <si>
    <t>KAWASHIMA</t>
  </si>
  <si>
    <t>Takaya</t>
  </si>
  <si>
    <t>Ippei</t>
  </si>
  <si>
    <t>Daisuke</t>
  </si>
  <si>
    <t>MIZUNO</t>
  </si>
  <si>
    <t>SUGIHARA</t>
  </si>
  <si>
    <t>Ryuta</t>
  </si>
  <si>
    <t>Kai</t>
  </si>
  <si>
    <t>MAEDA</t>
  </si>
  <si>
    <t>OKAMOTO</t>
  </si>
  <si>
    <t>SATAKE</t>
  </si>
  <si>
    <t>KOGA</t>
  </si>
  <si>
    <t>Mikiya</t>
  </si>
  <si>
    <t>MURAKAMI</t>
  </si>
  <si>
    <t>UCHIDA</t>
  </si>
  <si>
    <t>Gen</t>
  </si>
  <si>
    <t>KONISHI</t>
  </si>
  <si>
    <t>KAWAKAMI</t>
  </si>
  <si>
    <t>TAKAYA</t>
  </si>
  <si>
    <t>ISHIKAWA</t>
  </si>
  <si>
    <t>Ayumi</t>
  </si>
  <si>
    <t>TODA</t>
  </si>
  <si>
    <t>Rikuto</t>
  </si>
  <si>
    <t>Yusei</t>
  </si>
  <si>
    <t>Haruka</t>
  </si>
  <si>
    <t>INOUE</t>
  </si>
  <si>
    <t>OGASAWARA</t>
  </si>
  <si>
    <t>Taiga</t>
  </si>
  <si>
    <t>OZAKI</t>
  </si>
  <si>
    <t>Nozomi</t>
  </si>
  <si>
    <t>KAWADA</t>
  </si>
  <si>
    <t>SHIMA</t>
  </si>
  <si>
    <t>Tomoki</t>
  </si>
  <si>
    <t>HIGUCHI</t>
  </si>
  <si>
    <t>FUJIMOTO</t>
  </si>
  <si>
    <t>HORIUCHI</t>
  </si>
  <si>
    <t>MURATA</t>
  </si>
  <si>
    <t>HIROSE</t>
  </si>
  <si>
    <t>Naoya</t>
  </si>
  <si>
    <t>IWASAKI</t>
  </si>
  <si>
    <t>Towa</t>
  </si>
  <si>
    <t>HIRANO</t>
  </si>
  <si>
    <t>Yuya</t>
  </si>
  <si>
    <t>SAKAMOTO</t>
  </si>
  <si>
    <t>Haruki</t>
  </si>
  <si>
    <t>Tsubasa</t>
  </si>
  <si>
    <t>SAKAI</t>
  </si>
  <si>
    <t>Masaya</t>
  </si>
  <si>
    <t>MORIMOTO</t>
  </si>
  <si>
    <t>Yuga</t>
  </si>
  <si>
    <t>MORITA</t>
  </si>
  <si>
    <t>KAWAKITA</t>
  </si>
  <si>
    <t>KITAMURA</t>
  </si>
  <si>
    <t>Hitoshi</t>
  </si>
  <si>
    <t>YAGI</t>
  </si>
  <si>
    <t>Masato</t>
  </si>
  <si>
    <t>ｲﾄｳ ｺｳｷ</t>
  </si>
  <si>
    <t>MINAMI</t>
  </si>
  <si>
    <t>Takashi</t>
  </si>
  <si>
    <t>Yudai</t>
  </si>
  <si>
    <t>KUWAHARA</t>
  </si>
  <si>
    <t>Suguru</t>
  </si>
  <si>
    <t>KATAYAMA</t>
  </si>
  <si>
    <t>ｲﾄｳ ﾀﾞｲﾁ</t>
  </si>
  <si>
    <t>MATSUMOTO</t>
  </si>
  <si>
    <t>Tomoya</t>
  </si>
  <si>
    <t>HASHIMOTO</t>
  </si>
  <si>
    <t>Yoshinobu</t>
  </si>
  <si>
    <t>IWAMOTO</t>
  </si>
  <si>
    <t>Yuhi</t>
  </si>
  <si>
    <t>Kohei</t>
  </si>
  <si>
    <t>Wataru</t>
  </si>
  <si>
    <t>FUJIWARA</t>
  </si>
  <si>
    <t>OE</t>
  </si>
  <si>
    <t>Fumiya</t>
  </si>
  <si>
    <t>MIURA</t>
  </si>
  <si>
    <t>Ryuji</t>
  </si>
  <si>
    <t>KAWAMURA</t>
  </si>
  <si>
    <t>Masayuki</t>
  </si>
  <si>
    <t>Yutaro</t>
  </si>
  <si>
    <t>ARAI</t>
  </si>
  <si>
    <t>Kanta</t>
  </si>
  <si>
    <t>ODA</t>
  </si>
  <si>
    <t>Motoki</t>
  </si>
  <si>
    <t>TAKEDA</t>
  </si>
  <si>
    <t>Tatsuya</t>
  </si>
  <si>
    <t>KAMEI</t>
  </si>
  <si>
    <t>Ryosuke</t>
  </si>
  <si>
    <t>KADOWAKI</t>
  </si>
  <si>
    <t>Sora</t>
  </si>
  <si>
    <t>NISHIGUCHI</t>
  </si>
  <si>
    <t>YAMAMOTO</t>
  </si>
  <si>
    <t>NAKAYAMA</t>
  </si>
  <si>
    <t>MAETA</t>
  </si>
  <si>
    <t>ONO</t>
  </si>
  <si>
    <t>Hiroki</t>
  </si>
  <si>
    <t>HIRATA</t>
  </si>
  <si>
    <t>Kotaro</t>
  </si>
  <si>
    <t>01</t>
  </si>
  <si>
    <t>Shion</t>
  </si>
  <si>
    <t>TAGUCHI</t>
  </si>
  <si>
    <t>Koki</t>
  </si>
  <si>
    <t>TAKAGI</t>
  </si>
  <si>
    <t>Akihiro</t>
  </si>
  <si>
    <t>Yoshihiro</t>
  </si>
  <si>
    <t>KOIKE</t>
  </si>
  <si>
    <t>SATO</t>
  </si>
  <si>
    <t>Tomohiro</t>
  </si>
  <si>
    <t>Makoto</t>
  </si>
  <si>
    <t>YAMANE</t>
  </si>
  <si>
    <t>Sho</t>
  </si>
  <si>
    <t>KISHIMOTO</t>
  </si>
  <si>
    <t>Ran</t>
  </si>
  <si>
    <t>NAKAMURA</t>
  </si>
  <si>
    <t>NISHIMORI</t>
  </si>
  <si>
    <t>Ryoma</t>
  </si>
  <si>
    <t>MORI</t>
  </si>
  <si>
    <t>MORIKAWA</t>
  </si>
  <si>
    <t>YOKOYAMA</t>
  </si>
  <si>
    <t>Satoshi</t>
  </si>
  <si>
    <t>AOKI</t>
  </si>
  <si>
    <t>Kei</t>
  </si>
  <si>
    <t>ICHIKAWA</t>
  </si>
  <si>
    <t>Shoichi</t>
  </si>
  <si>
    <t>FURUKAWA</t>
  </si>
  <si>
    <t>Tatsuki</t>
  </si>
  <si>
    <t>Kenshiro</t>
  </si>
  <si>
    <t>MIYAMOTO</t>
  </si>
  <si>
    <t>YAMAUCHI</t>
  </si>
  <si>
    <t>YOSHIMOTO</t>
  </si>
  <si>
    <t>TAKAHASHI</t>
  </si>
  <si>
    <t>SUGIMOTO</t>
  </si>
  <si>
    <t>HONDA</t>
  </si>
  <si>
    <t>SHIRAI</t>
  </si>
  <si>
    <t>Katsuma</t>
  </si>
  <si>
    <t>OKUYAMA</t>
  </si>
  <si>
    <t>KUBO</t>
  </si>
  <si>
    <t>Masataka</t>
  </si>
  <si>
    <t>Ren</t>
  </si>
  <si>
    <t>MATSUSHITA</t>
  </si>
  <si>
    <t>KAWAI</t>
  </si>
  <si>
    <t>SUGIURA</t>
  </si>
  <si>
    <t>Kazuhiro</t>
  </si>
  <si>
    <t>MIYAGI</t>
  </si>
  <si>
    <t>Shinnosuke</t>
  </si>
  <si>
    <t>Shinya</t>
  </si>
  <si>
    <t>KUBOTA</t>
  </si>
  <si>
    <t>Shunsuke</t>
  </si>
  <si>
    <t>KUROKAWA</t>
  </si>
  <si>
    <t>Go</t>
  </si>
  <si>
    <t>MIYASHITA</t>
  </si>
  <si>
    <t>Yoshiaki</t>
  </si>
  <si>
    <t>KITAGAWA</t>
  </si>
  <si>
    <t>TERAOKA</t>
  </si>
  <si>
    <t>MATSUNAMI</t>
  </si>
  <si>
    <t>Taiki</t>
  </si>
  <si>
    <t>UENO</t>
  </si>
  <si>
    <t>YANO</t>
  </si>
  <si>
    <t>HARA</t>
  </si>
  <si>
    <t>Hiroshi</t>
  </si>
  <si>
    <t>INAGAKI</t>
  </si>
  <si>
    <t>Keiichi</t>
  </si>
  <si>
    <t>MATSUDA</t>
  </si>
  <si>
    <t>Yasumasa</t>
  </si>
  <si>
    <t>ASHIDA</t>
  </si>
  <si>
    <t>NINOMIYA</t>
  </si>
  <si>
    <t>Yuhei</t>
  </si>
  <si>
    <t>KOIZUMI</t>
  </si>
  <si>
    <t>TAKAKI</t>
  </si>
  <si>
    <t>Yota</t>
  </si>
  <si>
    <t>SHIBATA</t>
  </si>
  <si>
    <t>Keigo</t>
  </si>
  <si>
    <t>Hiro</t>
  </si>
  <si>
    <t>Kosei</t>
  </si>
  <si>
    <t>SAKAGUCHI</t>
  </si>
  <si>
    <t>Ryoga</t>
  </si>
  <si>
    <t>Kota</t>
  </si>
  <si>
    <t>NISHIKAWA</t>
  </si>
  <si>
    <t>IZUMI</t>
  </si>
  <si>
    <t>MATSUBARA</t>
  </si>
  <si>
    <t>Shun</t>
  </si>
  <si>
    <t>MIYAGAWA</t>
  </si>
  <si>
    <t>KANEKO</t>
  </si>
  <si>
    <t>Ryoichi</t>
  </si>
  <si>
    <t>HAMANO</t>
  </si>
  <si>
    <t>Ryu</t>
  </si>
  <si>
    <t>MATSUZAKI</t>
  </si>
  <si>
    <t>Yosuke</t>
  </si>
  <si>
    <t>Shunya</t>
  </si>
  <si>
    <t>Satoru</t>
  </si>
  <si>
    <t>OMORI</t>
  </si>
  <si>
    <t>YAMAGUCHI</t>
  </si>
  <si>
    <t>Mitsuki</t>
  </si>
  <si>
    <t>KAWANISHI</t>
  </si>
  <si>
    <t>KUROKI</t>
  </si>
  <si>
    <t>Takuma</t>
  </si>
  <si>
    <t>OKA</t>
  </si>
  <si>
    <t>ARIMATSU</t>
  </si>
  <si>
    <t>MARUO</t>
  </si>
  <si>
    <t>Yoshiyuki</t>
  </si>
  <si>
    <t>KOYAMA</t>
  </si>
  <si>
    <t>Sota</t>
  </si>
  <si>
    <t>Koji</t>
  </si>
  <si>
    <t>Kazuto</t>
  </si>
  <si>
    <t>NISHIMURA</t>
  </si>
  <si>
    <t>Soma</t>
  </si>
  <si>
    <t>Koichiro</t>
  </si>
  <si>
    <t>TAKEYAMA</t>
  </si>
  <si>
    <t>Daigo</t>
  </si>
  <si>
    <t>KINOSHITA</t>
  </si>
  <si>
    <t>Atsushi</t>
  </si>
  <si>
    <t>KAWAMOTO</t>
  </si>
  <si>
    <t>Seiya</t>
  </si>
  <si>
    <t>Haruto</t>
  </si>
  <si>
    <t>Kengo</t>
  </si>
  <si>
    <t>NISHIYAMA</t>
  </si>
  <si>
    <t>Ko</t>
  </si>
  <si>
    <t>TAKAYAMA</t>
  </si>
  <si>
    <t>Shogo</t>
  </si>
  <si>
    <t>Mahiro</t>
  </si>
  <si>
    <t>NAKANO</t>
  </si>
  <si>
    <t>Shota</t>
  </si>
  <si>
    <t>KOMORI</t>
  </si>
  <si>
    <t>WATANABE</t>
  </si>
  <si>
    <t>HIDAKA</t>
  </si>
  <si>
    <t>Kakeru</t>
  </si>
  <si>
    <t>ABE</t>
  </si>
  <si>
    <t>Nozomu</t>
  </si>
  <si>
    <t>NAKAJIMA</t>
  </si>
  <si>
    <t>04</t>
  </si>
  <si>
    <t>MAEHARA</t>
  </si>
  <si>
    <t>Yoshihiko</t>
  </si>
  <si>
    <t>Noriaki</t>
  </si>
  <si>
    <t>Ryohei</t>
  </si>
  <si>
    <t>Junichi</t>
  </si>
  <si>
    <t>KOBAYASHI</t>
  </si>
  <si>
    <t>03</t>
  </si>
  <si>
    <t>OIKAWA</t>
  </si>
  <si>
    <t>KAWATA</t>
  </si>
  <si>
    <t>Ryotaro</t>
  </si>
  <si>
    <t>OBATA</t>
  </si>
  <si>
    <t>YOSHIKAWA</t>
  </si>
  <si>
    <t>Jiro</t>
  </si>
  <si>
    <t>MASAOKA</t>
  </si>
  <si>
    <t>OKAMURA</t>
  </si>
  <si>
    <t>YAMAMURA</t>
  </si>
  <si>
    <t>Keito</t>
  </si>
  <si>
    <t>ITO</t>
  </si>
  <si>
    <t>Yamato</t>
  </si>
  <si>
    <t>OSHIMA</t>
  </si>
  <si>
    <t>OMAE</t>
  </si>
  <si>
    <t>SAKURAI</t>
  </si>
  <si>
    <t>Fuma</t>
  </si>
  <si>
    <t>Yasushi</t>
  </si>
  <si>
    <t>So</t>
  </si>
  <si>
    <t>Kyosuke</t>
  </si>
  <si>
    <t>Rei</t>
  </si>
  <si>
    <t>NAKATA</t>
  </si>
  <si>
    <t>Nobuaki</t>
  </si>
  <si>
    <t>KAWAGUCHI</t>
  </si>
  <si>
    <t>Shinsuke</t>
  </si>
  <si>
    <t>Soichiro</t>
  </si>
  <si>
    <t>IWAI</t>
  </si>
  <si>
    <t>YUKAWA</t>
  </si>
  <si>
    <t>Shoya</t>
  </si>
  <si>
    <t>MIYAUCHI</t>
  </si>
  <si>
    <t>FUKUNAGA</t>
  </si>
  <si>
    <t>IWASA</t>
  </si>
  <si>
    <t>Takeshi</t>
  </si>
  <si>
    <t>ARAKI</t>
  </si>
  <si>
    <t>Jumpei</t>
  </si>
  <si>
    <t>KUSUMOTO</t>
  </si>
  <si>
    <t>Masaaki</t>
  </si>
  <si>
    <t>Ryuki</t>
  </si>
  <si>
    <t>MATSUI</t>
  </si>
  <si>
    <t>IKEUCHI</t>
  </si>
  <si>
    <t>Toshiya</t>
  </si>
  <si>
    <t>TAKESHITA</t>
  </si>
  <si>
    <t>KOCHI</t>
  </si>
  <si>
    <t>Shingo</t>
  </si>
  <si>
    <t>HORI</t>
  </si>
  <si>
    <t>YANAGIHARA</t>
  </si>
  <si>
    <t>YAMAGATA</t>
  </si>
  <si>
    <t>HIRANUMA</t>
  </si>
  <si>
    <t>Ryuto</t>
  </si>
  <si>
    <t>SAWA</t>
  </si>
  <si>
    <t>ASANO</t>
  </si>
  <si>
    <t>Koichi</t>
  </si>
  <si>
    <t>HASEGAWA</t>
  </si>
  <si>
    <t>HARADA</t>
  </si>
  <si>
    <t>Rintaro</t>
  </si>
  <si>
    <t>Shoki</t>
  </si>
  <si>
    <t>Renya</t>
  </si>
  <si>
    <t>KATO</t>
  </si>
  <si>
    <t>Toshiaki</t>
  </si>
  <si>
    <t>Takara</t>
  </si>
  <si>
    <t>SAWADA</t>
  </si>
  <si>
    <t>NAKAO</t>
  </si>
  <si>
    <t>Kyohei</t>
  </si>
  <si>
    <t>YOSHIMURA</t>
  </si>
  <si>
    <t>Shuta</t>
  </si>
  <si>
    <t>OTA</t>
  </si>
  <si>
    <t>Shinji</t>
  </si>
  <si>
    <t>HIRAOKA</t>
  </si>
  <si>
    <t>Jo</t>
  </si>
  <si>
    <t>Ryuichiro</t>
  </si>
  <si>
    <t>ISHIMOTO</t>
  </si>
  <si>
    <t>Eiji</t>
  </si>
  <si>
    <t>KATAOKA</t>
  </si>
  <si>
    <t>Taro</t>
  </si>
  <si>
    <t>TSUKUDA</t>
  </si>
  <si>
    <t>SAKAKI</t>
  </si>
  <si>
    <t>YAMANAKA</t>
  </si>
  <si>
    <t>Kaisei</t>
  </si>
  <si>
    <t>AIKAWA</t>
  </si>
  <si>
    <t>SANO</t>
  </si>
  <si>
    <t>Yusaku</t>
  </si>
  <si>
    <t>KAJI</t>
  </si>
  <si>
    <t>HIRAMOTO</t>
  </si>
  <si>
    <t>SAITO</t>
  </si>
  <si>
    <t>Chiharu</t>
  </si>
  <si>
    <t>Hideaki</t>
  </si>
  <si>
    <t>Yasunari</t>
  </si>
  <si>
    <t>Fuga</t>
  </si>
  <si>
    <t>Shoto</t>
  </si>
  <si>
    <t>SHIMATANI</t>
  </si>
  <si>
    <t>UTSUMI</t>
  </si>
  <si>
    <t>OTAKA</t>
  </si>
  <si>
    <t>Kozo</t>
  </si>
  <si>
    <t>Mizuki</t>
  </si>
  <si>
    <t>Junya</t>
  </si>
  <si>
    <t>Kyo</t>
  </si>
  <si>
    <t>OKUDA</t>
  </si>
  <si>
    <t>Yoshinari</t>
  </si>
  <si>
    <t>KUDO</t>
  </si>
  <si>
    <t>SUGITA</t>
  </si>
  <si>
    <t>HIRAMATSU</t>
  </si>
  <si>
    <t>MARUYAMA</t>
  </si>
  <si>
    <t>ISHIHARA</t>
  </si>
  <si>
    <t>OTSUKA</t>
  </si>
  <si>
    <t>Tomohisa</t>
  </si>
  <si>
    <t>KAWASAKI</t>
  </si>
  <si>
    <t>Hayata</t>
  </si>
  <si>
    <t>Bunta</t>
  </si>
  <si>
    <t>HAMADA</t>
  </si>
  <si>
    <t>Ken</t>
  </si>
  <si>
    <t>Chihiro</t>
  </si>
  <si>
    <t>NAKAYA</t>
  </si>
  <si>
    <t>NISHIHARA</t>
  </si>
  <si>
    <t>Gaku</t>
  </si>
  <si>
    <t>Shuya</t>
  </si>
  <si>
    <t>MIYOSHI</t>
  </si>
  <si>
    <t>Shinichiro</t>
  </si>
  <si>
    <t>NISHIDA</t>
  </si>
  <si>
    <t>TANIMOTO</t>
  </si>
  <si>
    <t>FUJII</t>
  </si>
  <si>
    <t>Reiya</t>
  </si>
  <si>
    <t>澤　直樹</t>
  </si>
  <si>
    <t>SHIRAISHI</t>
  </si>
  <si>
    <t>ONOUE</t>
  </si>
  <si>
    <t>YASUDA</t>
  </si>
  <si>
    <t>AWAZU</t>
  </si>
  <si>
    <t>Hayate</t>
  </si>
  <si>
    <t>Ryunosuke</t>
  </si>
  <si>
    <t>Ibuki</t>
  </si>
  <si>
    <t>SAIKI</t>
  </si>
  <si>
    <t>IGUCHI</t>
  </si>
  <si>
    <t>Tatsuhiro</t>
  </si>
  <si>
    <t>Hiroyuki</t>
  </si>
  <si>
    <t>URANO</t>
  </si>
  <si>
    <t>FUKUI</t>
  </si>
  <si>
    <t>ASAHI</t>
  </si>
  <si>
    <t>Shuhei</t>
  </si>
  <si>
    <t>TAKEI</t>
  </si>
  <si>
    <t>KANDA</t>
  </si>
  <si>
    <t>Minori</t>
  </si>
  <si>
    <t>Shunji</t>
  </si>
  <si>
    <t>NAMBU</t>
  </si>
  <si>
    <t>Masanori</t>
  </si>
  <si>
    <t>Yuichi</t>
  </si>
  <si>
    <t>HANASAKI</t>
  </si>
  <si>
    <t>Satomi</t>
  </si>
  <si>
    <t>HOSOMI</t>
  </si>
  <si>
    <t>TANOUE</t>
  </si>
  <si>
    <t>Kazushi</t>
  </si>
  <si>
    <t>Shoma</t>
  </si>
  <si>
    <t>HAMAMOTO</t>
  </si>
  <si>
    <t>UMEMOTO</t>
  </si>
  <si>
    <t>ｸﾎﾞ ｺｳｷ</t>
  </si>
  <si>
    <t>NAKAOKA</t>
  </si>
  <si>
    <t>Kazuaki</t>
  </si>
  <si>
    <t>Tomo</t>
  </si>
  <si>
    <t>FUJISAWA</t>
  </si>
  <si>
    <t>Hironori</t>
  </si>
  <si>
    <t>OTANI</t>
  </si>
  <si>
    <t>松本　陸</t>
  </si>
  <si>
    <t>Sena</t>
  </si>
  <si>
    <t>Naohiro</t>
  </si>
  <si>
    <t>Naoto</t>
  </si>
  <si>
    <t>SAEKI</t>
  </si>
  <si>
    <t>TACHIBANA</t>
  </si>
  <si>
    <t>INABA</t>
  </si>
  <si>
    <t>NAKAE</t>
  </si>
  <si>
    <t>Shuji</t>
  </si>
  <si>
    <t>OKUBO</t>
  </si>
  <si>
    <t>NAGANO</t>
  </si>
  <si>
    <t>Ryusuke</t>
  </si>
  <si>
    <t>Tomonori</t>
  </si>
  <si>
    <t>TAKENAKA</t>
  </si>
  <si>
    <t>KAKO</t>
  </si>
  <si>
    <t>Reiji</t>
  </si>
  <si>
    <t>KAWABATA</t>
  </si>
  <si>
    <t>CHIHARA</t>
  </si>
  <si>
    <t>SHIMADA</t>
  </si>
  <si>
    <t>HONJO</t>
  </si>
  <si>
    <t>Hirohide</t>
  </si>
  <si>
    <t>MIYAJI</t>
  </si>
  <si>
    <t>TOMINAGA</t>
  </si>
  <si>
    <t>Koshiro</t>
  </si>
  <si>
    <t>KANZAKI</t>
  </si>
  <si>
    <t>Hisaya</t>
  </si>
  <si>
    <t>Atsuya</t>
  </si>
  <si>
    <t>NOGAMI</t>
  </si>
  <si>
    <t>KOSUGI</t>
  </si>
  <si>
    <t>Shotaro</t>
  </si>
  <si>
    <t>Koya</t>
  </si>
  <si>
    <t>ｲｸﾞﾁ ﾏｻｷ</t>
  </si>
  <si>
    <t>MACHIDA</t>
  </si>
  <si>
    <t>KIDA</t>
  </si>
  <si>
    <t>UMEDA</t>
  </si>
  <si>
    <t>Yuito</t>
  </si>
  <si>
    <t>Kensho</t>
  </si>
  <si>
    <t>Takafumi</t>
  </si>
  <si>
    <t>Yasutaka</t>
  </si>
  <si>
    <t>Tsukasa</t>
  </si>
  <si>
    <t>Shintaro</t>
  </si>
  <si>
    <t>Jyunya</t>
  </si>
  <si>
    <t>松本　光平</t>
  </si>
  <si>
    <t>HIOKI</t>
  </si>
  <si>
    <t>NISHIMOTO</t>
  </si>
  <si>
    <t>Masayoshi</t>
  </si>
  <si>
    <t>TOYOTA</t>
  </si>
  <si>
    <t>Kenya</t>
  </si>
  <si>
    <t>ISHIOKA</t>
  </si>
  <si>
    <t>Yutaka</t>
  </si>
  <si>
    <t>ｱｲｶﾜ ﾀﾂﾔ</t>
  </si>
  <si>
    <t>TASHIRO</t>
  </si>
  <si>
    <t>Takehiro</t>
  </si>
  <si>
    <t>DOHI</t>
  </si>
  <si>
    <t>Itaru</t>
  </si>
  <si>
    <t>AOYAMA</t>
  </si>
  <si>
    <t>KOMATSU</t>
  </si>
  <si>
    <t>SHOJI</t>
  </si>
  <si>
    <t>FUJIKAWA</t>
  </si>
  <si>
    <t>TADA</t>
  </si>
  <si>
    <t>NISHIOKA</t>
  </si>
  <si>
    <t>Junichiro</t>
  </si>
  <si>
    <t>SHIMOMURA</t>
  </si>
  <si>
    <t>HIGASHIYAMA</t>
  </si>
  <si>
    <t>TERAO</t>
  </si>
  <si>
    <t>SONE</t>
  </si>
  <si>
    <t>TERANISHI</t>
  </si>
  <si>
    <t>Yo</t>
  </si>
  <si>
    <t>KAWAHARA</t>
  </si>
  <si>
    <t>IKEGAMI</t>
  </si>
  <si>
    <t>SHUTO</t>
  </si>
  <si>
    <t>INUI</t>
  </si>
  <si>
    <t>Akiyoshi</t>
  </si>
  <si>
    <t>MINAMOTO</t>
  </si>
  <si>
    <t>後藤　啓太</t>
  </si>
  <si>
    <t>NAKAHARA</t>
  </si>
  <si>
    <t>Hyuga</t>
  </si>
  <si>
    <t>ASAMI</t>
  </si>
  <si>
    <t>SHONO</t>
  </si>
  <si>
    <t>Katsumi</t>
  </si>
  <si>
    <t>Takanori</t>
  </si>
  <si>
    <t>KOMOTO</t>
  </si>
  <si>
    <t>TAKAMI</t>
  </si>
  <si>
    <t>平岡　凛太郎</t>
  </si>
  <si>
    <t>ﾋﾗｵｶ ﾘﾝﾀﾛｳ</t>
  </si>
  <si>
    <t>Rui</t>
  </si>
  <si>
    <t>Ryoki</t>
  </si>
  <si>
    <t>Shuto</t>
  </si>
  <si>
    <t>Kazunori</t>
  </si>
  <si>
    <t>WAKAMATSU</t>
  </si>
  <si>
    <t>Keiji</t>
  </si>
  <si>
    <t>IKI</t>
  </si>
  <si>
    <t>Takuro</t>
  </si>
  <si>
    <t>KISHI</t>
  </si>
  <si>
    <t>OSAKI</t>
  </si>
  <si>
    <t>OKITA</t>
  </si>
  <si>
    <t>KASHU</t>
  </si>
  <si>
    <t>Rin</t>
  </si>
  <si>
    <t>NOGUCHI</t>
  </si>
  <si>
    <t>KODA</t>
  </si>
  <si>
    <t>YAMAOKA</t>
  </si>
  <si>
    <t>Risa</t>
  </si>
  <si>
    <t>Saaya</t>
  </si>
  <si>
    <t>Yuka</t>
  </si>
  <si>
    <t>Mako</t>
  </si>
  <si>
    <t>Ayano</t>
  </si>
  <si>
    <t>Sayaka</t>
  </si>
  <si>
    <t>Wakana</t>
  </si>
  <si>
    <t>Miki</t>
  </si>
  <si>
    <t>SAKAKIBARA</t>
  </si>
  <si>
    <t>Saki</t>
  </si>
  <si>
    <t>Mina</t>
  </si>
  <si>
    <t>Miyu</t>
  </si>
  <si>
    <t>Misaki</t>
  </si>
  <si>
    <t>Akane</t>
  </si>
  <si>
    <t>SHIOMI</t>
  </si>
  <si>
    <t>Marin</t>
  </si>
  <si>
    <t>Karen</t>
  </si>
  <si>
    <t>Mana</t>
  </si>
  <si>
    <t>Mai</t>
  </si>
  <si>
    <t>Hikari</t>
  </si>
  <si>
    <t>Shiori</t>
  </si>
  <si>
    <t>Aiko</t>
  </si>
  <si>
    <t>Ayane</t>
  </si>
  <si>
    <t>Koharu</t>
  </si>
  <si>
    <t>Riko</t>
  </si>
  <si>
    <t>TOKUNAGA</t>
  </si>
  <si>
    <t>Natsumi</t>
  </si>
  <si>
    <t>Yui</t>
  </si>
  <si>
    <t>Miho</t>
  </si>
  <si>
    <t>Akari</t>
  </si>
  <si>
    <t>Nana</t>
  </si>
  <si>
    <t>Riho</t>
  </si>
  <si>
    <t>Saho</t>
  </si>
  <si>
    <t>NAKATSUKA</t>
  </si>
  <si>
    <t>Ayaka</t>
  </si>
  <si>
    <t>Erika</t>
  </si>
  <si>
    <t>YOSHIMI</t>
  </si>
  <si>
    <t>OKI</t>
  </si>
  <si>
    <t>MIZUTANI</t>
  </si>
  <si>
    <t>Mimi</t>
  </si>
  <si>
    <t>Nami</t>
  </si>
  <si>
    <t>Sae</t>
  </si>
  <si>
    <t>Honoka</t>
  </si>
  <si>
    <t>Sakura</t>
  </si>
  <si>
    <t>Aya</t>
  </si>
  <si>
    <t>Manaka</t>
  </si>
  <si>
    <t>Yuna</t>
  </si>
  <si>
    <t>Asuka</t>
  </si>
  <si>
    <t>Rikako</t>
  </si>
  <si>
    <t>Nanami</t>
  </si>
  <si>
    <t>SAGAWA</t>
  </si>
  <si>
    <t>Shiho</t>
  </si>
  <si>
    <t>HORIO</t>
  </si>
  <si>
    <t>Satsuki</t>
  </si>
  <si>
    <t>Kanae</t>
  </si>
  <si>
    <t>Moka</t>
  </si>
  <si>
    <t>Mayu</t>
  </si>
  <si>
    <t>OBAYASHI</t>
  </si>
  <si>
    <t>Nanako</t>
  </si>
  <si>
    <t>Rena</t>
  </si>
  <si>
    <t>Tomoka</t>
  </si>
  <si>
    <t>IWATA</t>
  </si>
  <si>
    <t>Maika</t>
  </si>
  <si>
    <t>Satoko</t>
  </si>
  <si>
    <t>Anju</t>
  </si>
  <si>
    <t>Kanako</t>
  </si>
  <si>
    <t>Rina</t>
  </si>
  <si>
    <t>Emika</t>
  </si>
  <si>
    <t>KOSHI</t>
  </si>
  <si>
    <t>Mami</t>
  </si>
  <si>
    <t>Mio</t>
  </si>
  <si>
    <t>Kaho</t>
  </si>
  <si>
    <t>Kana</t>
  </si>
  <si>
    <t>Suzuka</t>
  </si>
  <si>
    <t>Hina</t>
  </si>
  <si>
    <t>Izumi</t>
  </si>
  <si>
    <t>TABATA</t>
  </si>
  <si>
    <t>Momoko</t>
  </si>
  <si>
    <t>OJIMA</t>
  </si>
  <si>
    <t>Eri</t>
  </si>
  <si>
    <t>KASHIHARA</t>
  </si>
  <si>
    <t>Maho</t>
  </si>
  <si>
    <t>Aoi</t>
  </si>
  <si>
    <t>GOMI</t>
  </si>
  <si>
    <t>Ai</t>
  </si>
  <si>
    <t>MIIKE</t>
  </si>
  <si>
    <t>YAMASAKI</t>
  </si>
  <si>
    <t>OCHIAI</t>
  </si>
  <si>
    <t>Chisato</t>
  </si>
  <si>
    <t>Ami</t>
  </si>
  <si>
    <t>Kokoro</t>
  </si>
  <si>
    <t>Yuri</t>
  </si>
  <si>
    <t>FUJIYAMA</t>
  </si>
  <si>
    <t>Reina</t>
  </si>
  <si>
    <t>Mika</t>
  </si>
  <si>
    <t>KAI</t>
  </si>
  <si>
    <t>Asaka</t>
  </si>
  <si>
    <t>Anna</t>
  </si>
  <si>
    <t>Miharu</t>
  </si>
  <si>
    <t>Maya</t>
  </si>
  <si>
    <t>Miu</t>
  </si>
  <si>
    <t>Yuriko</t>
  </si>
  <si>
    <t>Ruka</t>
  </si>
  <si>
    <t>Hazuki</t>
  </si>
  <si>
    <t>NAKANE</t>
  </si>
  <si>
    <t>Minami</t>
  </si>
  <si>
    <t>Sara</t>
  </si>
  <si>
    <t>Chika</t>
  </si>
  <si>
    <t>Yume</t>
  </si>
  <si>
    <t>Hinako</t>
  </si>
  <si>
    <t>MOTOYAMA</t>
  </si>
  <si>
    <t>Remi</t>
  </si>
  <si>
    <t>Mirai</t>
  </si>
  <si>
    <t>DOI</t>
  </si>
  <si>
    <t>UETA</t>
  </si>
  <si>
    <t>ICHIHARA</t>
  </si>
  <si>
    <t>Kotono</t>
  </si>
  <si>
    <t>Kaede</t>
  </si>
  <si>
    <t>Mayuko</t>
  </si>
  <si>
    <t>Haruna</t>
  </si>
  <si>
    <t>Kyoka</t>
  </si>
  <si>
    <t>SHIRATA</t>
  </si>
  <si>
    <t>Ririka</t>
  </si>
  <si>
    <t>MIMURA</t>
  </si>
  <si>
    <t>Hitomi</t>
  </si>
  <si>
    <t>KISHINO</t>
  </si>
  <si>
    <t>Moe</t>
  </si>
  <si>
    <t>MATSUNO</t>
  </si>
  <si>
    <t>Saya</t>
  </si>
  <si>
    <t>YOKOTA</t>
  </si>
  <si>
    <t>Aika</t>
  </si>
  <si>
    <t>HOSOKAWA</t>
  </si>
  <si>
    <t>OYAMA</t>
  </si>
  <si>
    <t>NAGAI</t>
  </si>
  <si>
    <t>Momona</t>
  </si>
  <si>
    <t>FUJINO</t>
  </si>
  <si>
    <t>YATA</t>
  </si>
  <si>
    <t>SHIMONO</t>
  </si>
  <si>
    <t>Yuina</t>
  </si>
  <si>
    <t>MASHINO</t>
  </si>
  <si>
    <t>Ayako</t>
  </si>
  <si>
    <t>Kotone</t>
  </si>
  <si>
    <t>Chiyo</t>
  </si>
  <si>
    <t>UESAKA</t>
  </si>
  <si>
    <t>Hiroko</t>
  </si>
  <si>
    <t>Sachika</t>
  </si>
  <si>
    <t>Nanaka</t>
  </si>
  <si>
    <t>Runa</t>
  </si>
  <si>
    <t>KORESAWA</t>
  </si>
  <si>
    <t>KOEDA</t>
  </si>
  <si>
    <t>Yumeno</t>
  </si>
  <si>
    <t>Aimi</t>
  </si>
  <si>
    <t>SUENAGA</t>
  </si>
  <si>
    <t>TAKAMOTO</t>
  </si>
  <si>
    <t>UEHARA</t>
  </si>
  <si>
    <t>TSUTSUMI</t>
  </si>
  <si>
    <t>OSHIRO</t>
  </si>
  <si>
    <t>Sumika</t>
  </si>
  <si>
    <t>Yumeka</t>
  </si>
  <si>
    <t>Sakurako</t>
  </si>
  <si>
    <t>INADA</t>
  </si>
  <si>
    <t>Ayami</t>
  </si>
  <si>
    <t>Suzuna</t>
  </si>
  <si>
    <t>IWANAGA</t>
  </si>
  <si>
    <t>UESUGI</t>
  </si>
  <si>
    <t>FUJIMORI</t>
  </si>
  <si>
    <t>HIRABAYASHI</t>
  </si>
  <si>
    <t>KONO</t>
  </si>
  <si>
    <t>Mizuho</t>
  </si>
  <si>
    <t>KOZAI</t>
  </si>
  <si>
    <t>TAKASE</t>
  </si>
  <si>
    <t>Manami</t>
  </si>
  <si>
    <t>Misato</t>
  </si>
  <si>
    <t>TERADA</t>
  </si>
  <si>
    <t>SHIMASAKI</t>
  </si>
  <si>
    <t>OKANO</t>
  </si>
  <si>
    <t>Momo</t>
  </si>
  <si>
    <t>Rumi</t>
  </si>
  <si>
    <t>Fumi</t>
  </si>
  <si>
    <t>NASU</t>
  </si>
  <si>
    <t>Miyuki</t>
  </si>
  <si>
    <t>Noriko</t>
  </si>
  <si>
    <t>所属</t>
    <rPh sb="0" eb="2">
      <t>ショゾク</t>
    </rPh>
    <phoneticPr fontId="4"/>
  </si>
  <si>
    <t>000223</t>
  </si>
  <si>
    <t>000810</t>
  </si>
  <si>
    <t>000629</t>
  </si>
  <si>
    <t>000609</t>
  </si>
  <si>
    <t>000318</t>
  </si>
  <si>
    <t>000404</t>
  </si>
  <si>
    <t>000412</t>
  </si>
  <si>
    <t>010212</t>
  </si>
  <si>
    <t>000405</t>
  </si>
  <si>
    <t>000805</t>
  </si>
  <si>
    <t>000313</t>
  </si>
  <si>
    <t>000329</t>
  </si>
  <si>
    <t>000302</t>
  </si>
  <si>
    <t>000515</t>
  </si>
  <si>
    <t>000201</t>
  </si>
  <si>
    <t>000118</t>
  </si>
  <si>
    <t>001025</t>
  </si>
  <si>
    <t>000221</t>
  </si>
  <si>
    <t>000724</t>
  </si>
  <si>
    <t>000417</t>
  </si>
  <si>
    <t>000531</t>
  </si>
  <si>
    <t>000925</t>
  </si>
  <si>
    <t>000328</t>
  </si>
  <si>
    <t>000501</t>
  </si>
  <si>
    <t>000807</t>
  </si>
  <si>
    <t>010221</t>
  </si>
  <si>
    <t>000110</t>
  </si>
  <si>
    <t>000320</t>
  </si>
  <si>
    <t>000317</t>
  </si>
  <si>
    <t>000420</t>
  </si>
  <si>
    <t>000414</t>
  </si>
  <si>
    <t>000606</t>
  </si>
  <si>
    <t>000210</t>
  </si>
  <si>
    <t>000616</t>
  </si>
  <si>
    <t>000421</t>
  </si>
  <si>
    <t>000316</t>
  </si>
  <si>
    <t>000815</t>
  </si>
  <si>
    <t>000707</t>
  </si>
  <si>
    <t>000216</t>
  </si>
  <si>
    <t>000116</t>
  </si>
  <si>
    <t>000607</t>
  </si>
  <si>
    <t>000513</t>
  </si>
  <si>
    <t>000719</t>
  </si>
  <si>
    <t>010302</t>
  </si>
  <si>
    <t>000725</t>
  </si>
  <si>
    <t>000224</t>
  </si>
  <si>
    <t>000315</t>
  </si>
  <si>
    <t>000203</t>
  </si>
  <si>
    <t>001202</t>
  </si>
  <si>
    <t>000916</t>
  </si>
  <si>
    <t>生年</t>
    <rPh sb="0" eb="2">
      <t>セイネン</t>
    </rPh>
    <phoneticPr fontId="4"/>
  </si>
  <si>
    <t>団体コード</t>
    <rPh sb="0" eb="2">
      <t>ダンタイ</t>
    </rPh>
    <phoneticPr fontId="4"/>
  </si>
  <si>
    <t>NAGAOKA</t>
  </si>
  <si>
    <t>Ryoya</t>
  </si>
  <si>
    <t>001106</t>
  </si>
  <si>
    <t>000419</t>
  </si>
  <si>
    <t>001121</t>
  </si>
  <si>
    <t>010111</t>
  </si>
  <si>
    <t>001108</t>
  </si>
  <si>
    <t>000831</t>
  </si>
  <si>
    <t>000120</t>
  </si>
  <si>
    <t>000603</t>
  </si>
  <si>
    <t>000921</t>
  </si>
  <si>
    <t>010101</t>
  </si>
  <si>
    <t>000816</t>
  </si>
  <si>
    <t>000625</t>
  </si>
  <si>
    <t>010315</t>
  </si>
  <si>
    <t>000716</t>
  </si>
  <si>
    <t>001111</t>
  </si>
  <si>
    <t>001113</t>
  </si>
  <si>
    <t>000830</t>
  </si>
  <si>
    <t>000406</t>
  </si>
  <si>
    <t>000828</t>
  </si>
  <si>
    <t>000125</t>
  </si>
  <si>
    <t>000327</t>
  </si>
  <si>
    <t>000918</t>
  </si>
  <si>
    <t>000510</t>
  </si>
  <si>
    <t>001128</t>
  </si>
  <si>
    <t>000425</t>
  </si>
  <si>
    <t>000131</t>
  </si>
  <si>
    <t>000330</t>
  </si>
  <si>
    <t>000402</t>
  </si>
  <si>
    <t>010108</t>
  </si>
  <si>
    <t>001124</t>
  </si>
  <si>
    <t>000824</t>
  </si>
  <si>
    <t>000106</t>
  </si>
  <si>
    <t>001203</t>
  </si>
  <si>
    <t>001115</t>
  </si>
  <si>
    <t>000430</t>
  </si>
  <si>
    <t>000307</t>
  </si>
  <si>
    <t>000206</t>
  </si>
  <si>
    <t>000922</t>
  </si>
  <si>
    <t>010214</t>
  </si>
  <si>
    <t>001102</t>
  </si>
  <si>
    <t>001116</t>
  </si>
  <si>
    <t>000813</t>
  </si>
  <si>
    <t>010130</t>
  </si>
  <si>
    <t>001002</t>
  </si>
  <si>
    <t>000220</t>
  </si>
  <si>
    <t>000212</t>
  </si>
  <si>
    <t>001104</t>
  </si>
  <si>
    <t>000706</t>
  </si>
  <si>
    <t>001107</t>
  </si>
  <si>
    <t>001216</t>
  </si>
  <si>
    <t>980423</t>
  </si>
  <si>
    <t>990203</t>
  </si>
  <si>
    <t>第72回西日本学生陸上競技対校選手権大会　種目別申込一覧</t>
    <rPh sb="4" eb="5">
      <t>ニシ</t>
    </rPh>
    <rPh sb="5" eb="7">
      <t>ニホン</t>
    </rPh>
    <rPh sb="21" eb="24">
      <t>シュモクベツ</t>
    </rPh>
    <rPh sb="24" eb="26">
      <t>モウシコミ</t>
    </rPh>
    <rPh sb="26" eb="28">
      <t>イチラン</t>
    </rPh>
    <phoneticPr fontId="4"/>
  </si>
  <si>
    <t>第72回西日本学生陸上競技対校選手権大会</t>
    <rPh sb="4" eb="5">
      <t>ニシ</t>
    </rPh>
    <rPh sb="5" eb="7">
      <t>ニホン</t>
    </rPh>
    <phoneticPr fontId="4"/>
  </si>
  <si>
    <t>第72回西日本生陸上競技対校選手権大会</t>
    <rPh sb="4" eb="5">
      <t>ニシ</t>
    </rPh>
    <rPh sb="5" eb="7">
      <t>ニホン</t>
    </rPh>
    <phoneticPr fontId="4"/>
  </si>
  <si>
    <t>ﾜﾀﾅﾍﾞ ｼｮｳﾀ</t>
  </si>
  <si>
    <t>ﾌｼﾞﾀ ｶｲ</t>
  </si>
  <si>
    <t>ﾌｼﾞﾜﾗ ﾘｸ</t>
  </si>
  <si>
    <t>Ryuichi</t>
  </si>
  <si>
    <t>Shusaku</t>
  </si>
  <si>
    <t>Yuichiro</t>
  </si>
  <si>
    <t>Kiichiro</t>
  </si>
  <si>
    <t>Shumpei</t>
  </si>
  <si>
    <t>Shunichi</t>
  </si>
  <si>
    <t>Shusuke</t>
  </si>
  <si>
    <t>Kumpei</t>
  </si>
  <si>
    <t>Shinyu</t>
  </si>
  <si>
    <t>Aoto</t>
  </si>
  <si>
    <t>Rikiya</t>
  </si>
  <si>
    <t>Seima</t>
  </si>
  <si>
    <t>Fumiaki</t>
  </si>
  <si>
    <t>Tatsuhiko</t>
  </si>
  <si>
    <t>Ryutaro</t>
  </si>
  <si>
    <t>Kantaro</t>
  </si>
  <si>
    <t>Junta</t>
  </si>
  <si>
    <t>Shinichi</t>
  </si>
  <si>
    <t>Yoshinori</t>
  </si>
  <si>
    <t>Yoshito</t>
  </si>
  <si>
    <t>FUNATSU</t>
  </si>
  <si>
    <t>KOSHIJIMA</t>
  </si>
  <si>
    <t>UCHIYAMA</t>
  </si>
  <si>
    <t>HAMAGUCHI</t>
  </si>
  <si>
    <t>KORI</t>
  </si>
  <si>
    <t>NITTA</t>
  </si>
  <si>
    <t>IDE</t>
  </si>
  <si>
    <t>NAKASHIMA</t>
  </si>
  <si>
    <t>KITAO</t>
  </si>
  <si>
    <t>TERAMOTO</t>
  </si>
  <si>
    <t>HORITA</t>
  </si>
  <si>
    <t>ISHIMARU</t>
  </si>
  <si>
    <t>OGATA</t>
  </si>
  <si>
    <t>KANADA</t>
  </si>
  <si>
    <t>HASHIOKA</t>
  </si>
  <si>
    <t>AKAO</t>
  </si>
  <si>
    <t>KODAMA</t>
  </si>
  <si>
    <t>IMANAKA</t>
  </si>
  <si>
    <t>SEKI</t>
  </si>
  <si>
    <t>010330</t>
  </si>
  <si>
    <t>001010</t>
  </si>
  <si>
    <t>010227</t>
  </si>
  <si>
    <t>010303</t>
  </si>
  <si>
    <t>010205</t>
  </si>
  <si>
    <t>000526</t>
  </si>
  <si>
    <t>000204</t>
  </si>
  <si>
    <t>000215</t>
  </si>
  <si>
    <t>000728</t>
  </si>
  <si>
    <t>000704</t>
  </si>
  <si>
    <t>000611</t>
  </si>
  <si>
    <t>000801</t>
  </si>
  <si>
    <t>000709</t>
  </si>
  <si>
    <t>000227</t>
  </si>
  <si>
    <t>000726</t>
  </si>
  <si>
    <t>000509</t>
  </si>
  <si>
    <t>001011</t>
  </si>
  <si>
    <t>990429</t>
  </si>
  <si>
    <t>000211</t>
  </si>
  <si>
    <t>000508</t>
  </si>
  <si>
    <t>000529</t>
  </si>
  <si>
    <t>001205</t>
  </si>
  <si>
    <t>000902</t>
  </si>
  <si>
    <t>001030</t>
  </si>
  <si>
    <t>010120</t>
  </si>
  <si>
    <t>000601</t>
  </si>
  <si>
    <t>000202</t>
  </si>
  <si>
    <t>000912</t>
  </si>
  <si>
    <t>000217</t>
  </si>
  <si>
    <t>000517</t>
  </si>
  <si>
    <t>000516</t>
  </si>
  <si>
    <t>980430</t>
  </si>
  <si>
    <t>980410</t>
  </si>
  <si>
    <t>980426</t>
  </si>
  <si>
    <t>000930</t>
  </si>
  <si>
    <t>010213</t>
  </si>
  <si>
    <t>000102</t>
  </si>
  <si>
    <t>000225</t>
  </si>
  <si>
    <t>001003</t>
  </si>
  <si>
    <t>000229</t>
  </si>
  <si>
    <t>000910</t>
  </si>
  <si>
    <t>000907</t>
  </si>
  <si>
    <t>001018</t>
  </si>
  <si>
    <t>000908</t>
  </si>
  <si>
    <t>000323</t>
  </si>
  <si>
    <t>000122</t>
  </si>
  <si>
    <t>000123</t>
  </si>
  <si>
    <t>000124</t>
  </si>
  <si>
    <t>000101</t>
  </si>
  <si>
    <t>010317</t>
  </si>
  <si>
    <t>000219</t>
  </si>
  <si>
    <t>000222</t>
  </si>
  <si>
    <t>010310</t>
  </si>
  <si>
    <t>010127</t>
  </si>
  <si>
    <t>010220</t>
  </si>
  <si>
    <t>000308</t>
  </si>
  <si>
    <t>010201</t>
  </si>
  <si>
    <t>000820</t>
  </si>
  <si>
    <t>000808</t>
  </si>
  <si>
    <t>000312</t>
  </si>
  <si>
    <t>010126</t>
  </si>
  <si>
    <t>000920</t>
  </si>
  <si>
    <t>000924</t>
  </si>
  <si>
    <t>001204</t>
  </si>
  <si>
    <t>000624</t>
  </si>
  <si>
    <t>010114</t>
  </si>
  <si>
    <t>990601</t>
  </si>
  <si>
    <t>991205</t>
  </si>
  <si>
    <t>970714</t>
  </si>
  <si>
    <t>971103</t>
  </si>
  <si>
    <t>970908</t>
  </si>
  <si>
    <t>990201</t>
  </si>
  <si>
    <t>990129</t>
  </si>
  <si>
    <t>990929</t>
  </si>
  <si>
    <t>991129</t>
  </si>
  <si>
    <t>971116</t>
  </si>
  <si>
    <t>980728</t>
  </si>
  <si>
    <t>991214</t>
  </si>
  <si>
    <t>980220</t>
  </si>
  <si>
    <t>971015</t>
  </si>
  <si>
    <t>981121</t>
  </si>
  <si>
    <t>981128</t>
  </si>
  <si>
    <t>970424</t>
  </si>
  <si>
    <t>980503</t>
  </si>
  <si>
    <t>990727</t>
  </si>
  <si>
    <t>970430</t>
  </si>
  <si>
    <t>960713</t>
  </si>
  <si>
    <t>000825</t>
  </si>
  <si>
    <t>980815</t>
  </si>
  <si>
    <t>980411</t>
  </si>
  <si>
    <t>990615</t>
  </si>
  <si>
    <t>970917</t>
  </si>
  <si>
    <t>000605</t>
  </si>
  <si>
    <t>001117</t>
  </si>
  <si>
    <t>001008</t>
  </si>
  <si>
    <t>981203</t>
  </si>
  <si>
    <t>980810</t>
  </si>
  <si>
    <t>000527</t>
  </si>
  <si>
    <t>001227</t>
  </si>
  <si>
    <t>000413</t>
  </si>
  <si>
    <t>000721</t>
  </si>
  <si>
    <t>001206</t>
  </si>
  <si>
    <t>000524</t>
  </si>
  <si>
    <t>001007</t>
  </si>
  <si>
    <t>010104</t>
  </si>
  <si>
    <t>000503</t>
  </si>
  <si>
    <t>000410</t>
  </si>
  <si>
    <t>001109</t>
  </si>
  <si>
    <t>000731</t>
  </si>
  <si>
    <t>960831</t>
  </si>
  <si>
    <t>010316</t>
  </si>
  <si>
    <t>001218</t>
  </si>
  <si>
    <t>961029</t>
  </si>
  <si>
    <t>971111</t>
  </si>
  <si>
    <t>990430</t>
  </si>
  <si>
    <t>010110</t>
  </si>
  <si>
    <t>990831</t>
  </si>
  <si>
    <t>990405</t>
  </si>
  <si>
    <t>000528</t>
  </si>
  <si>
    <t>000620</t>
  </si>
  <si>
    <t>000806</t>
  </si>
  <si>
    <t>000617</t>
  </si>
  <si>
    <t>001212</t>
  </si>
  <si>
    <t>010112</t>
  </si>
  <si>
    <t>001005</t>
  </si>
  <si>
    <t>000408</t>
  </si>
  <si>
    <t>980201</t>
  </si>
  <si>
    <t>ｻｶﾓﾄ ｱﾔｶ</t>
  </si>
  <si>
    <t>Narumi</t>
  </si>
  <si>
    <t>Hiyori</t>
  </si>
  <si>
    <t>HASHIZUME</t>
  </si>
  <si>
    <t>NAKAMOTO</t>
  </si>
  <si>
    <t>KAWANAKA</t>
  </si>
  <si>
    <t>971027</t>
  </si>
  <si>
    <t>990416</t>
  </si>
  <si>
    <t>980730</t>
  </si>
  <si>
    <t>000723</t>
  </si>
  <si>
    <t>001221</t>
  </si>
  <si>
    <t>000708</t>
  </si>
  <si>
    <t>010109</t>
  </si>
  <si>
    <t>000714</t>
  </si>
  <si>
    <t>990807</t>
  </si>
  <si>
    <t>990420</t>
  </si>
  <si>
    <t>010209</t>
  </si>
  <si>
    <t>010116</t>
  </si>
  <si>
    <t>000618</t>
  </si>
  <si>
    <t>000426</t>
  </si>
  <si>
    <t>京都工芸繊維大</t>
  </si>
  <si>
    <t>京都府立医科大</t>
  </si>
  <si>
    <t>奈良県立医科大</t>
  </si>
  <si>
    <t>和歌山県立医大</t>
  </si>
  <si>
    <t>京都外国語大</t>
  </si>
  <si>
    <t>京都光華女子大</t>
  </si>
  <si>
    <t>同志社女子大</t>
  </si>
  <si>
    <t>大阪経済法科大</t>
  </si>
  <si>
    <t>大阪電気通信大</t>
  </si>
  <si>
    <t>大阪薬科大</t>
  </si>
  <si>
    <t>追手門学院大</t>
  </si>
  <si>
    <t>関西外国語大</t>
  </si>
  <si>
    <t>甲子園大</t>
  </si>
  <si>
    <t>武庫川女子大</t>
  </si>
  <si>
    <t>明治国際医療大</t>
  </si>
  <si>
    <t>奈良学園大</t>
  </si>
  <si>
    <t>神戸医療福祉大</t>
  </si>
  <si>
    <t>神戸常盤大</t>
  </si>
  <si>
    <t>びわこ学院大</t>
  </si>
  <si>
    <t>森ノ宮医療大</t>
  </si>
  <si>
    <t>ゼッケン用</t>
    <rPh sb="4" eb="5">
      <t>ヨウ</t>
    </rPh>
    <phoneticPr fontId="4"/>
  </si>
  <si>
    <t>大</t>
    <phoneticPr fontId="4"/>
  </si>
  <si>
    <t>岐阜大</t>
    <rPh sb="0" eb="2">
      <t>ギフ</t>
    </rPh>
    <rPh sb="2" eb="3">
      <t>ダイ</t>
    </rPh>
    <phoneticPr fontId="1"/>
  </si>
  <si>
    <t>静岡大</t>
    <rPh sb="0" eb="2">
      <t>シズオカ</t>
    </rPh>
    <rPh sb="2" eb="3">
      <t>ダイ</t>
    </rPh>
    <phoneticPr fontId="1"/>
  </si>
  <si>
    <t>名古屋大</t>
    <rPh sb="0" eb="4">
      <t>ナゴヤダイ</t>
    </rPh>
    <phoneticPr fontId="1"/>
  </si>
  <si>
    <t>愛知教育大</t>
    <rPh sb="0" eb="2">
      <t>アイチ</t>
    </rPh>
    <rPh sb="2" eb="4">
      <t>キョウイク</t>
    </rPh>
    <rPh sb="4" eb="5">
      <t>ダイ</t>
    </rPh>
    <phoneticPr fontId="1"/>
  </si>
  <si>
    <t>名古屋工業大</t>
    <rPh sb="0" eb="3">
      <t>ナゴヤ</t>
    </rPh>
    <rPh sb="3" eb="6">
      <t>コウギョウダイ</t>
    </rPh>
    <phoneticPr fontId="1"/>
  </si>
  <si>
    <t>三重大</t>
    <rPh sb="0" eb="3">
      <t>ミエダイ</t>
    </rPh>
    <phoneticPr fontId="1"/>
  </si>
  <si>
    <t>浜松医科大</t>
    <rPh sb="0" eb="2">
      <t>ハママツ</t>
    </rPh>
    <rPh sb="2" eb="4">
      <t>イカ</t>
    </rPh>
    <rPh sb="4" eb="5">
      <t>ダイ</t>
    </rPh>
    <phoneticPr fontId="1"/>
  </si>
  <si>
    <t>豊橋技術科学大</t>
    <rPh sb="0" eb="2">
      <t>トヨハシ</t>
    </rPh>
    <rPh sb="2" eb="4">
      <t>ギジュツ</t>
    </rPh>
    <rPh sb="4" eb="7">
      <t>カガクダイ</t>
    </rPh>
    <phoneticPr fontId="1"/>
  </si>
  <si>
    <t>岐阜薬科大</t>
    <rPh sb="0" eb="2">
      <t>ギフ</t>
    </rPh>
    <rPh sb="2" eb="5">
      <t>ヤッカダイ</t>
    </rPh>
    <phoneticPr fontId="1"/>
  </si>
  <si>
    <t>名古屋市立大</t>
    <rPh sb="0" eb="6">
      <t>ナゴヤシリツダイ</t>
    </rPh>
    <phoneticPr fontId="1"/>
  </si>
  <si>
    <t>静岡県立大</t>
    <rPh sb="0" eb="2">
      <t>シズオカ</t>
    </rPh>
    <rPh sb="2" eb="5">
      <t>ケンリツダイ</t>
    </rPh>
    <phoneticPr fontId="1"/>
  </si>
  <si>
    <t>愛知県立大</t>
    <rPh sb="0" eb="4">
      <t>アイチケンリツ</t>
    </rPh>
    <rPh sb="4" eb="5">
      <t>ダイ</t>
    </rPh>
    <phoneticPr fontId="1"/>
  </si>
  <si>
    <t>岐阜協立大</t>
    <rPh sb="0" eb="4">
      <t>ギフキョウリツ</t>
    </rPh>
    <rPh sb="4" eb="5">
      <t>ダイ</t>
    </rPh>
    <phoneticPr fontId="1"/>
  </si>
  <si>
    <t>岐阜聖徳学園大</t>
    <rPh sb="0" eb="7">
      <t>ギフショウトクガクエンダイ</t>
    </rPh>
    <phoneticPr fontId="1"/>
  </si>
  <si>
    <t>愛知大</t>
    <rPh sb="0" eb="2">
      <t>アイチ</t>
    </rPh>
    <rPh sb="2" eb="3">
      <t>ダイ</t>
    </rPh>
    <phoneticPr fontId="1"/>
  </si>
  <si>
    <t>愛知医科大</t>
    <rPh sb="0" eb="2">
      <t>アイチ</t>
    </rPh>
    <rPh sb="2" eb="5">
      <t>イカダイ</t>
    </rPh>
    <phoneticPr fontId="1"/>
  </si>
  <si>
    <t>愛知学院大</t>
    <rPh sb="0" eb="2">
      <t>アイチ</t>
    </rPh>
    <rPh sb="2" eb="5">
      <t>ガクインダイ</t>
    </rPh>
    <phoneticPr fontId="1"/>
  </si>
  <si>
    <t>愛知工業大</t>
    <rPh sb="0" eb="2">
      <t>アイチ</t>
    </rPh>
    <rPh sb="2" eb="5">
      <t>コウギョウダイ</t>
    </rPh>
    <phoneticPr fontId="1"/>
  </si>
  <si>
    <t>金城学院大</t>
    <rPh sb="0" eb="2">
      <t>キンジョウ</t>
    </rPh>
    <rPh sb="2" eb="4">
      <t>ガクイン</t>
    </rPh>
    <rPh sb="4" eb="5">
      <t>ダイ</t>
    </rPh>
    <phoneticPr fontId="1"/>
  </si>
  <si>
    <t>椙山女学園大</t>
    <rPh sb="0" eb="2">
      <t>スギヤマ</t>
    </rPh>
    <rPh sb="2" eb="5">
      <t>ジョガクエン</t>
    </rPh>
    <rPh sb="5" eb="6">
      <t>ダイ</t>
    </rPh>
    <phoneticPr fontId="1"/>
  </si>
  <si>
    <t>大同大</t>
    <rPh sb="0" eb="1">
      <t>ダイ</t>
    </rPh>
    <rPh sb="1" eb="3">
      <t>ドウダイ</t>
    </rPh>
    <phoneticPr fontId="1"/>
  </si>
  <si>
    <t>中京大</t>
    <rPh sb="0" eb="3">
      <t>チュウキョウダイ</t>
    </rPh>
    <phoneticPr fontId="1"/>
  </si>
  <si>
    <t>至学館大</t>
    <rPh sb="0" eb="3">
      <t>シガクカン</t>
    </rPh>
    <rPh sb="3" eb="4">
      <t>ダイ</t>
    </rPh>
    <phoneticPr fontId="1"/>
  </si>
  <si>
    <t>中部大</t>
    <rPh sb="0" eb="2">
      <t>チュウブ</t>
    </rPh>
    <rPh sb="2" eb="3">
      <t>ダイ</t>
    </rPh>
    <phoneticPr fontId="1"/>
  </si>
  <si>
    <t>名古屋学院大</t>
    <rPh sb="0" eb="3">
      <t>ナゴヤ</t>
    </rPh>
    <rPh sb="3" eb="6">
      <t>ガクインダイ</t>
    </rPh>
    <phoneticPr fontId="1"/>
  </si>
  <si>
    <t>名古屋商科大</t>
    <rPh sb="0" eb="3">
      <t>ナゴヤ</t>
    </rPh>
    <rPh sb="3" eb="6">
      <t>ショウカダイ</t>
    </rPh>
    <phoneticPr fontId="1"/>
  </si>
  <si>
    <t>名古屋女子大</t>
    <rPh sb="0" eb="3">
      <t>ナゴヤ</t>
    </rPh>
    <rPh sb="3" eb="6">
      <t>ジョシダイ</t>
    </rPh>
    <phoneticPr fontId="1"/>
  </si>
  <si>
    <t>藤田保健衛生大</t>
    <rPh sb="0" eb="2">
      <t>フジタ</t>
    </rPh>
    <rPh sb="2" eb="4">
      <t>ホケン</t>
    </rPh>
    <rPh sb="4" eb="6">
      <t>エイセイ</t>
    </rPh>
    <rPh sb="6" eb="7">
      <t>ダイ</t>
    </rPh>
    <phoneticPr fontId="1"/>
  </si>
  <si>
    <t>南山大</t>
    <rPh sb="0" eb="2">
      <t>ナンザン</t>
    </rPh>
    <rPh sb="2" eb="3">
      <t>ダイ</t>
    </rPh>
    <phoneticPr fontId="1"/>
  </si>
  <si>
    <t>日本福祉大</t>
    <rPh sb="0" eb="2">
      <t>ニホン</t>
    </rPh>
    <rPh sb="2" eb="5">
      <t>フクシダイ</t>
    </rPh>
    <phoneticPr fontId="1"/>
  </si>
  <si>
    <t>名城大</t>
    <rPh sb="0" eb="3">
      <t>メイジョウダイ</t>
    </rPh>
    <phoneticPr fontId="1"/>
  </si>
  <si>
    <t>皇學館大</t>
    <rPh sb="0" eb="3">
      <t>コウガクカン</t>
    </rPh>
    <rPh sb="3" eb="4">
      <t>ダイ</t>
    </rPh>
    <phoneticPr fontId="1"/>
  </si>
  <si>
    <t>愛知淑徳大</t>
    <rPh sb="0" eb="2">
      <t>アイチ</t>
    </rPh>
    <rPh sb="2" eb="4">
      <t>シュクトク</t>
    </rPh>
    <rPh sb="4" eb="5">
      <t>ダイ</t>
    </rPh>
    <phoneticPr fontId="1"/>
  </si>
  <si>
    <t>常葉大</t>
    <rPh sb="0" eb="2">
      <t>トコハ</t>
    </rPh>
    <rPh sb="2" eb="3">
      <t>ダイ</t>
    </rPh>
    <phoneticPr fontId="1"/>
  </si>
  <si>
    <t>中京学院大</t>
    <rPh sb="0" eb="2">
      <t>チュウキョウ</t>
    </rPh>
    <rPh sb="2" eb="4">
      <t>ガクイン</t>
    </rPh>
    <rPh sb="4" eb="5">
      <t>ダイ</t>
    </rPh>
    <phoneticPr fontId="1"/>
  </si>
  <si>
    <t>静岡産業大</t>
    <rPh sb="0" eb="2">
      <t>シズオカ</t>
    </rPh>
    <rPh sb="2" eb="5">
      <t>サンギョウダイ</t>
    </rPh>
    <phoneticPr fontId="1"/>
  </si>
  <si>
    <t>東海学園大</t>
    <rPh sb="0" eb="5">
      <t>トウカイガクエンダイ</t>
    </rPh>
    <phoneticPr fontId="1"/>
  </si>
  <si>
    <t>中部学院大</t>
    <rPh sb="0" eb="2">
      <t>チュウブ</t>
    </rPh>
    <rPh sb="2" eb="5">
      <t>ガクインダイ</t>
    </rPh>
    <phoneticPr fontId="1"/>
  </si>
  <si>
    <t>愛知東邦大</t>
    <rPh sb="0" eb="2">
      <t>アイチ</t>
    </rPh>
    <rPh sb="2" eb="5">
      <t>トウホウダイ</t>
    </rPh>
    <phoneticPr fontId="1"/>
  </si>
  <si>
    <t>岐阜高専</t>
    <rPh sb="0" eb="2">
      <t>ギフ</t>
    </rPh>
    <rPh sb="2" eb="4">
      <t>コウセン</t>
    </rPh>
    <phoneticPr fontId="1"/>
  </si>
  <si>
    <t>沼津高専</t>
    <rPh sb="0" eb="2">
      <t>ヌマヅ</t>
    </rPh>
    <rPh sb="2" eb="4">
      <t>コウセン</t>
    </rPh>
    <phoneticPr fontId="1"/>
  </si>
  <si>
    <t>豊田高専</t>
    <rPh sb="0" eb="2">
      <t>トヨタ</t>
    </rPh>
    <rPh sb="2" eb="4">
      <t>コウセン</t>
    </rPh>
    <phoneticPr fontId="1"/>
  </si>
  <si>
    <t>鈴鹿高専</t>
    <rPh sb="0" eb="2">
      <t>スズカ</t>
    </rPh>
    <rPh sb="2" eb="4">
      <t>コウセン</t>
    </rPh>
    <phoneticPr fontId="1"/>
  </si>
  <si>
    <t>鳥羽高専</t>
    <rPh sb="0" eb="2">
      <t>トバ</t>
    </rPh>
    <rPh sb="2" eb="4">
      <t>コウセン</t>
    </rPh>
    <phoneticPr fontId="1"/>
  </si>
  <si>
    <t>近大高専</t>
    <rPh sb="0" eb="2">
      <t>キンダイ</t>
    </rPh>
    <rPh sb="2" eb="4">
      <t>コウセン</t>
    </rPh>
    <phoneticPr fontId="1"/>
  </si>
  <si>
    <t>東海大東海</t>
    <rPh sb="0" eb="2">
      <t>トウカイ</t>
    </rPh>
    <rPh sb="3" eb="5">
      <t>トウカイ</t>
    </rPh>
    <phoneticPr fontId="1"/>
  </si>
  <si>
    <t>鈴鹿大</t>
    <rPh sb="0" eb="2">
      <t>スズカ</t>
    </rPh>
    <rPh sb="2" eb="3">
      <t>ダイ</t>
    </rPh>
    <phoneticPr fontId="1"/>
  </si>
  <si>
    <t>三重短期大</t>
    <rPh sb="0" eb="2">
      <t>ミエ</t>
    </rPh>
    <rPh sb="2" eb="4">
      <t>タンキ</t>
    </rPh>
    <rPh sb="4" eb="5">
      <t>ダイ</t>
    </rPh>
    <phoneticPr fontId="1"/>
  </si>
  <si>
    <t>鳥取大</t>
  </si>
  <si>
    <t>岡山大</t>
  </si>
  <si>
    <t>広島大</t>
  </si>
  <si>
    <t>山口大</t>
  </si>
  <si>
    <t>徳島大</t>
  </si>
  <si>
    <t>愛媛大</t>
  </si>
  <si>
    <t>鳴門教育大</t>
  </si>
  <si>
    <t>島根大</t>
  </si>
  <si>
    <t>香川大</t>
  </si>
  <si>
    <t>高知大</t>
  </si>
  <si>
    <t>下関市立大</t>
  </si>
  <si>
    <t>岡山県立大</t>
  </si>
  <si>
    <t>広島市立大</t>
  </si>
  <si>
    <t>島根県立大</t>
  </si>
  <si>
    <t>尾道市立大</t>
  </si>
  <si>
    <t>県立広島大</t>
  </si>
  <si>
    <t>高知工科大</t>
  </si>
  <si>
    <t>岡山商科大</t>
  </si>
  <si>
    <t>岡山理科大</t>
  </si>
  <si>
    <t>川崎医科大</t>
  </si>
  <si>
    <t>美作大</t>
  </si>
  <si>
    <t>広島経済大</t>
  </si>
  <si>
    <t>広島工業大</t>
  </si>
  <si>
    <t>広島修道大</t>
  </si>
  <si>
    <t>徳山大</t>
  </si>
  <si>
    <t>東亜大</t>
  </si>
  <si>
    <t>四国大</t>
  </si>
  <si>
    <t>四国学院大</t>
  </si>
  <si>
    <t>松山大</t>
  </si>
  <si>
    <t>福山大</t>
  </si>
  <si>
    <t>就実大</t>
  </si>
  <si>
    <t>吉備国際大</t>
  </si>
  <si>
    <t>川崎医療福祉大</t>
  </si>
  <si>
    <t>福山平成大</t>
  </si>
  <si>
    <t>倉敷芸術科学大</t>
  </si>
  <si>
    <t>広島文化学園大</t>
  </si>
  <si>
    <t>高松大</t>
  </si>
  <si>
    <t>広島国際大</t>
  </si>
  <si>
    <t>環太平洋大</t>
  </si>
  <si>
    <t>福岡教育大</t>
  </si>
  <si>
    <t>九州大</t>
  </si>
  <si>
    <t>九州工業大</t>
  </si>
  <si>
    <t>長崎大</t>
  </si>
  <si>
    <t>熊本大</t>
  </si>
  <si>
    <t>鹿児島大</t>
  </si>
  <si>
    <t>琉球大</t>
  </si>
  <si>
    <t>鹿屋体育大</t>
  </si>
  <si>
    <t>佐賀大</t>
  </si>
  <si>
    <t>大分大</t>
  </si>
  <si>
    <t>宮崎大</t>
  </si>
  <si>
    <t>北九州市立大</t>
  </si>
  <si>
    <t>宮崎公立大</t>
  </si>
  <si>
    <t>長崎県立大</t>
  </si>
  <si>
    <t>名桜大</t>
  </si>
  <si>
    <t>九州共立大</t>
  </si>
  <si>
    <t>九州産業大</t>
  </si>
  <si>
    <t>久留米大</t>
  </si>
  <si>
    <t>西南学院大</t>
  </si>
  <si>
    <t>西日本工業大</t>
  </si>
  <si>
    <t>福岡大</t>
  </si>
  <si>
    <t>福岡工業大</t>
  </si>
  <si>
    <t>九州国際大</t>
  </si>
  <si>
    <t>西九州大</t>
  </si>
  <si>
    <t>長崎総合科学大</t>
  </si>
  <si>
    <t>熊本学園大</t>
  </si>
  <si>
    <t>日本文理大</t>
  </si>
  <si>
    <t>鹿児島国際大</t>
  </si>
  <si>
    <t>第一工業大</t>
  </si>
  <si>
    <t>沖縄大</t>
  </si>
  <si>
    <t>沖縄国際大</t>
  </si>
  <si>
    <t>久留米工業大</t>
  </si>
  <si>
    <t>産業医科大</t>
  </si>
  <si>
    <t>志學館大</t>
  </si>
  <si>
    <t>活水女子大</t>
  </si>
  <si>
    <t>宮崎産業経営大</t>
  </si>
  <si>
    <t>宮崎国際大</t>
  </si>
  <si>
    <t>九州情報大</t>
  </si>
  <si>
    <t>九州保健福祉大</t>
  </si>
  <si>
    <t>長崎国際大</t>
  </si>
  <si>
    <t>折尾愛真短期大</t>
  </si>
  <si>
    <t>北九州工業高等専門学校</t>
  </si>
  <si>
    <t>佐世保工業高等専門学校</t>
  </si>
  <si>
    <t>大分工業高等専門学校</t>
  </si>
  <si>
    <t>鹿児島工業高等専門学校</t>
  </si>
  <si>
    <t>東海大九州</t>
  </si>
  <si>
    <t>大学名</t>
    <rPh sb="0" eb="3">
      <t>ダイガクメイ</t>
    </rPh>
    <phoneticPr fontId="4"/>
  </si>
  <si>
    <t>香川高等専門学校詫間</t>
  </si>
  <si>
    <t>びわスポ大</t>
    <phoneticPr fontId="4"/>
  </si>
  <si>
    <t>490062</t>
  </si>
  <si>
    <t>490064</t>
  </si>
  <si>
    <t>490104</t>
  </si>
  <si>
    <t>491026</t>
  </si>
  <si>
    <t>491047</t>
  </si>
  <si>
    <t>491050</t>
  </si>
  <si>
    <t>491073</t>
  </si>
  <si>
    <t>491076</t>
  </si>
  <si>
    <t>491081</t>
  </si>
  <si>
    <t>491084</t>
  </si>
  <si>
    <t>491096</t>
  </si>
  <si>
    <t>492252</t>
  </si>
  <si>
    <t>492253</t>
  </si>
  <si>
    <t>492254</t>
  </si>
  <si>
    <t>492256</t>
  </si>
  <si>
    <t>492257</t>
  </si>
  <si>
    <t>492259</t>
  </si>
  <si>
    <t>492260</t>
  </si>
  <si>
    <t>492261</t>
  </si>
  <si>
    <t>492266</t>
  </si>
  <si>
    <t>492267</t>
  </si>
  <si>
    <t>492269</t>
  </si>
  <si>
    <t>492271</t>
  </si>
  <si>
    <t>492272</t>
  </si>
  <si>
    <t>492303</t>
  </si>
  <si>
    <t>492319</t>
  </si>
  <si>
    <t>492372</t>
  </si>
  <si>
    <t>492379</t>
  </si>
  <si>
    <t>492402</t>
  </si>
  <si>
    <t>492414</t>
  </si>
  <si>
    <t>492415</t>
  </si>
  <si>
    <t>492426</t>
  </si>
  <si>
    <t>492442</t>
  </si>
  <si>
    <t>492582</t>
  </si>
  <si>
    <t>496032</t>
  </si>
  <si>
    <t>496033</t>
  </si>
  <si>
    <t>496034</t>
  </si>
  <si>
    <t>496038</t>
  </si>
  <si>
    <t>496039</t>
  </si>
  <si>
    <t>496043</t>
  </si>
  <si>
    <t>496053</t>
  </si>
  <si>
    <t>496058</t>
  </si>
  <si>
    <t>499701</t>
  </si>
  <si>
    <t>490077</t>
  </si>
  <si>
    <t>490096</t>
  </si>
  <si>
    <t>490107</t>
  </si>
  <si>
    <t>490108</t>
  </si>
  <si>
    <t>490109</t>
  </si>
  <si>
    <t>491028</t>
  </si>
  <si>
    <t>491048</t>
  </si>
  <si>
    <t>491092</t>
  </si>
  <si>
    <t>491099</t>
  </si>
  <si>
    <t>492273</t>
  </si>
  <si>
    <t>492274</t>
  </si>
  <si>
    <t>492276</t>
  </si>
  <si>
    <t>492277</t>
  </si>
  <si>
    <t>492282</t>
  </si>
  <si>
    <t>492283</t>
  </si>
  <si>
    <t>492284</t>
  </si>
  <si>
    <t>492286</t>
  </si>
  <si>
    <t>492287</t>
  </si>
  <si>
    <t>492288</t>
  </si>
  <si>
    <t>492291</t>
  </si>
  <si>
    <t>492292</t>
  </si>
  <si>
    <t>492295</t>
  </si>
  <si>
    <t>492296</t>
  </si>
  <si>
    <t>492297</t>
  </si>
  <si>
    <t>492298</t>
  </si>
  <si>
    <t>492308</t>
  </si>
  <si>
    <t>492314</t>
  </si>
  <si>
    <t>492318</t>
  </si>
  <si>
    <t>492325</t>
  </si>
  <si>
    <t>492343</t>
  </si>
  <si>
    <t>492405</t>
  </si>
  <si>
    <t>492443</t>
  </si>
  <si>
    <t>492458</t>
  </si>
  <si>
    <t>492479</t>
  </si>
  <si>
    <t>495380</t>
  </si>
  <si>
    <t>496047</t>
  </si>
  <si>
    <t>496050</t>
  </si>
  <si>
    <t>496052</t>
  </si>
  <si>
    <t>499802</t>
  </si>
  <si>
    <t>コード</t>
    <phoneticPr fontId="4"/>
  </si>
  <si>
    <t>06200</t>
    <phoneticPr fontId="4"/>
  </si>
  <si>
    <t>１００ｍＨ</t>
    <phoneticPr fontId="4"/>
  </si>
  <si>
    <t>04400</t>
    <phoneticPr fontId="4"/>
  </si>
  <si>
    <t>04600</t>
    <phoneticPr fontId="4"/>
  </si>
  <si>
    <t>05400</t>
    <phoneticPr fontId="4"/>
  </si>
  <si>
    <t>08400</t>
  </si>
  <si>
    <t>08800</t>
  </si>
  <si>
    <t>09400</t>
  </si>
  <si>
    <t>09300</t>
  </si>
  <si>
    <t>A</t>
    <phoneticPr fontId="4"/>
  </si>
  <si>
    <t>B</t>
    <phoneticPr fontId="4"/>
  </si>
  <si>
    <t>NISHIIC</t>
    <phoneticPr fontId="4"/>
  </si>
  <si>
    <t>佐藤　洋輔</t>
  </si>
  <si>
    <t>ｻﾄｳ ﾖｳｽｹ</t>
  </si>
  <si>
    <t>和田　拓也</t>
  </si>
  <si>
    <t>ﾜﾀﾞ ﾀｸﾔ</t>
  </si>
  <si>
    <t>上田　裕也</t>
  </si>
  <si>
    <t>ｳｴﾀﾞ ﾕｳﾔ</t>
  </si>
  <si>
    <t>川上　柾尚</t>
  </si>
  <si>
    <t>ｶﾜｶﾐ ﾏｻﾅｵ</t>
  </si>
  <si>
    <t>前田　裕紀</t>
  </si>
  <si>
    <t>ﾏｴﾀﾞ ﾕｳｷ</t>
  </si>
  <si>
    <t>富永　優</t>
  </si>
  <si>
    <t>ﾄﾐﾅｶﾞ ﾕｳ</t>
  </si>
  <si>
    <t>和田　直也</t>
  </si>
  <si>
    <t>ﾜﾀﾞ ﾅｵﾔ</t>
  </si>
  <si>
    <t>出口　和貴</t>
  </si>
  <si>
    <t>ﾃﾞｸﾞﾁ ｶｽﾞｷ</t>
  </si>
  <si>
    <t>大江　広高</t>
  </si>
  <si>
    <t>ｵｵｴ ｺｳｽｹ</t>
  </si>
  <si>
    <t>岩本　凌佳</t>
  </si>
  <si>
    <t>ｲﾜﾓﾄ ﾘｮｳｶﾞ</t>
  </si>
  <si>
    <t>村田　雅明</t>
  </si>
  <si>
    <t>ﾑﾗﾀ ﾏｻｱｷ</t>
  </si>
  <si>
    <t>植田　拓朗</t>
  </si>
  <si>
    <t>ｳｴﾀ ﾀｸﾛｳ</t>
  </si>
  <si>
    <t>島田　敦史</t>
  </si>
  <si>
    <t>ｼﾏﾀﾞ ｱﾂｼ</t>
  </si>
  <si>
    <t>深山　慎介</t>
  </si>
  <si>
    <t>ﾐﾔﾏ ｼﾝｽｹ</t>
  </si>
  <si>
    <t>和田　龍汰</t>
  </si>
  <si>
    <t>ﾜﾀﾞ ﾘｭｳﾀ</t>
  </si>
  <si>
    <t>佐々木　大佑</t>
  </si>
  <si>
    <t>ｻｻｷ ﾀﾞｲｽｹ</t>
  </si>
  <si>
    <t>久保見　祐平</t>
  </si>
  <si>
    <t>ｸﾎﾞﾐ ﾕｳﾍｲ</t>
  </si>
  <si>
    <t>小林　淳人</t>
  </si>
  <si>
    <t>ｺﾊﾞﾔｼ ｱﾂﾄ</t>
  </si>
  <si>
    <t>加藤　俊</t>
  </si>
  <si>
    <t>ｶﾄｳ ｼｭﾝ</t>
  </si>
  <si>
    <t>吉村　隆盛</t>
  </si>
  <si>
    <t>ﾖｼﾑﾗ ﾘｭｳｾｲ</t>
  </si>
  <si>
    <t>本岡　昂</t>
  </si>
  <si>
    <t>ﾓﾄｵｶ ﾀｶｼ</t>
  </si>
  <si>
    <t>上坂　創一</t>
  </si>
  <si>
    <t>ｳｴｻｶ ｿｳｲﾁ</t>
  </si>
  <si>
    <t>藤田　佳委</t>
  </si>
  <si>
    <t>池田　弘佑</t>
  </si>
  <si>
    <t>ｲｹﾀﾞ ｺｳｽｹ</t>
  </si>
  <si>
    <t>大林　史明</t>
  </si>
  <si>
    <t>ｵｵﾊﾞﾔｼ ﾌﾐｱｷ</t>
  </si>
  <si>
    <t>飯塚　貴裕</t>
  </si>
  <si>
    <t>ｲｲﾂｶ ﾀｶﾋﾛ</t>
  </si>
  <si>
    <t>中島　潤哉</t>
  </si>
  <si>
    <t>ﾅｶｼﾏ ｼﾞｭﾝﾔ</t>
  </si>
  <si>
    <t>谷本　恵太郎</t>
  </si>
  <si>
    <t>ﾀﾆﾓﾄ ｹｲﾀﾛｳ</t>
  </si>
  <si>
    <t>川村　直</t>
  </si>
  <si>
    <t>ｶﾜﾑﾗ ﾅｵｼ</t>
  </si>
  <si>
    <t>森本　尚基</t>
  </si>
  <si>
    <t>ﾓﾘﾓﾄ ﾅｵｷ</t>
  </si>
  <si>
    <t>松本　昌樹</t>
  </si>
  <si>
    <t>ﾏﾂﾓﾄ ﾏｻｷ</t>
  </si>
  <si>
    <t>田代　二朗</t>
  </si>
  <si>
    <t>ﾀｼﾛ ｼﾞﾛｳ</t>
  </si>
  <si>
    <t>犬持　智</t>
  </si>
  <si>
    <t>ｲﾇﾓﾁ ｻﾄﾙ</t>
  </si>
  <si>
    <t>西林　純汰</t>
  </si>
  <si>
    <t>ﾆｼﾊﾞﾔｼ ｼﾞｭﾝﾀ</t>
  </si>
  <si>
    <t>吉田　亮太</t>
  </si>
  <si>
    <t>ﾖｼﾀﾞ ﾘｮｳﾀ</t>
  </si>
  <si>
    <t>平井　康大</t>
  </si>
  <si>
    <t>ﾋﾗｲ ｺｳﾀﾞｲ</t>
  </si>
  <si>
    <t>荒木　晃</t>
  </si>
  <si>
    <t>ｱﾗｷ ｺｳ</t>
  </si>
  <si>
    <t>幸長　慎一</t>
  </si>
  <si>
    <t>ﾕｷﾅｶﾞ ｼﾝｲﾁ</t>
  </si>
  <si>
    <t>三江　陸斗</t>
  </si>
  <si>
    <t>ﾐｴ ﾘｸﾄ</t>
  </si>
  <si>
    <t>近藤　君平</t>
  </si>
  <si>
    <t>ｺﾝﾄﾞｳ ｸﾝﾍﾟｲ</t>
  </si>
  <si>
    <t>野瀬　祥真</t>
  </si>
  <si>
    <t>ﾉｾ ｼｮｳﾏ</t>
  </si>
  <si>
    <t>花尾　康哉</t>
  </si>
  <si>
    <t>ﾊﾅｵ ｺｳﾔ</t>
  </si>
  <si>
    <t>藤田　駿介</t>
  </si>
  <si>
    <t>ﾌｼﾞﾀ ｼｭﾝｽｹ</t>
  </si>
  <si>
    <t>川西　寿弥</t>
  </si>
  <si>
    <t>ｶﾜﾆｼ ﾋｻﾔ</t>
  </si>
  <si>
    <t>三田　穂貴</t>
  </si>
  <si>
    <t>ｻﾝﾀ ﾎﾀｶ</t>
  </si>
  <si>
    <t>谷　佳紀</t>
  </si>
  <si>
    <t>ﾀﾆ ﾖｼｷ</t>
  </si>
  <si>
    <t>谷　佳彦</t>
  </si>
  <si>
    <t>ﾀﾆ ﾖｼﾋｺ</t>
  </si>
  <si>
    <t>中西　竜也</t>
  </si>
  <si>
    <t>ﾅｶﾆｼ ﾀﾂﾔ</t>
  </si>
  <si>
    <t>宮本　一平</t>
  </si>
  <si>
    <t>ﾐﾔﾓﾄ ｲｯﾍﾟｲ</t>
  </si>
  <si>
    <t>森川　駿</t>
  </si>
  <si>
    <t>ﾓﾘｶﾜ ｼｭﾝ</t>
  </si>
  <si>
    <t>白神　佑人</t>
  </si>
  <si>
    <t>ｼﾗｶﾞﾐ ﾕｳﾄ</t>
  </si>
  <si>
    <t>首藤　聡太</t>
  </si>
  <si>
    <t>ｼｭﾄｳ ｿｳﾀ</t>
  </si>
  <si>
    <t>宮崎　雄基</t>
  </si>
  <si>
    <t>ﾐﾔｻｷ ﾕｳｷ</t>
  </si>
  <si>
    <t>大西　昂星</t>
  </si>
  <si>
    <t>ｵｵﾆｼ ｺｳｾｲ</t>
  </si>
  <si>
    <t>川上　大輝</t>
  </si>
  <si>
    <t>ｶﾜｶﾐ ﾀｲｷ</t>
  </si>
  <si>
    <t>椎原　素哉</t>
  </si>
  <si>
    <t>ｼｲﾊﾗ ﾓﾄﾔ</t>
  </si>
  <si>
    <t>沖津　善</t>
  </si>
  <si>
    <t>ｵｷﾂ ﾀﾀﾞｼ</t>
  </si>
  <si>
    <t>奈須　綾佑</t>
  </si>
  <si>
    <t>ﾅｽ ﾘｮｳｽｹ</t>
  </si>
  <si>
    <t>家永　知生</t>
  </si>
  <si>
    <t>ｲｴﾅｶﾞ ﾊﾙｷ</t>
  </si>
  <si>
    <t>植野　樹</t>
  </si>
  <si>
    <t>ｳｴﾉ ｲﾂｷ</t>
  </si>
  <si>
    <t>加藤　嵩大</t>
  </si>
  <si>
    <t>ｶﾄｳ ﾀｶﾋﾛ</t>
  </si>
  <si>
    <t>山崎　泰輝</t>
  </si>
  <si>
    <t>ﾔﾏｻｷ ﾀｲｷ</t>
  </si>
  <si>
    <t>松田　拓也</t>
  </si>
  <si>
    <t>ﾏﾂﾀﾞ ﾀｸﾔ</t>
  </si>
  <si>
    <t>染谷　直樹</t>
  </si>
  <si>
    <t>ｿﾒﾀﾆ ﾅｵｷ</t>
  </si>
  <si>
    <t>米井　潤風</t>
  </si>
  <si>
    <t>ﾖﾈｲ ｳﾙﾌ</t>
  </si>
  <si>
    <t>友田　勝士</t>
  </si>
  <si>
    <t>ﾄﾓﾀﾞ ｶﾂｼ</t>
  </si>
  <si>
    <t>在国寺　晃平</t>
  </si>
  <si>
    <t>ｻﾞｲｺｸｼﾞ ｺｳﾍｲ</t>
  </si>
  <si>
    <t>尾崎　雄祐</t>
  </si>
  <si>
    <t>ｵｻﾞｷ ﾕｳｽｹ</t>
  </si>
  <si>
    <t>原　泰斗</t>
  </si>
  <si>
    <t>ﾊﾗ ﾔｽﾄ</t>
  </si>
  <si>
    <t>森　麟太郎</t>
  </si>
  <si>
    <t>ﾓﾘ ﾘﾝﾀﾛｳ</t>
  </si>
  <si>
    <t>丸尾　拓</t>
  </si>
  <si>
    <t>ﾏﾙｵ ﾀｸﾐ</t>
  </si>
  <si>
    <t>田村　圭祐</t>
  </si>
  <si>
    <t>ﾀﾑﾗ ｹｲｽｹ</t>
  </si>
  <si>
    <t>蒲生　望</t>
  </si>
  <si>
    <t>ｶﾞﾓｳ ﾉｿﾞﾑ</t>
  </si>
  <si>
    <t>伊藤　光希</t>
  </si>
  <si>
    <t>石川　稜将</t>
  </si>
  <si>
    <t>ｲｼｶﾜ ﾘｮｳｽｹ</t>
  </si>
  <si>
    <t>長木　勇真</t>
  </si>
  <si>
    <t>ﾁｮｳｷ ﾕｳﾏ</t>
  </si>
  <si>
    <t>出海　将</t>
  </si>
  <si>
    <t>ﾃﾞｶｲ ﾏｻｼ</t>
  </si>
  <si>
    <t>田首　恭平</t>
  </si>
  <si>
    <t>ﾀｸﾋﾞ ｷｮｳﾍｲ</t>
  </si>
  <si>
    <t>小武海　泰士</t>
  </si>
  <si>
    <t>ｺﾌﾞｶｲ ﾀｲｼ</t>
  </si>
  <si>
    <t>大塚　理輝</t>
  </si>
  <si>
    <t>ｵｵﾂｶ ﾘｷ</t>
  </si>
  <si>
    <t>川崎　貢功</t>
  </si>
  <si>
    <t>ｶﾜｻｷ ﾐﾂｸﾞ</t>
  </si>
  <si>
    <t>真弓　智浩</t>
  </si>
  <si>
    <t>ﾏﾕﾐ ﾁﾋﾛ</t>
  </si>
  <si>
    <t>石村　駿</t>
  </si>
  <si>
    <t>ｲｼﾑﾗ ｼｭﾝ</t>
  </si>
  <si>
    <t>園中　杏汰</t>
  </si>
  <si>
    <t>ｿﾉﾅｶ ｷｮｳﾀ</t>
  </si>
  <si>
    <t>西村　浩登</t>
  </si>
  <si>
    <t>ﾆｼﾑﾗ ﾋﾛﾄ</t>
  </si>
  <si>
    <t>中原　昇斗</t>
  </si>
  <si>
    <t>ﾅｶﾊﾗ ﾀｶﾄ</t>
  </si>
  <si>
    <t>宮本　大紀</t>
  </si>
  <si>
    <t>ﾐﾔﾓﾄ ﾋﾛｷ</t>
  </si>
  <si>
    <t>中村　周聖</t>
  </si>
  <si>
    <t>ﾅｶﾑﾗ ｼｭｳｾｲ</t>
  </si>
  <si>
    <t>山根　慶大</t>
  </si>
  <si>
    <t>ﾔﾏﾈ ｹｲﾀ</t>
  </si>
  <si>
    <t>河上　洋輝</t>
  </si>
  <si>
    <t>ｶﾜｶﾐ ﾋﾛｷ</t>
  </si>
  <si>
    <t>松井　皓亮</t>
  </si>
  <si>
    <t>ﾏﾂｲ ｺｳｽｹ</t>
  </si>
  <si>
    <t>竹内　陸</t>
  </si>
  <si>
    <t>ﾀｹｳﾁ ﾘｸ</t>
  </si>
  <si>
    <t>河内　知晃</t>
  </si>
  <si>
    <t>ｶﾜﾁ ﾄﾓｱｷ</t>
  </si>
  <si>
    <t>柳井　政樹</t>
  </si>
  <si>
    <t>ﾔﾅｲ ﾏｻｷ</t>
  </si>
  <si>
    <t>蒲生　郷</t>
  </si>
  <si>
    <t>ｶﾞﾓｳ ｺﾞｳ</t>
  </si>
  <si>
    <t>武藤　亮佑</t>
  </si>
  <si>
    <t>ﾑﾄｳ ﾘｮｳｽｹ</t>
  </si>
  <si>
    <t>大久保　孝</t>
  </si>
  <si>
    <t>ｵｵｸﾎﾞ ﾀｶｼ</t>
  </si>
  <si>
    <t>迫井　直深</t>
  </si>
  <si>
    <t>ｻｺｲ ﾅｵﾐ</t>
  </si>
  <si>
    <t>坂倉　貫太</t>
  </si>
  <si>
    <t>ｻｶｸﾗ ｶﾝﾀ</t>
  </si>
  <si>
    <t>守屋　友貴</t>
  </si>
  <si>
    <t>ﾓﾘﾔ ﾄﾓｷ</t>
  </si>
  <si>
    <t>久保田　海羅</t>
  </si>
  <si>
    <t>ｸﾎﾞﾀ ｶｲﾗ</t>
  </si>
  <si>
    <t>宮﨑　亘</t>
  </si>
  <si>
    <t>ﾐﾔｻﾞｷ ﾜﾀﾙ</t>
  </si>
  <si>
    <t>清水　慎太郎</t>
  </si>
  <si>
    <t>ｷﾖﾐｽﾞ ｼﾝﾀﾛｳ</t>
  </si>
  <si>
    <t>高橋　皓己</t>
  </si>
  <si>
    <t>内海　克暢</t>
  </si>
  <si>
    <t>ｳﾂﾐ ｶﾂﾉﾌﾞ</t>
  </si>
  <si>
    <t>片山　滉太</t>
  </si>
  <si>
    <t>ｶﾀﾔﾏ ｺｳﾀ</t>
  </si>
  <si>
    <t>多賀　竜太朗</t>
  </si>
  <si>
    <t>ﾀｶﾞ ﾘｮｳﾀﾛｳ</t>
  </si>
  <si>
    <t>古庵　大地</t>
  </si>
  <si>
    <t>ｺｱﾝ ﾀﾞｲﾁ</t>
  </si>
  <si>
    <t>寺田　大輝</t>
  </si>
  <si>
    <t>ﾃﾗﾀﾞ ﾄﾓｷ</t>
  </si>
  <si>
    <t>大島　勇哉</t>
  </si>
  <si>
    <t>ｵｵｼﾏ ﾀｶﾔ</t>
  </si>
  <si>
    <t>小川　順也</t>
  </si>
  <si>
    <t>ｵｶﾞﾜ ｼﾞｭﾝﾔ</t>
  </si>
  <si>
    <t>竹内　康裕</t>
  </si>
  <si>
    <t>ﾀｹｳﾁ ﾔｽﾀｶ</t>
  </si>
  <si>
    <t>武内　亮介</t>
  </si>
  <si>
    <t>ﾀｹｳﾁ ﾘｮｳｽｹ</t>
  </si>
  <si>
    <t>毛利　佳裕</t>
  </si>
  <si>
    <t>ﾓｳﾘ ﾖｼﾋﾛ</t>
  </si>
  <si>
    <t>中西　一紘</t>
  </si>
  <si>
    <t>ﾅｶﾆｼ ｶｽﾞﾋﾛ</t>
  </si>
  <si>
    <t>吉川　顕太</t>
  </si>
  <si>
    <t>ﾖｼｶﾜ ｹﾝﾀ</t>
  </si>
  <si>
    <t>岩田　啓佑</t>
  </si>
  <si>
    <t>ｲﾜﾀ ｹｲｽｹ</t>
  </si>
  <si>
    <t>寺本　知生</t>
  </si>
  <si>
    <t>ﾃﾗﾓﾄ ﾄﾓｷ</t>
  </si>
  <si>
    <t>岸　泰正</t>
  </si>
  <si>
    <t>ｷｼ ﾔｽﾏｻ</t>
  </si>
  <si>
    <t>上田　拓登</t>
  </si>
  <si>
    <t>ｳｴﾀﾞ ﾀｸﾄ</t>
  </si>
  <si>
    <t>三宅　裕一朗</t>
  </si>
  <si>
    <t>ﾐﾔｹ ﾕｳｲﾁﾛｳ</t>
  </si>
  <si>
    <t>松本　佑介</t>
  </si>
  <si>
    <t>ﾏﾂﾓﾄ ﾕｳｽｹ</t>
  </si>
  <si>
    <t>稲井　達也</t>
  </si>
  <si>
    <t>ｲﾅｲ ﾀﾂﾔ</t>
  </si>
  <si>
    <t>河北　竜治</t>
  </si>
  <si>
    <t>ｶﾜｷﾀ ﾘｭｳｼﾞ</t>
  </si>
  <si>
    <t>坂口　礼章</t>
  </si>
  <si>
    <t>ｻｶｸﾞﾁ ﾉﾘｱｷ</t>
  </si>
  <si>
    <t>吉村　善治</t>
  </si>
  <si>
    <t>ﾖｼﾑﾗ ﾖｼﾊﾙ</t>
  </si>
  <si>
    <t>渡邉　駿</t>
  </si>
  <si>
    <t>ﾜﾀﾅﾍﾞ ｼｭﾝ</t>
  </si>
  <si>
    <t>藤島　廉</t>
  </si>
  <si>
    <t>ﾌｼﾞｼﾏ ﾚﾝ</t>
  </si>
  <si>
    <t>藤原　駿也</t>
  </si>
  <si>
    <t>ﾌｼﾞﾜﾗ ｼｭﾝﾔ</t>
  </si>
  <si>
    <t>成迫　大樹</t>
  </si>
  <si>
    <t>ﾅﾘｻｺ ﾀﾞｲｷ</t>
  </si>
  <si>
    <t>山下　隆祐</t>
  </si>
  <si>
    <t>ﾔﾏｼﾀ ﾘｭｳｽｹ</t>
  </si>
  <si>
    <t>唐崎　航平</t>
  </si>
  <si>
    <t>ｶﾗｻｷ ｺｳﾍｲ</t>
  </si>
  <si>
    <t>廣田　天丸</t>
  </si>
  <si>
    <t>ﾋﾛﾀ ﾃﾝﾏﾙ</t>
  </si>
  <si>
    <t>廣田　高至</t>
  </si>
  <si>
    <t>ﾋﾛﾀ ﾀｶｼ</t>
  </si>
  <si>
    <t>片山　隼斗</t>
  </si>
  <si>
    <t>ｶﾀﾔﾏ ﾊﾔﾄ</t>
  </si>
  <si>
    <t>青山　晴樹</t>
  </si>
  <si>
    <t>ｱｵﾔﾏ ﾊﾙｷ</t>
  </si>
  <si>
    <t>檜垣　侑揮</t>
  </si>
  <si>
    <t>ﾋｶﾞｷ ﾕｳｷ</t>
  </si>
  <si>
    <t>新井　賢太朗</t>
  </si>
  <si>
    <t>ｱﾗｲ ｹﾝﾀﾛｳ</t>
  </si>
  <si>
    <t>松本　奏一郎</t>
  </si>
  <si>
    <t>ﾏﾂﾓﾄ ｿｳｲﾁﾛｳ</t>
  </si>
  <si>
    <t>安東　大輝</t>
  </si>
  <si>
    <t>ｱﾝﾄﾞｳ ﾋﾛｷ</t>
  </si>
  <si>
    <t>今井　大介</t>
  </si>
  <si>
    <t>ｲﾏｲ ﾀﾞｲｽｹ</t>
  </si>
  <si>
    <t>稲垣　天斗</t>
  </si>
  <si>
    <t>ｲﾅｶﾞｷ ﾀｶﾄ</t>
  </si>
  <si>
    <t>葛西　凌也</t>
  </si>
  <si>
    <t>ｶｻｲ ﾘｮｳﾔ</t>
  </si>
  <si>
    <t>亀谷　好曠</t>
  </si>
  <si>
    <t>ｶﾒﾀﾆ ﾖｼﾋﾛ</t>
  </si>
  <si>
    <t>戸田　健太</t>
  </si>
  <si>
    <t>ﾄﾀﾞ ｹﾝﾀ</t>
  </si>
  <si>
    <t>東山　竜也</t>
  </si>
  <si>
    <t>ﾋｶﾞｼﾔﾏ ﾀﾂﾔ</t>
  </si>
  <si>
    <t>藤越　春希</t>
  </si>
  <si>
    <t>ﾌｼﾞｺｼ ﾊﾙｷ</t>
  </si>
  <si>
    <t>森本　規之</t>
  </si>
  <si>
    <t>ﾓﾘﾓﾄ ﾉﾘﾕｷ</t>
  </si>
  <si>
    <t>岡　優材</t>
  </si>
  <si>
    <t>ｵｶ ﾕｳｷ</t>
  </si>
  <si>
    <t>井口　雅樹</t>
  </si>
  <si>
    <t>長戸　嶺</t>
  </si>
  <si>
    <t>ﾅｶﾞﾄ ﾚｲ</t>
  </si>
  <si>
    <t>廣瀬　正弥</t>
  </si>
  <si>
    <t>ﾋﾛｾ ﾏｻﾔ</t>
  </si>
  <si>
    <t>森本　太喜</t>
  </si>
  <si>
    <t>ﾓﾘﾓﾄ ﾀｲｷ</t>
  </si>
  <si>
    <t>八木　晶</t>
  </si>
  <si>
    <t>ﾔｷﾞ ｱｷﾗ</t>
  </si>
  <si>
    <t>秋山　洸司郎</t>
  </si>
  <si>
    <t>ｱｷﾔﾏ ｺｳｼﾛｳ</t>
  </si>
  <si>
    <t>南部　泰明</t>
  </si>
  <si>
    <t>ﾅﾝﾌﾞ ﾔｽｱｷ</t>
  </si>
  <si>
    <t>山田　陽也</t>
  </si>
  <si>
    <t>ﾔﾏﾀﾞ ﾊﾙﾔ</t>
  </si>
  <si>
    <t>中島　澪哉</t>
  </si>
  <si>
    <t>ﾅｶｼﾞﾏ ﾚｲﾔ</t>
  </si>
  <si>
    <t>中城　望来</t>
  </si>
  <si>
    <t>ﾅｶｼﾞｮｳ ﾐﾗｲ</t>
  </si>
  <si>
    <t>森澤　直人</t>
  </si>
  <si>
    <t>ﾓﾘｻﾜ ﾅｵﾄ</t>
  </si>
  <si>
    <t>新居　大茅</t>
  </si>
  <si>
    <t>ﾆｲ ﾀｲﾁ</t>
  </si>
  <si>
    <t>三宅　大介</t>
  </si>
  <si>
    <t>ﾐﾔｹ ﾀﾞｲｽｹ</t>
  </si>
  <si>
    <t>矢野　彪雅</t>
  </si>
  <si>
    <t>ﾔﾉ ﾋｭｳｶﾞ</t>
  </si>
  <si>
    <t>宮田　和樹</t>
  </si>
  <si>
    <t>ﾐﾔﾀ ｶｽﾞｷ</t>
  </si>
  <si>
    <t>沖田　翼</t>
  </si>
  <si>
    <t>ｵｷﾀ ﾂﾊﾞｻ</t>
  </si>
  <si>
    <t>片山　優</t>
  </si>
  <si>
    <t>ｶﾀﾔﾏ ﾕｳ</t>
  </si>
  <si>
    <t>下反　晶</t>
  </si>
  <si>
    <t>ｼﾓｿﾞﾘ ｱｷﾗ</t>
  </si>
  <si>
    <t>本田　真彬</t>
  </si>
  <si>
    <t>ﾎﾝﾀﾞ ﾏｻｱｷ</t>
  </si>
  <si>
    <t>三宅　晃平</t>
  </si>
  <si>
    <t>ﾐﾔｹ ｺｳﾍｲ</t>
  </si>
  <si>
    <t>今田　聡士</t>
  </si>
  <si>
    <t>ｲﾏﾀﾞ ｻﾄｼ</t>
  </si>
  <si>
    <t>岡本　啓吾</t>
  </si>
  <si>
    <t>ｵｶﾓﾄ ｹｲｺﾞ</t>
  </si>
  <si>
    <t>高浜　秀弥</t>
  </si>
  <si>
    <t>ﾀｶﾊﾏ ｼｭｳﾔ</t>
  </si>
  <si>
    <t>三村　瑠太</t>
  </si>
  <si>
    <t>ﾐﾑﾗ ﾘｭｳﾀ</t>
  </si>
  <si>
    <t>河野　友亮</t>
  </si>
  <si>
    <t>ｺｳﾉ ﾕｳｽｹ</t>
  </si>
  <si>
    <t>秋枝　真斗</t>
  </si>
  <si>
    <t>ｱｷｴﾀﾞ ﾏｻﾄ</t>
  </si>
  <si>
    <t>隈井　智也</t>
  </si>
  <si>
    <t>ｸﾏｲ ﾄﾓﾔ</t>
  </si>
  <si>
    <t>重森　浩太</t>
  </si>
  <si>
    <t>ｼｹﾞﾓﾘ ｺｳﾀ</t>
  </si>
  <si>
    <t>柴田　雄貴</t>
  </si>
  <si>
    <t>ｼﾊﾞﾀ ﾕｳｷ</t>
  </si>
  <si>
    <t>立花　悠弥</t>
  </si>
  <si>
    <t>ﾀﾁﾊﾞﾅ ﾕｳﾔ</t>
  </si>
  <si>
    <t>松下　浩大</t>
  </si>
  <si>
    <t>ﾏﾂｼﾀ ﾋﾛｵ</t>
  </si>
  <si>
    <t>宮川　慶太</t>
  </si>
  <si>
    <t>ﾐﾔｶﾞﾜ ｹｲﾀ</t>
  </si>
  <si>
    <t>粟津　佑太</t>
  </si>
  <si>
    <t>ｱﾜﾂﾞ ﾕｳﾀ</t>
  </si>
  <si>
    <t>大江　将樹</t>
  </si>
  <si>
    <t>ｵｵｴ ﾏｻｷ</t>
  </si>
  <si>
    <t>神田　佳希</t>
  </si>
  <si>
    <t>ｶﾝﾀﾞ ﾖｼｷ</t>
  </si>
  <si>
    <t>廣本　朋哉</t>
  </si>
  <si>
    <t>ｺｳﾓﾄ ﾄﾓﾔ</t>
  </si>
  <si>
    <t>福田　航希</t>
  </si>
  <si>
    <t>池内　康成</t>
  </si>
  <si>
    <t>ｲｹｳﾁ ﾔｽﾅﾘ</t>
  </si>
  <si>
    <t>白田　雅治</t>
  </si>
  <si>
    <t>ｼﾗﾀ ﾏｻﾊﾙ</t>
  </si>
  <si>
    <t>高橋　正憲</t>
  </si>
  <si>
    <t>ﾀｶﾊｼ ﾏｻﾉﾘ</t>
  </si>
  <si>
    <t>福井　将貴</t>
  </si>
  <si>
    <t>ﾌｸｲ ﾏｻｷ</t>
  </si>
  <si>
    <t>女鹿田　匠</t>
  </si>
  <si>
    <t>ﾒｶﾀﾞ ﾀｸﾐ</t>
  </si>
  <si>
    <t>秋山　幸希</t>
  </si>
  <si>
    <t>ｱｷﾔﾏ ｺｳｷ</t>
  </si>
  <si>
    <t>安積　拓哉</t>
  </si>
  <si>
    <t>ｱﾂﾞﾐ ﾀｸﾔ</t>
  </si>
  <si>
    <t>池畑　智幸</t>
  </si>
  <si>
    <t>ｲｹﾊﾀ ﾄﾓﾕｷ</t>
  </si>
  <si>
    <t>石松　賢大</t>
  </si>
  <si>
    <t>ｲｼﾏﾂ ｹﾝﾀ</t>
  </si>
  <si>
    <t>岩井　宏樹</t>
  </si>
  <si>
    <t>ｲﾜｲ ﾋﾛｷ</t>
  </si>
  <si>
    <t>金尾　祐希</t>
  </si>
  <si>
    <t>ｶﾅｵ ﾕｳｷ</t>
  </si>
  <si>
    <t>神田　恭輔</t>
  </si>
  <si>
    <t>ｶﾝﾀﾞ ｷｮｳｽｹ</t>
  </si>
  <si>
    <t>竹中　侑生</t>
  </si>
  <si>
    <t>ﾀｹﾅｶ ﾕｳｷ</t>
  </si>
  <si>
    <t>谷田　啓明</t>
  </si>
  <si>
    <t>ﾀﾆﾀ ﾋﾛｱｷ</t>
  </si>
  <si>
    <t>野喜　亮祐</t>
  </si>
  <si>
    <t>ﾉｷﾞ ﾘｮｳｽｹ</t>
  </si>
  <si>
    <t>羽村　健渉</t>
  </si>
  <si>
    <t>ﾊﾑﾗ ｹﾝｼｮｳ</t>
  </si>
  <si>
    <t>原山　瑛地</t>
  </si>
  <si>
    <t>ﾊﾗﾔﾏ ｴｲｼﾞ</t>
  </si>
  <si>
    <t>福島　悠太</t>
  </si>
  <si>
    <t>ﾌｸｼﾏ ﾕｳﾀ</t>
  </si>
  <si>
    <t>藤森　信昭</t>
  </si>
  <si>
    <t>ﾌｼﾞﾓﾘ ﾉﾌﾞｱｷ</t>
  </si>
  <si>
    <t>前田　周亮</t>
  </si>
  <si>
    <t>ﾏｴﾀﾞ ｼｭｳｽｹ</t>
  </si>
  <si>
    <t>坂本　光太朗</t>
  </si>
  <si>
    <t>ｻｶﾓﾄ ｺｳﾀﾛｳ</t>
  </si>
  <si>
    <t>石丸　恵太</t>
  </si>
  <si>
    <t>ｲｼﾏﾙ ｹｲﾀ</t>
  </si>
  <si>
    <t>上田　明日翔</t>
  </si>
  <si>
    <t>ｳｴﾀﾞ ｱｽｶ</t>
  </si>
  <si>
    <t>大塚　泰紀</t>
  </si>
  <si>
    <t>ｵｵﾂｶ ﾀｲｷ</t>
  </si>
  <si>
    <t>小川　皓大</t>
  </si>
  <si>
    <t>ｵｶﾞﾜ ｺｳﾀ</t>
  </si>
  <si>
    <t>尾﨑　巧</t>
  </si>
  <si>
    <t>ｵｻｷ ﾀｸﾐ</t>
  </si>
  <si>
    <t>加百　勇登</t>
  </si>
  <si>
    <t>ｶﾄﾞ ﾕｳﾄ</t>
  </si>
  <si>
    <t>楠本　泰士</t>
  </si>
  <si>
    <t>ｸｽﾓﾄ ﾔｽｼ</t>
  </si>
  <si>
    <t>久保田　友裕</t>
  </si>
  <si>
    <t>ｸﾎﾞﾀ ﾄﾓﾋﾛ</t>
  </si>
  <si>
    <t>児玉　優太</t>
  </si>
  <si>
    <t>ｺﾀﾞﾏ ﾕｳﾀ</t>
  </si>
  <si>
    <t>瀬戸川　将章</t>
  </si>
  <si>
    <t>ｾﾄｶﾞﾜ ﾏｻｱｷ</t>
  </si>
  <si>
    <t>竹内　友希</t>
  </si>
  <si>
    <t>ﾀｹｳﾁ ﾄﾓｷ</t>
  </si>
  <si>
    <t>多田　宏太郎</t>
  </si>
  <si>
    <t>ﾀﾀﾞ ｺｳﾀﾛｳ</t>
  </si>
  <si>
    <t>長岡　隆成</t>
  </si>
  <si>
    <t>ﾅｶﾞｵｶ ﾘｭｳｾｲ</t>
  </si>
  <si>
    <t>西本　俊樹</t>
  </si>
  <si>
    <t>ﾆｼﾓﾄ ﾄｼｷ</t>
  </si>
  <si>
    <t>丸岡　寛武</t>
  </si>
  <si>
    <t>ﾏﾙｵｶ ﾋﾛﾑ</t>
  </si>
  <si>
    <t>浅野　颯太</t>
  </si>
  <si>
    <t>ｱｻﾉ ｿｳﾀ</t>
  </si>
  <si>
    <t>宇都宮　達基</t>
  </si>
  <si>
    <t>ｳﾂﾉﾐﾔ ﾀﾂｷ</t>
  </si>
  <si>
    <t>柏木　尚貴</t>
  </si>
  <si>
    <t>ｶｼﾜｷﾞ ﾅｵｷ</t>
  </si>
  <si>
    <t>栢野　捷</t>
  </si>
  <si>
    <t>ｶﾔﾉ ｼｮｳ</t>
  </si>
  <si>
    <t>桐原　空</t>
  </si>
  <si>
    <t>ｷﾘﾊﾗ ｿﾗ</t>
  </si>
  <si>
    <t>駒田　奏</t>
  </si>
  <si>
    <t>ｺﾏﾀﾞ ｿｳ</t>
  </si>
  <si>
    <t>佐々木　一樹</t>
  </si>
  <si>
    <t>ｻｻｷ ｶｽﾞｷ</t>
  </si>
  <si>
    <t>白川　辰</t>
  </si>
  <si>
    <t>ｼﾗｶﾜ ｼﾞﾝ</t>
  </si>
  <si>
    <t>遠山　弘貴</t>
  </si>
  <si>
    <t>ﾄｵﾔﾏ ﾋﾛｷ</t>
  </si>
  <si>
    <t>豊田　萌人</t>
  </si>
  <si>
    <t>ﾄﾖﾀ ﾓｴﾄ</t>
  </si>
  <si>
    <t>長原　拓也</t>
  </si>
  <si>
    <t>ﾅｶﾞﾊﾗ ﾀｸﾔ</t>
  </si>
  <si>
    <t>西村　秀清</t>
  </si>
  <si>
    <t>ﾆｼﾑﾗ ﾋﾃﾞｷﾖ</t>
  </si>
  <si>
    <t>馬路　航一郎</t>
  </si>
  <si>
    <t>ﾊﾞｼﾞ ｺｳｲﾁﾛｳ</t>
  </si>
  <si>
    <t>広野　健</t>
  </si>
  <si>
    <t>ﾋﾛﾉ ｹﾝ</t>
  </si>
  <si>
    <t>藤原　佑斗</t>
  </si>
  <si>
    <t>ﾌｼﾞﾜﾗ ﾕｳﾄ</t>
  </si>
  <si>
    <t>前田　誠元</t>
  </si>
  <si>
    <t>ﾏｴﾀﾞ ﾏｻﾓﾄ</t>
  </si>
  <si>
    <t>山下　淳貴</t>
  </si>
  <si>
    <t>ﾔﾏｼﾀ ｱﾂｷ</t>
  </si>
  <si>
    <t>山下　皓大</t>
  </si>
  <si>
    <t>ﾔﾏｼﾀ ｺｳﾀﾞｲ</t>
  </si>
  <si>
    <t>和田　穰</t>
  </si>
  <si>
    <t>ﾜﾀﾞ ｼﾞｮｳ</t>
  </si>
  <si>
    <t>佐々木　優</t>
  </si>
  <si>
    <t>ｻｻｷ ｽｸﾞﾙ</t>
  </si>
  <si>
    <t>浜井　勇樹</t>
  </si>
  <si>
    <t>ﾊﾏｲ ﾕｳｷ</t>
  </si>
  <si>
    <t>長谷川　真輝</t>
  </si>
  <si>
    <t>ﾊｾｶﾞﾜ ﾏｻｷ</t>
  </si>
  <si>
    <t>来島　良典</t>
  </si>
  <si>
    <t>ｷｼﾞﾏ ﾖｼﾉﾘ</t>
  </si>
  <si>
    <t>岡田　知憲</t>
  </si>
  <si>
    <t>ｵｶﾀﾞ ﾄﾓﾉﾘ</t>
  </si>
  <si>
    <t>才木　和弥</t>
  </si>
  <si>
    <t>ｻｲｷ ｶｽﾞﾔ</t>
  </si>
  <si>
    <t>藤村　圭吾</t>
  </si>
  <si>
    <t>ﾌｼﾞﾑﾗ ｹｲｺﾞ</t>
  </si>
  <si>
    <t>岩佐　貫汰</t>
  </si>
  <si>
    <t>ｲﾜｻ ｶﾝﾀ</t>
  </si>
  <si>
    <t>塩地　直人</t>
  </si>
  <si>
    <t>ｼｵｼﾞ ﾅｵﾄ</t>
  </si>
  <si>
    <t>磯村　颯</t>
  </si>
  <si>
    <t>ｲｿﾑﾗ ﾊﾔﾃ</t>
  </si>
  <si>
    <t>藤川　英道</t>
  </si>
  <si>
    <t>ﾌｼﾞｶﾜ ﾋﾃﾞﾐﾁ</t>
  </si>
  <si>
    <t>末道　洸希</t>
    <rPh sb="4" eb="5">
      <t>キ</t>
    </rPh>
    <phoneticPr fontId="2"/>
  </si>
  <si>
    <t>ｽｴﾐﾁ ｺｳｷ</t>
  </si>
  <si>
    <t>松尾　龍</t>
  </si>
  <si>
    <t>ﾏﾂｵ ﾘｮｳ</t>
  </si>
  <si>
    <t>増田　晴斗</t>
  </si>
  <si>
    <t>ﾏｽﾀﾞ ﾊﾙﾄ</t>
  </si>
  <si>
    <t>中川　亮太</t>
  </si>
  <si>
    <t>ﾅｶｶﾞﾜ ﾘｮｳﾀ</t>
  </si>
  <si>
    <t>佐藤　元</t>
  </si>
  <si>
    <t>ｻﾄｳ ｹﾞﾝ</t>
  </si>
  <si>
    <t>林　義成</t>
  </si>
  <si>
    <t>ﾊﾔｼ ﾖｼﾅﾘ</t>
  </si>
  <si>
    <t>川端　虹希</t>
  </si>
  <si>
    <t>ｶﾜﾊﾞﾀ ｺｳｷ</t>
  </si>
  <si>
    <t>菅井　晶希</t>
  </si>
  <si>
    <t>ｽｶﾞｲ ｼｮｳｷ</t>
  </si>
  <si>
    <t>木邑　駿</t>
  </si>
  <si>
    <t>ｷﾑﾗ ｼｭﾝ</t>
  </si>
  <si>
    <t>小林　良輔</t>
  </si>
  <si>
    <t>ｺﾊﾞﾔｼ ﾘｮｳｽｹ</t>
  </si>
  <si>
    <t>濵松　海斗</t>
  </si>
  <si>
    <t>ﾊﾏﾏﾂ ｶｲﾄ</t>
  </si>
  <si>
    <t>松石　啓輔</t>
  </si>
  <si>
    <t>ﾏﾂｲｼ ｹｲｽｹ</t>
  </si>
  <si>
    <t>山中　陽太</t>
  </si>
  <si>
    <t>ﾔﾏﾅｶ ﾖｳﾀﾞｲ</t>
  </si>
  <si>
    <t>一宮　颯斗</t>
  </si>
  <si>
    <t>ｲﾁﾐﾔ ﾊﾔﾄ</t>
  </si>
  <si>
    <t>大竹　康平</t>
  </si>
  <si>
    <t>ｵｵﾀｹ ｺｳﾍｲ</t>
  </si>
  <si>
    <t>河原　洋太</t>
  </si>
  <si>
    <t>ｶﾜﾊﾗ ﾖｳﾀ</t>
  </si>
  <si>
    <t>谷澤　泰輝</t>
  </si>
  <si>
    <t>ﾀﾆｻﾞﾜ ﾀｲｷ</t>
  </si>
  <si>
    <t>脇田　怜司</t>
  </si>
  <si>
    <t>ﾜｷﾀﾞ ﾚｲｼﾞ</t>
  </si>
  <si>
    <t>安藤　温規</t>
  </si>
  <si>
    <t>ｱﾝﾄﾞｳ ﾊﾙｷ</t>
  </si>
  <si>
    <t>河合　勇樹</t>
  </si>
  <si>
    <t>ｶﾜｲ ﾕｳｷ</t>
  </si>
  <si>
    <t>樋口　恵介</t>
  </si>
  <si>
    <t>ﾋｸﾞﾁ ｹｲｽｹ</t>
  </si>
  <si>
    <t>圓尾　智</t>
  </si>
  <si>
    <t>ﾏﾙｵ ﾄﾓ</t>
  </si>
  <si>
    <t>山崎　達哉</t>
  </si>
  <si>
    <t>ﾔﾏｻｷ ﾀﾂﾔ</t>
  </si>
  <si>
    <t>斉藤　諒</t>
  </si>
  <si>
    <t>ｻｲﾄｳ ﾘｮｳ</t>
  </si>
  <si>
    <t>佐藤　慶一</t>
  </si>
  <si>
    <t>ｻﾄｳ ｹｲｲﾁ</t>
  </si>
  <si>
    <t>高橋　侑也</t>
  </si>
  <si>
    <t>ﾀｶﾊｼ ﾕｳﾔ</t>
  </si>
  <si>
    <t>福留　佑季</t>
  </si>
  <si>
    <t>ﾌｸﾄﾞﾒ ﾕｳｷ</t>
  </si>
  <si>
    <t>福永　恭平</t>
  </si>
  <si>
    <t>ﾌｸﾅｶﾞ ｷｮｳﾍｲ</t>
  </si>
  <si>
    <t>山崎　優希</t>
  </si>
  <si>
    <t>ﾔﾏｻｷ ﾕｳｷ</t>
  </si>
  <si>
    <t>石本　惣一朗</t>
  </si>
  <si>
    <t>ｲｼﾓﾄ ｿｳｲﾁﾛｳ</t>
  </si>
  <si>
    <t>佐竹　良樹</t>
  </si>
  <si>
    <t>ｻﾀｹ ﾖｼｷ</t>
  </si>
  <si>
    <t>出原　裕矢</t>
  </si>
  <si>
    <t>ｲﾃﾞﾊﾗ ﾕｳﾔ</t>
  </si>
  <si>
    <t>岸本　宗</t>
  </si>
  <si>
    <t>ｷｼﾓﾄ ｿｳ</t>
  </si>
  <si>
    <t>倉田　匠</t>
  </si>
  <si>
    <t>ｸﾗﾀ ﾀｸﾐ</t>
  </si>
  <si>
    <t>黒川　慎太郎</t>
  </si>
  <si>
    <t>ｸﾛｶﾜ ｼﾝﾀﾛｳ</t>
  </si>
  <si>
    <t>中畑　智博</t>
  </si>
  <si>
    <t>ﾅｶﾊﾀ ﾄﾓﾋﾛ</t>
  </si>
  <si>
    <t>廣田　皓大</t>
  </si>
  <si>
    <t>ﾋﾛﾀ ｺｳﾀﾞｲ</t>
  </si>
  <si>
    <t>藤本　直杜</t>
  </si>
  <si>
    <t>ﾌｼﾞﾓﾄ ﾅｵﾄ</t>
  </si>
  <si>
    <t>三倉　巨幹</t>
  </si>
  <si>
    <t>ﾐｸﾗ ﾅｵｷ</t>
  </si>
  <si>
    <t>山﨑　光</t>
  </si>
  <si>
    <t>ﾔﾏｻｷ ﾋｶﾙ</t>
  </si>
  <si>
    <t>上田　格</t>
  </si>
  <si>
    <t>ｳｴﾀﾞ ｲﾀﾙ</t>
  </si>
  <si>
    <t>上田　瑞貴</t>
  </si>
  <si>
    <t>ｳｴﾀﾞ ﾐｽﾞｷ</t>
  </si>
  <si>
    <t>佐々木　崇之</t>
  </si>
  <si>
    <t>ｻｻｷ ﾀｶﾕｷ</t>
  </si>
  <si>
    <t>庄司　泰志</t>
  </si>
  <si>
    <t>ｼｮｳｼﾞ ﾀｲｼ</t>
  </si>
  <si>
    <t>神野　順平</t>
  </si>
  <si>
    <t>ｼﾞﾝﾉ ｼﾞｭﾝﾍﾟｲ</t>
  </si>
  <si>
    <t>引野　隆輔</t>
  </si>
  <si>
    <t>ﾋｷﾉ ﾘｭｳｽｹ</t>
  </si>
  <si>
    <t>岩本　康平</t>
  </si>
  <si>
    <t>ｲﾜﾓﾄ ｺｳﾍｲ</t>
  </si>
  <si>
    <t>貞安　航平</t>
  </si>
  <si>
    <t>ｻﾀﾞﾔｽ ｺｳﾍｲ</t>
  </si>
  <si>
    <t>正路　悠</t>
  </si>
  <si>
    <t>ｼｮｳｼﾞ ﾊﾙｶ</t>
  </si>
  <si>
    <t>田村　春樹</t>
  </si>
  <si>
    <t>ﾀﾑﾗ ﾊﾙｷ</t>
  </si>
  <si>
    <t>中矢　千加良</t>
  </si>
  <si>
    <t>ﾅｶﾔ ﾁｶﾗ</t>
  </si>
  <si>
    <t>山崎　開斗</t>
  </si>
  <si>
    <t>ﾔﾏｻｷ ｶｲﾄ</t>
  </si>
  <si>
    <t>横田　雄大</t>
  </si>
  <si>
    <t>ﾖｺﾀ ﾕｳﾀﾞｲ</t>
  </si>
  <si>
    <t>吉田　舟作</t>
  </si>
  <si>
    <t>ﾖｼﾀﾞ ｼｭｳｻｸ</t>
  </si>
  <si>
    <t>脇坂　宗汰</t>
  </si>
  <si>
    <t>ﾜｷｻｶ ｿｳﾀ</t>
  </si>
  <si>
    <t>木村　拓文</t>
  </si>
  <si>
    <t>ｷﾑﾗ ﾀｸﾐ</t>
  </si>
  <si>
    <t>湊　丈瑠</t>
  </si>
  <si>
    <t>ﾐﾅﾄ ﾀｹﾙ</t>
  </si>
  <si>
    <t>光高　仁</t>
  </si>
  <si>
    <t>ﾐﾂﾀｶ ｼﾞﾝ</t>
  </si>
  <si>
    <t>松野　哲也</t>
  </si>
  <si>
    <t>ﾏﾂﾉ ﾃﾂﾔ</t>
  </si>
  <si>
    <t>窪　渉</t>
  </si>
  <si>
    <t>ｸﾎﾞ ﾜﾀﾙ</t>
  </si>
  <si>
    <t>尾木　護</t>
  </si>
  <si>
    <t>ｵｷﾞ ﾏﾓﾙ</t>
  </si>
  <si>
    <t>坂井　隆志</t>
  </si>
  <si>
    <t>ｻｶｲ ﾀｶｼ</t>
  </si>
  <si>
    <t>赤尾　敦</t>
  </si>
  <si>
    <t>ｱｶｵ ｱﾂｼ</t>
  </si>
  <si>
    <t>桑原　俊樹</t>
  </si>
  <si>
    <t>ｸﾜﾊﾗ ﾄｼｷ</t>
  </si>
  <si>
    <t>竹田　有佑</t>
  </si>
  <si>
    <t>ﾀｹﾀﾞ ﾕｳｽｹ</t>
  </si>
  <si>
    <t>辛山　勇太</t>
  </si>
  <si>
    <t>ｼﾝﾔﾏ ﾕｳﾀ</t>
  </si>
  <si>
    <t>島崎　将</t>
  </si>
  <si>
    <t>ｼﾏｻｷ ｼｮｳ</t>
  </si>
  <si>
    <t>濵田　倫行</t>
  </si>
  <si>
    <t>ﾊﾏﾀﾞ ﾄﾓﾕｷ</t>
  </si>
  <si>
    <t>乾　秀昭</t>
  </si>
  <si>
    <t>ｲﾇｲ ﾋﾃﾞｱｷ</t>
  </si>
  <si>
    <t>田中　能展</t>
  </si>
  <si>
    <t>ﾀﾅｶ ﾖｼﾉﾌﾞ</t>
  </si>
  <si>
    <t>藤田　怜一郎</t>
  </si>
  <si>
    <t>ﾌｼﾞﾀ ﾚｲｲﾁﾛｳ</t>
  </si>
  <si>
    <t>山中　一輝</t>
  </si>
  <si>
    <t>ﾔﾏﾅｶ ｶｽﾞｷ</t>
  </si>
  <si>
    <t>岸野　俊介</t>
  </si>
  <si>
    <t>ｷｼﾉ ｼｭﾝｽｹ</t>
  </si>
  <si>
    <t>片岡　基紘</t>
  </si>
  <si>
    <t>ｶﾀｵｶ ﾓﾄﾋﾛ</t>
  </si>
  <si>
    <t>宮地　博紀</t>
  </si>
  <si>
    <t>ﾐﾔｼﾞ ﾋﾛｷ</t>
  </si>
  <si>
    <t>川口　貴司</t>
  </si>
  <si>
    <t>ｶﾜｸﾞﾁ ﾀｶｼ</t>
  </si>
  <si>
    <t>髙橋　諄</t>
  </si>
  <si>
    <t>ﾀｶﾊｼ ｼﾞｭﾝ</t>
  </si>
  <si>
    <t>小田　好洸</t>
  </si>
  <si>
    <t>ｵﾀﾞ ﾖｼﾋﾛ</t>
  </si>
  <si>
    <t>市川　龍馬</t>
  </si>
  <si>
    <t>ｲﾁｶﾜ ﾘｮｳﾏ</t>
  </si>
  <si>
    <t>山城　達大</t>
  </si>
  <si>
    <t>ﾔﾏｼﾛ ﾀﾂﾋﾛ</t>
  </si>
  <si>
    <t>寺本　陸</t>
  </si>
  <si>
    <t>ﾃﾗﾓﾄ ﾘｸ</t>
  </si>
  <si>
    <t>岩井　蓮</t>
  </si>
  <si>
    <t>ｲﾜｲ ﾚﾝ</t>
  </si>
  <si>
    <t>金田　将成</t>
  </si>
  <si>
    <t>ｶﾅﾀﾞ ﾏｻﾅﾘ</t>
  </si>
  <si>
    <t>茂古沼　賢太郎</t>
  </si>
  <si>
    <t>ﾓｺﾇﾏ ｹﾝﾀﾛｳ</t>
  </si>
  <si>
    <t>安富　好希</t>
  </si>
  <si>
    <t>ﾔｽﾄﾐ ﾖｼｷ</t>
  </si>
  <si>
    <t>西森　大起</t>
  </si>
  <si>
    <t>ﾆｼﾓﾘ ﾋﾛｷ</t>
  </si>
  <si>
    <t>深澤　順一</t>
  </si>
  <si>
    <t>ﾌｶｻﾜ ｼﾞｭﾝｲﾁ</t>
  </si>
  <si>
    <t>田中　春紀</t>
  </si>
  <si>
    <t>ﾀﾅｶ ﾊﾙｷ</t>
  </si>
  <si>
    <t>竹中　隆紀</t>
  </si>
  <si>
    <t>ﾀｹﾅｶ ﾘｭｳｷ</t>
  </si>
  <si>
    <t>月本　惇</t>
  </si>
  <si>
    <t>ﾂｷﾓﾄ ﾏｺﾄ</t>
  </si>
  <si>
    <t>三谷　康一郎</t>
  </si>
  <si>
    <t>ﾐﾀﾆ ｺｳｲﾁﾛｳ</t>
  </si>
  <si>
    <t>片野田　航</t>
  </si>
  <si>
    <t>ｶﾀﾉﾀﾞ ﾜﾀﾙ</t>
  </si>
  <si>
    <t>森口　幸輝</t>
  </si>
  <si>
    <t>ﾓﾘｸﾞﾁ ｺｳｷ</t>
  </si>
  <si>
    <t>渡邊　龍樹</t>
  </si>
  <si>
    <t>ﾜﾀﾅﾍﾞ ﾀﾂｷ</t>
  </si>
  <si>
    <t>笠原　智行</t>
  </si>
  <si>
    <t>ｶｻﾊﾗ ﾄﾓﾕｷ</t>
  </si>
  <si>
    <t>麻生　虎丈郎</t>
  </si>
  <si>
    <t>ｱｿｳ ｺﾀﾛｳ</t>
  </si>
  <si>
    <t>福田　圭佑</t>
  </si>
  <si>
    <t>ﾌｸﾀﾞ ｹｲｽｹ</t>
  </si>
  <si>
    <t>光成　柊人</t>
  </si>
  <si>
    <t>ﾐﾂﾅﾘ ｼｭｳﾄ</t>
  </si>
  <si>
    <t>石井　翔梧</t>
  </si>
  <si>
    <t>ｲｼｲ ｼｮｳｺﾞ</t>
  </si>
  <si>
    <t>郡　健帆</t>
  </si>
  <si>
    <t>ｺｵﾘ ｶﾂﾎ</t>
  </si>
  <si>
    <t>岡田　篤典</t>
  </si>
  <si>
    <t>ｵｶﾀﾞ ｱﾂﾉﾘ</t>
  </si>
  <si>
    <t>猪谷　進示</t>
  </si>
  <si>
    <t>ｲﾀﾞﾆ ｼﾝｼﾞ</t>
  </si>
  <si>
    <t>恒石　実大</t>
  </si>
  <si>
    <t>ﾂﾈｲｼ ﾐﾋﾛ</t>
  </si>
  <si>
    <t>和田守　祥吾</t>
  </si>
  <si>
    <t>ﾜﾀﾞﾓﾘ ｼｮｳｺﾞ</t>
  </si>
  <si>
    <t>山田　雅彬</t>
  </si>
  <si>
    <t>ﾔﾏﾀﾞ ﾏｻｱｷ</t>
  </si>
  <si>
    <t>坂上　友介</t>
  </si>
  <si>
    <t>ｻｶﾉｳｴ ﾕｳｽｹ</t>
  </si>
  <si>
    <t>岡　亮佑</t>
  </si>
  <si>
    <t>ｵｶ ﾘｮｳｽｹ</t>
  </si>
  <si>
    <t>前田　達彦</t>
  </si>
  <si>
    <t>ﾏｴﾀﾞ ﾀﾂﾋﾛ</t>
  </si>
  <si>
    <t>河野　凜</t>
  </si>
  <si>
    <t>ｺｳﾉ ﾘﾝ</t>
  </si>
  <si>
    <t>長井　勝海</t>
  </si>
  <si>
    <t>ﾅｶﾞｲ ｶﾂﾐ</t>
  </si>
  <si>
    <t>山根　大輝</t>
  </si>
  <si>
    <t>ﾔﾏﾈ ﾋﾛｷ</t>
  </si>
  <si>
    <t>濵野　洋人</t>
  </si>
  <si>
    <t>ﾊﾏﾉ ﾋﾛﾄ</t>
  </si>
  <si>
    <t>村上　啓太</t>
  </si>
  <si>
    <t>ﾑﾗｶﾐ ｹｲﾀ</t>
  </si>
  <si>
    <t>藤本　達也</t>
  </si>
  <si>
    <t>ﾌｼﾞﾓﾄ ﾀﾂﾔ</t>
  </si>
  <si>
    <t>上田　力哉</t>
  </si>
  <si>
    <t>ｳｴﾀﾞ ﾘｷﾔ</t>
  </si>
  <si>
    <t>吉川　海斗</t>
  </si>
  <si>
    <t>ｷｯｶﾜ ｶｲﾄ</t>
  </si>
  <si>
    <t>日隅　健太郎</t>
  </si>
  <si>
    <t>ﾋｽﾞﾐ ｹﾝﾀﾛｳ</t>
  </si>
  <si>
    <t>古閑　翔太朗</t>
  </si>
  <si>
    <t>ｺｶﾞ ｼｮｳﾀﾛｳ</t>
  </si>
  <si>
    <t>寺西　洸介</t>
  </si>
  <si>
    <t>ﾃﾗﾆｼ ｺｳｽｹ</t>
  </si>
  <si>
    <t>野上　佳樹</t>
  </si>
  <si>
    <t>ﾉｶﾞﾐ ﾖｼｷ</t>
  </si>
  <si>
    <t>畠　直輝</t>
  </si>
  <si>
    <t>ﾊﾀ ﾅｵｷ</t>
  </si>
  <si>
    <t>二宮　崇哉</t>
  </si>
  <si>
    <t>ﾆﾉﾐﾔ ｼｭｳﾔ</t>
  </si>
  <si>
    <t>平見　滉輝</t>
  </si>
  <si>
    <t>ﾋﾗﾐ ｺｳｷ</t>
  </si>
  <si>
    <t>岡崎　修久</t>
  </si>
  <si>
    <t>ｵｶｻﾞｷ ﾉﾌﾞﾋｻ</t>
  </si>
  <si>
    <t>石原　秀真</t>
  </si>
  <si>
    <t>ｲｼﾊﾗ ｼｭｳﾏ</t>
  </si>
  <si>
    <t>吉川　和希</t>
  </si>
  <si>
    <t>ｷｯｶﾜ ｶｽﾞｷ</t>
  </si>
  <si>
    <t>久我　浩正</t>
  </si>
  <si>
    <t>ｸｶﾞ ﾋﾛﾏｻ</t>
  </si>
  <si>
    <t>白石　奎</t>
  </si>
  <si>
    <t>ｼﾗｲｼ ｹｲ</t>
  </si>
  <si>
    <t>小西　将暉</t>
  </si>
  <si>
    <t>ｺﾆｼ ﾏｻｷ</t>
  </si>
  <si>
    <t>原田　光貴</t>
  </si>
  <si>
    <t>ﾊﾗﾀﾞ ｺｳｷ</t>
  </si>
  <si>
    <t>水野　亮太</t>
  </si>
  <si>
    <t>ﾐｽﾞﾉ ﾘｮｳﾀ</t>
  </si>
  <si>
    <t>井上　貴博</t>
  </si>
  <si>
    <t>ｲﾉｳｴ ﾀｶﾋﾛ</t>
  </si>
  <si>
    <t>大前　隆史</t>
  </si>
  <si>
    <t>ｵｵﾏｴ ﾀｶｼ</t>
  </si>
  <si>
    <t>加藤　将城</t>
  </si>
  <si>
    <t>ｶﾄｳ ﾏｻｷ</t>
  </si>
  <si>
    <t>川井　直哉</t>
  </si>
  <si>
    <t>ｶﾜｲ ﾅｵﾔ</t>
  </si>
  <si>
    <t>熊本　晃大</t>
  </si>
  <si>
    <t>ｸﾏﾓﾄ ｱｷﾋﾛ</t>
  </si>
  <si>
    <t>酒井　玲於</t>
  </si>
  <si>
    <t>ｻｶｲ ﾚｵ</t>
  </si>
  <si>
    <t>島　良寛</t>
  </si>
  <si>
    <t>ｼﾏ ﾘｮｳﾀﾞｲ</t>
  </si>
  <si>
    <t>田中　巧</t>
  </si>
  <si>
    <t>ﾀﾅｶ ﾀｸﾐ</t>
  </si>
  <si>
    <t>橋本　託真</t>
  </si>
  <si>
    <t>濱口　汰暉</t>
  </si>
  <si>
    <t>ﾊﾏｸﾞﾁ ﾀｲｷ</t>
  </si>
  <si>
    <t>福永　郁也</t>
  </si>
  <si>
    <t>ﾌｸﾅｶﾞ ﾌﾐﾔ</t>
  </si>
  <si>
    <t>宮内　彪悟</t>
  </si>
  <si>
    <t>ﾐﾔｳﾁ ﾋｮｳｺﾞ</t>
  </si>
  <si>
    <t>山﨑　壮太</t>
  </si>
  <si>
    <t>ﾔﾏｻｷ ｿｳﾀ</t>
  </si>
  <si>
    <t>有井　友哉</t>
  </si>
  <si>
    <t>ｱﾘｲ ﾄﾓﾔ</t>
  </si>
  <si>
    <t>佐藤　雄一</t>
  </si>
  <si>
    <t>ｻﾄｳ ﾕｳｲﾁ</t>
  </si>
  <si>
    <t>五味　弘一郎</t>
  </si>
  <si>
    <t>ｺﾞﾐ ｺｳｲﾁﾛｳ</t>
  </si>
  <si>
    <t>西川　巧真</t>
  </si>
  <si>
    <t>ﾆｼｶﾜ ﾀｸﾏ</t>
  </si>
  <si>
    <t>林　隼矢</t>
  </si>
  <si>
    <t>ﾊﾔｼ ｼﾞｭﾝﾔ</t>
  </si>
  <si>
    <t>細井　龍太郎</t>
  </si>
  <si>
    <t>ﾎｿｲ ﾘｭｳﾀﾛｳ</t>
  </si>
  <si>
    <t>細羽　敬太</t>
  </si>
  <si>
    <t>ﾎｿﾊﾞ ｹｲﾀ</t>
  </si>
  <si>
    <t>南川　幸太郎</t>
  </si>
  <si>
    <t>ﾐﾅﾐｶﾜ ｺｳﾀﾛｳ</t>
  </si>
  <si>
    <t>山内　俊</t>
  </si>
  <si>
    <t>ﾔﾏｳﾁ ｽｸﾞﾙ</t>
  </si>
  <si>
    <t>横山　信也</t>
  </si>
  <si>
    <t>ﾖｺﾔﾏ ｼﾝﾔ</t>
  </si>
  <si>
    <t>切田　侃希</t>
  </si>
  <si>
    <t>ｷﾘﾀ ﾅｵｷ</t>
  </si>
  <si>
    <t>高辻　弘一</t>
  </si>
  <si>
    <t>ﾀｶﾂｼﾞ ｺｳｲﾁ</t>
  </si>
  <si>
    <t>木村　兼士朗</t>
  </si>
  <si>
    <t>ｷﾑﾗ ｹﾝｼﾛｳ</t>
  </si>
  <si>
    <t>國定　誠也</t>
  </si>
  <si>
    <t>ｸﾆｻﾀﾞ ｾｲﾔ</t>
  </si>
  <si>
    <t>半山　智也</t>
  </si>
  <si>
    <t>ﾊﾝﾔﾏ ﾄﾓﾔ</t>
  </si>
  <si>
    <t>横井　皓</t>
  </si>
  <si>
    <t>ﾖｺｲ ｿﾗ</t>
  </si>
  <si>
    <t>金川　伸一郎</t>
  </si>
  <si>
    <t>ｶﾈｶﾞﾜ ｼﾝｲﾁﾛｳ</t>
  </si>
  <si>
    <t>角　陽和</t>
  </si>
  <si>
    <t>ｽﾐ ﾋﾖﾘ</t>
  </si>
  <si>
    <t>西原　大貴</t>
  </si>
  <si>
    <t>ﾆｼﾊﾗ ﾀﾞｲｷ</t>
  </si>
  <si>
    <t>森友　裕太</t>
  </si>
  <si>
    <t>ﾓﾘﾄﾓ ﾕｳﾀ</t>
  </si>
  <si>
    <t>郡　太陽</t>
  </si>
  <si>
    <t>ｺｵﾘ ﾀｲﾖｳ</t>
  </si>
  <si>
    <t>野口　智徳</t>
  </si>
  <si>
    <t>ﾉｸﾞﾁ ﾄﾓﾉﾘ</t>
  </si>
  <si>
    <t>小川　浩平</t>
  </si>
  <si>
    <t>ｵｶﾞﾜ ｺｳﾍｲ</t>
  </si>
  <si>
    <t>大西　海人</t>
  </si>
  <si>
    <t>ｵｵﾆｼ ｶｲﾄ</t>
  </si>
  <si>
    <t>松浦　良樹</t>
  </si>
  <si>
    <t>ﾏﾂｳﾗ ﾖｼｷ</t>
  </si>
  <si>
    <t>石井　友貴</t>
  </si>
  <si>
    <t>田坂　優騎</t>
  </si>
  <si>
    <t>ﾀｻｶ ﾕｳｷ</t>
  </si>
  <si>
    <t>久松　蒼</t>
  </si>
  <si>
    <t>ﾋｻﾏﾂ ｱｵｲ</t>
  </si>
  <si>
    <t>浦村　有輝</t>
  </si>
  <si>
    <t>ｳﾗﾑﾗ ﾕｳｷ</t>
  </si>
  <si>
    <t>浅先　将大</t>
  </si>
  <si>
    <t>ｱｻｻﾞｷ ﾏｻﾋﾛ</t>
  </si>
  <si>
    <t>伊藤　大地</t>
  </si>
  <si>
    <t>枝根　史弥</t>
  </si>
  <si>
    <t>ｴﾀﾞﾈ ﾌﾐﾔ</t>
  </si>
  <si>
    <t>北村　直大</t>
  </si>
  <si>
    <t>ｷﾀﾑﾗ ﾅｵ</t>
  </si>
  <si>
    <t>佐々木　太夢</t>
  </si>
  <si>
    <t>ｻｻｷ ﾋﾛﾑ</t>
  </si>
  <si>
    <t>橋本　利哉</t>
  </si>
  <si>
    <t>ﾊｼﾓﾄ ﾄｼﾔ</t>
  </si>
  <si>
    <t>宮藤　優樹</t>
  </si>
  <si>
    <t>ﾐﾔﾌｼﾞ ﾕｳｷ</t>
  </si>
  <si>
    <t>吉見　健太</t>
  </si>
  <si>
    <t>ﾖｼﾐ ｹﾝﾀ</t>
  </si>
  <si>
    <t>朝倉　大貴</t>
  </si>
  <si>
    <t>ｱｻｸﾗ ﾀﾞｲｷ</t>
  </si>
  <si>
    <t>芦田　隼人</t>
  </si>
  <si>
    <t>ｱｼﾀﾞ ﾊﾔﾄ</t>
  </si>
  <si>
    <t>上野　慶太郎</t>
  </si>
  <si>
    <t>ｳｴﾉ ｹｲﾀﾛｳ</t>
  </si>
  <si>
    <t>神鳥　怜央</t>
  </si>
  <si>
    <t>ｶﾐﾄﾘ ﾚｵ</t>
  </si>
  <si>
    <t>合田　智哉</t>
  </si>
  <si>
    <t>ｺﾞｳﾀﾞ ﾄﾓﾔ</t>
  </si>
  <si>
    <t>児玉　優生</t>
  </si>
  <si>
    <t>ｺﾀﾞﾏ ﾕｳｷ</t>
  </si>
  <si>
    <t>住田　達生</t>
  </si>
  <si>
    <t>ｽﾐﾀﾞ ﾀﾂｷ</t>
  </si>
  <si>
    <t>畑中　将彦</t>
  </si>
  <si>
    <t>ﾊﾀﾅｶ ﾏｻﾋｺ</t>
  </si>
  <si>
    <t>村上　浩平</t>
  </si>
  <si>
    <t>ﾑﾗｶﾐ ｺｳﾍｲ</t>
  </si>
  <si>
    <t>渡邉　航大</t>
  </si>
  <si>
    <t>ﾜﾀﾅﾍﾞ ｺｳﾀﾞｲ</t>
  </si>
  <si>
    <t>安積　大輔</t>
  </si>
  <si>
    <t>ｱﾂﾞﾞﾐ ﾀﾞｲｽｹ</t>
  </si>
  <si>
    <t>岩崎　恵太</t>
  </si>
  <si>
    <t>ｲﾜｻｷ ｹｲﾀ</t>
  </si>
  <si>
    <t>神山　拓也</t>
  </si>
  <si>
    <t>ｶﾐﾔﾏ ﾀｸﾔ</t>
  </si>
  <si>
    <t>岸本　琢磨</t>
  </si>
  <si>
    <t>ｷｼﾓﾄ ﾀｸﾏ</t>
  </si>
  <si>
    <t>久米　智宏</t>
  </si>
  <si>
    <t>ｸﾒ ﾄﾓﾋﾛ</t>
  </si>
  <si>
    <t>神野　竜</t>
  </si>
  <si>
    <t>ｼﾞﾝﾉ ﾘｭｳ</t>
  </si>
  <si>
    <t>鈴木　真人</t>
  </si>
  <si>
    <t>ｽｽﾞｷ ﾏｻﾄ</t>
  </si>
  <si>
    <t>長尾　祐汰</t>
  </si>
  <si>
    <t>ﾅｶﾞｵ ﾕｳﾀ</t>
  </si>
  <si>
    <t>永田　一貴</t>
  </si>
  <si>
    <t>ﾅｶﾞﾀ ｶｽﾞｷ</t>
  </si>
  <si>
    <t>濵崎　智哉</t>
  </si>
  <si>
    <t>ﾊﾏｻｷ ﾄﾓﾔ</t>
  </si>
  <si>
    <t>前田　篤</t>
  </si>
  <si>
    <t>三町　浩貴</t>
  </si>
  <si>
    <t>ﾐﾏﾁ ﾋﾛｷ</t>
  </si>
  <si>
    <t>横田　司</t>
  </si>
  <si>
    <t>ﾖｺﾀ ﾂｶｻ</t>
  </si>
  <si>
    <t>北川　朔矢</t>
  </si>
  <si>
    <t>ｷﾀｶﾞﾜ ｻｸﾔ</t>
  </si>
  <si>
    <t>上田　和志</t>
    <rPh sb="3" eb="4">
      <t>ワ</t>
    </rPh>
    <phoneticPr fontId="2"/>
  </si>
  <si>
    <t>ｳｴﾀﾞ ｶｽﾞｼ</t>
  </si>
  <si>
    <t>杢　健寛</t>
  </si>
  <si>
    <t>ﾓｸ ﾀｹﾋﾛ</t>
  </si>
  <si>
    <t>瀬尾　真之</t>
  </si>
  <si>
    <t>ｾｵ ﾏｻﾕｷ</t>
  </si>
  <si>
    <t>村上　将一</t>
  </si>
  <si>
    <t>ﾑﾗｶﾐ ｼｮｳｲﾁ</t>
  </si>
  <si>
    <t>板谷　真孝</t>
  </si>
  <si>
    <t>ｲﾀﾀﾆ ﾏｻﾀｶ</t>
  </si>
  <si>
    <t>金子　悠</t>
  </si>
  <si>
    <t>ｶﾈｺ ﾕｳ</t>
  </si>
  <si>
    <t>木村　昌哉</t>
  </si>
  <si>
    <t>ｷﾑﾗ ﾏｻﾔ</t>
  </si>
  <si>
    <t>瀧口　吉香</t>
  </si>
  <si>
    <t>ﾀｷｸﾞﾁ ｷｯｶ</t>
  </si>
  <si>
    <t>深堀　洋佑</t>
  </si>
  <si>
    <t>ﾌｶﾎﾘ ﾖｳｽｹ</t>
  </si>
  <si>
    <t>三好　遊理</t>
  </si>
  <si>
    <t>ﾐﾖｼ ﾕｳﾘ</t>
  </si>
  <si>
    <t>三輪　大貴</t>
  </si>
  <si>
    <t>ﾐﾜ ﾀﾞｲｷ</t>
  </si>
  <si>
    <t>河村　駿</t>
  </si>
  <si>
    <t>ｶﾜﾑﾗ ｼｭﾝ</t>
  </si>
  <si>
    <t>河本　拓巳</t>
  </si>
  <si>
    <t>ｶﾜﾓﾄ ﾀｸﾐ</t>
  </si>
  <si>
    <t>五島　和徳</t>
  </si>
  <si>
    <t>ｺﾞﾄｳ ｶｽﾞﾉﾘ</t>
  </si>
  <si>
    <t>中村　巧汰</t>
  </si>
  <si>
    <t>ﾅｶﾑﾗ ｺｳﾀ</t>
  </si>
  <si>
    <t>中村　勇希</t>
  </si>
  <si>
    <t>ﾅｶﾑﾗ ﾕｳｷ</t>
  </si>
  <si>
    <t>古川　丈裕</t>
  </si>
  <si>
    <t>ﾌﾙｶﾜ ﾀｹﾋﾛ</t>
  </si>
  <si>
    <t>松本　翔</t>
  </si>
  <si>
    <t>ﾏﾂﾓﾄ ｶｹﾙ</t>
  </si>
  <si>
    <t>横山　裕介</t>
  </si>
  <si>
    <t>ﾖｺﾔﾏ ﾕｳｽｹ</t>
  </si>
  <si>
    <t>青木　克磨</t>
  </si>
  <si>
    <t>ｱｵｷ ｶﾂﾏ</t>
  </si>
  <si>
    <t>磯　龍司</t>
  </si>
  <si>
    <t>ｲｿ ﾘｭｳｼﾞ</t>
  </si>
  <si>
    <t>尾﨑　光太郎</t>
  </si>
  <si>
    <t>ｵｻﾞｷ ｺｳﾀﾛｳ</t>
  </si>
  <si>
    <t>來島　和哉</t>
  </si>
  <si>
    <t>ｷｼﾞﾏ ｶｽﾞﾔ</t>
  </si>
  <si>
    <t>武智　大輔</t>
  </si>
  <si>
    <t>ﾀｹﾁ ﾀﾞｲｽｹ</t>
  </si>
  <si>
    <t>田中　友也</t>
  </si>
  <si>
    <t>深水　翼</t>
  </si>
  <si>
    <t>ﾌｶﾐｽﾞ ﾂﾊﾞｻ</t>
  </si>
  <si>
    <t>福間　敦也</t>
  </si>
  <si>
    <t>ﾌｸﾏ ｱﾂﾔ</t>
  </si>
  <si>
    <t>藤田　莞大</t>
  </si>
  <si>
    <t>ﾌｼﾞﾀ ｶﾝﾀﾞｲ</t>
  </si>
  <si>
    <t>藤村　哲平</t>
  </si>
  <si>
    <t>ﾌｼﾞﾑﾗ ﾃｯﾍﾟｲ</t>
  </si>
  <si>
    <t>前畑　奏吾</t>
  </si>
  <si>
    <t>ﾏｴﾊﾀ ｿｳｺﾞ</t>
  </si>
  <si>
    <t>光嶋　峻平</t>
  </si>
  <si>
    <t>ﾐﾂｼﾏ ｼｭﾝﾍﾟｲ</t>
  </si>
  <si>
    <t>桑田　彰浩</t>
  </si>
  <si>
    <t>ｸﾜﾀ ｱｷﾋﾛ</t>
  </si>
  <si>
    <t>前田　雄飛</t>
  </si>
  <si>
    <t>ﾏｴﾀﾞ ﾕｳﾋ</t>
  </si>
  <si>
    <t>朝津　順平</t>
  </si>
  <si>
    <t>ｱｻﾂ ｼﾞｭﾝﾍﾟｲ</t>
  </si>
  <si>
    <t>清水　翔一郎</t>
  </si>
  <si>
    <t>ｼﾐｽﾞ ｼｮｳｲﾁﾛｳ</t>
  </si>
  <si>
    <t>岩本　健次郎</t>
  </si>
  <si>
    <t>ｲﾜﾓﾄ ｹﾝｼﾞﾛｳ</t>
  </si>
  <si>
    <t>西村　浩貴</t>
  </si>
  <si>
    <t>ﾆｼﾑﾗ ﾋﾛｷ</t>
  </si>
  <si>
    <t>大矢根　功季</t>
  </si>
  <si>
    <t>ｵｵﾔﾈ ｺｳｷ</t>
  </si>
  <si>
    <t>澄田　開</t>
  </si>
  <si>
    <t>ｽﾐﾀﾞ ｶｲ</t>
  </si>
  <si>
    <t>原　一智</t>
  </si>
  <si>
    <t>ﾊﾗ ｶｽﾞﾄﾓ</t>
  </si>
  <si>
    <t>本田　圭吾</t>
  </si>
  <si>
    <t>ﾎﾝﾀﾞ ｹｲｺﾞ</t>
  </si>
  <si>
    <t>松本　善幸</t>
  </si>
  <si>
    <t>ﾏﾂﾓﾄ ﾖｼﾕｷ</t>
  </si>
  <si>
    <t>桐原　勇斗</t>
  </si>
  <si>
    <t>ｷﾘﾊﾗ ﾕｳﾄ</t>
  </si>
  <si>
    <t>森川　裕英</t>
  </si>
  <si>
    <t>ﾓﾘｶﾜ ﾋﾛﾋﾃﾞ</t>
  </si>
  <si>
    <t>永岡　宗一郎</t>
  </si>
  <si>
    <t>ﾅｶﾞｵｶ ｿｳｲﾁﾛｳ</t>
  </si>
  <si>
    <t>船津　涼太v</t>
  </si>
  <si>
    <t>ﾌﾅﾂ ﾘｮｳﾀ</t>
  </si>
  <si>
    <t>大野　奏一郎</t>
  </si>
  <si>
    <t>ｵｵﾉ ｿｳｲﾁﾛｳ</t>
  </si>
  <si>
    <t>壇上　佑音</t>
  </si>
  <si>
    <t>ﾀﾞﾝｼﾞｮｳ ﾕｳﾄ</t>
  </si>
  <si>
    <t>伊藤　優希</t>
  </si>
  <si>
    <t>ｲﾄｳ ﾕｳｷ</t>
  </si>
  <si>
    <t>橋井　勇磨</t>
  </si>
  <si>
    <t>ﾊｼｲ ﾕｳﾏ</t>
  </si>
  <si>
    <t>亀田　広夢</t>
  </si>
  <si>
    <t>ｶﾒﾀﾞ ﾋﾛﾑ</t>
  </si>
  <si>
    <t>糸原　一輝</t>
  </si>
  <si>
    <t>ｲﾄﾊﾗ ｶｽﾞｷ</t>
  </si>
  <si>
    <t>三浦　伊織</t>
  </si>
  <si>
    <t>ﾐｳﾗ ｲｵﾘ</t>
  </si>
  <si>
    <t>前田　大和</t>
  </si>
  <si>
    <t>ﾏｴﾀ ﾔﾏﾄ</t>
  </si>
  <si>
    <t>松波　智也</t>
  </si>
  <si>
    <t>ﾏﾂﾅﾐ ﾄﾓﾔ</t>
  </si>
  <si>
    <t>杉浦　悠太</t>
  </si>
  <si>
    <t>ｽｷﾞｳﾗ ﾕｳﾀ</t>
  </si>
  <si>
    <t>町田　郁惟</t>
  </si>
  <si>
    <t>ﾏﾁﾀﾞ ｲｸﾀﾀﾞ</t>
  </si>
  <si>
    <t>松原　國喜</t>
  </si>
  <si>
    <t>ﾏﾂﾊﾞﾗ ｸﾆｷ</t>
  </si>
  <si>
    <t>佐藤　孝三</t>
  </si>
  <si>
    <t>ｻﾄｳ ｺｳｿﾞｳ</t>
  </si>
  <si>
    <t>森　拓夢</t>
  </si>
  <si>
    <t>ﾓﾘ ﾀｸﾑ</t>
  </si>
  <si>
    <t>原　仁一朗</t>
  </si>
  <si>
    <t>ﾊﾗ ｼﾞﾝｲﾁﾛｳ</t>
  </si>
  <si>
    <t>門田　風雅</t>
  </si>
  <si>
    <t>ﾓﾝﾃﾞﾝ ﾌｳﾏ</t>
  </si>
  <si>
    <t>工藤　匡史</t>
  </si>
  <si>
    <t>ｸﾄﾞｳ ﾏｻｼ</t>
  </si>
  <si>
    <t>作野　凛太朗</t>
  </si>
  <si>
    <t>ｻｸﾉ ﾘﾝﾀﾛｳ</t>
  </si>
  <si>
    <t>岡﨑　舜生</t>
  </si>
  <si>
    <t>ｵｶｻﾞｷ ｼｭﾝｷ</t>
  </si>
  <si>
    <t>竹明　竜太郎</t>
  </si>
  <si>
    <t>ﾀｹﾐｮｳ ﾘｭｳﾀﾛｳ</t>
  </si>
  <si>
    <t>藤井　勇生</t>
  </si>
  <si>
    <t>ﾌｼﾞｲ ﾕｳｷ</t>
  </si>
  <si>
    <t>谷　亮磨</t>
  </si>
  <si>
    <t>ﾀﾆ ﾘｮｳﾏ</t>
  </si>
  <si>
    <t>野口　佑大</t>
  </si>
  <si>
    <t>ﾉｸﾞﾁ ﾕｳﾀﾞｲ</t>
  </si>
  <si>
    <t>伊丹　航</t>
  </si>
  <si>
    <t>ｲﾀﾐ ｺｳ</t>
  </si>
  <si>
    <t>島田　史也</t>
  </si>
  <si>
    <t>ｼﾏﾀﾞ ﾌﾐﾔ</t>
  </si>
  <si>
    <t>石原　朋典</t>
  </si>
  <si>
    <t>ｲｼﾊﾗ ﾄﾓﾉﾘ</t>
  </si>
  <si>
    <t>中井　優</t>
  </si>
  <si>
    <t>ﾅｶｲ ﾕｳ</t>
  </si>
  <si>
    <t>山本　諒</t>
  </si>
  <si>
    <t>ﾔﾏﾓﾄ ﾘｮｳ</t>
  </si>
  <si>
    <t>内海　大輔</t>
  </si>
  <si>
    <t>ｳﾂﾐ ﾀﾞｲｽｹ</t>
  </si>
  <si>
    <t>大内　智貴</t>
  </si>
  <si>
    <t>ｵｵｳﾁ ﾄﾓｷ</t>
  </si>
  <si>
    <t>大後戸　智也</t>
  </si>
  <si>
    <t>ｵｵｾﾄﾞ ﾄﾓﾔ</t>
  </si>
  <si>
    <t>川端　彬義</t>
  </si>
  <si>
    <t>ｶﾜﾊﾞﾀ ｱｷﾖｼ</t>
  </si>
  <si>
    <t>立花　和典</t>
  </si>
  <si>
    <t>ﾀﾁﾊﾞﾅ ｶｽﾞﾉﾘ</t>
  </si>
  <si>
    <t>久次　康樹</t>
  </si>
  <si>
    <t>ﾋｻﾂｸﾞ ｺｳｷ</t>
  </si>
  <si>
    <t>日向　遼太郎</t>
  </si>
  <si>
    <t>ﾋｭｳｶﾞ ﾘｮｳﾀﾛｳ</t>
  </si>
  <si>
    <t>岡本　裕貴</t>
  </si>
  <si>
    <t>ｵｶﾓﾄ ﾕｳｷ</t>
  </si>
  <si>
    <t>島﨑　海渡</t>
  </si>
  <si>
    <t>ｼﾏｻｷ ｶｲﾄ</t>
  </si>
  <si>
    <t>藤井　裕嗣</t>
  </si>
  <si>
    <t>ﾌｼﾞｲ ﾋﾛｼ</t>
  </si>
  <si>
    <t>小林　大地</t>
  </si>
  <si>
    <t>ｺﾊﾞﾔｼ ﾀﾞｲﾁ</t>
  </si>
  <si>
    <t>中山　裕太</t>
  </si>
  <si>
    <t>黒見　亮太</t>
  </si>
  <si>
    <t>ｸﾛﾐ ﾘｮｳﾀ</t>
  </si>
  <si>
    <t>和田　朋風</t>
  </si>
  <si>
    <t>ﾜﾀﾞ ﾄﾓｶｾﾞ</t>
  </si>
  <si>
    <t>大田　真輝</t>
  </si>
  <si>
    <t>ｵｵﾀ ﾏｻｷ</t>
  </si>
  <si>
    <t>今川　斗真</t>
  </si>
  <si>
    <t>ｲﾏｶﾞﾜ ﾄｳﾏ</t>
  </si>
  <si>
    <t>上杉　太一</t>
  </si>
  <si>
    <t>ｳｴｽｷﾞ ﾀｲﾁ</t>
  </si>
  <si>
    <t>廣瀬　将一</t>
  </si>
  <si>
    <t>ﾋﾛｾ ｼｮｳｲﾁ</t>
  </si>
  <si>
    <t>藤田　隼人</t>
  </si>
  <si>
    <t>ﾌｼﾞﾀ ﾊﾔﾄ</t>
  </si>
  <si>
    <t>佐伯　剛太郎</t>
  </si>
  <si>
    <t>ｻｲｷ ｺｳﾀﾛｳ</t>
  </si>
  <si>
    <t>黒木　亮太</t>
  </si>
  <si>
    <t>ｸﾛｷ ﾘｮｳﾀ</t>
  </si>
  <si>
    <t>村上　隼</t>
  </si>
  <si>
    <t>ﾑﾗｶﾐ ｼﾞｭﾝ</t>
  </si>
  <si>
    <t>宮本　康平</t>
  </si>
  <si>
    <t>ﾐﾔﾓﾄ ｺｳﾍｲ</t>
  </si>
  <si>
    <t>木下　陽裕</t>
  </si>
  <si>
    <t>ｷﾉｼﾀ ﾋｲﾛ</t>
  </si>
  <si>
    <t>河本　慎之介</t>
  </si>
  <si>
    <t>ｶﾜﾓﾄ ｼﾝﾉｽｹ</t>
  </si>
  <si>
    <t>清家　航輔</t>
  </si>
  <si>
    <t>ｾｲｹ ｺｳｽｹ</t>
  </si>
  <si>
    <t>新山　寛人</t>
  </si>
  <si>
    <t>ﾆｲﾔﾏ ﾋﾛﾄ</t>
  </si>
  <si>
    <t>寺尾　亨大</t>
  </si>
  <si>
    <t>ﾃﾗｵ ｺｳﾀﾞｲ</t>
  </si>
  <si>
    <t>遠山　龍太郎</t>
  </si>
  <si>
    <t>ﾄｵﾔﾏ ﾘｭｳﾀﾛｳ</t>
  </si>
  <si>
    <t>俊成　哲平</t>
  </si>
  <si>
    <t>ﾄｼﾅﾘ ﾃｯﾍﾟｲ</t>
  </si>
  <si>
    <t>池内　義裕</t>
  </si>
  <si>
    <t>ｲｹｳﾁ ﾖｼﾋﾛ</t>
  </si>
  <si>
    <t>村尾　祐太郎</t>
  </si>
  <si>
    <t>ﾑﾗｵ ﾕｳﾀﾛｳ</t>
  </si>
  <si>
    <t>山本　渉</t>
  </si>
  <si>
    <t>ﾔﾏﾓﾄ ｼｮｳ</t>
  </si>
  <si>
    <t>佃　飛雄馬</t>
  </si>
  <si>
    <t>ﾂｸﾀﾞ ﾋｭｳﾏ</t>
  </si>
  <si>
    <t>高橋　和弘</t>
  </si>
  <si>
    <t>ﾀｶﾊｼ ｶｽﾞﾋﾛ</t>
  </si>
  <si>
    <t>小川　光司</t>
  </si>
  <si>
    <t>ｵｶﾞﾜ ｺｳｼﾞ</t>
  </si>
  <si>
    <t>松井　恭平</t>
  </si>
  <si>
    <t>ﾏﾂｲ ｷｮｳﾍｲ</t>
  </si>
  <si>
    <t>川田　佳次</t>
  </si>
  <si>
    <t>ｶﾜﾀﾞ ｹｲｼﾞ</t>
  </si>
  <si>
    <t>野口　尚樹</t>
  </si>
  <si>
    <t>ﾉｸﾞﾁ ﾅｵｷ</t>
  </si>
  <si>
    <t>大坪　柊也</t>
  </si>
  <si>
    <t>ｵｵﾂﾎﾞ ｼｭｳﾔ</t>
  </si>
  <si>
    <t>大崎　倖士朗</t>
  </si>
  <si>
    <t>ｵｵｻｷ ｺｳｼﾛｳ</t>
  </si>
  <si>
    <t>吉川　諒</t>
  </si>
  <si>
    <t>ｷｯｶﾜ ﾘｮｳ</t>
  </si>
  <si>
    <t>久保　大地</t>
  </si>
  <si>
    <t>ｸﾎﾞ ﾀﾞｲﾁ</t>
  </si>
  <si>
    <t>古森　大貴</t>
  </si>
  <si>
    <t>ｺﾓﾘ ﾀﾞｲｷ</t>
  </si>
  <si>
    <t>中根　啓志</t>
  </si>
  <si>
    <t>ﾅｶﾈ ｹｲｼ</t>
  </si>
  <si>
    <t>貫井　大聖</t>
  </si>
  <si>
    <t>ﾇｸｲ ﾀｲｾｲ</t>
  </si>
  <si>
    <t>日高　拓真</t>
  </si>
  <si>
    <t>ﾋﾀﾞｶ ﾀｸﾏ</t>
  </si>
  <si>
    <t>藤瀬　悠也</t>
  </si>
  <si>
    <t>ﾌｼﾞｾ ﾕｳﾔ</t>
  </si>
  <si>
    <t>水成　昂聖</t>
  </si>
  <si>
    <t>ﾐｽﾞﾅﾘ ｺｳｾｲ</t>
  </si>
  <si>
    <t>山下　雄大</t>
  </si>
  <si>
    <t>ﾔﾏｼﾀ ﾕｳﾀﾞｲ</t>
  </si>
  <si>
    <t>渡邊　諒</t>
  </si>
  <si>
    <t>花屋　佳明</t>
  </si>
  <si>
    <t>ﾊﾅﾔ ﾖｼｱｷ</t>
  </si>
  <si>
    <t>檜垣　正昭</t>
  </si>
  <si>
    <t>ﾋｶﾞｷ ﾏｻｱｷ</t>
  </si>
  <si>
    <t>開内　丈流</t>
  </si>
  <si>
    <t>ﾋﾗｷｳﾁ ﾀｹﾙ</t>
  </si>
  <si>
    <t>三輪　航平</t>
  </si>
  <si>
    <t>ﾐﾜ ｺｳﾍｲ</t>
  </si>
  <si>
    <t>山口　亮輔</t>
  </si>
  <si>
    <t>ﾔﾏｸﾞﾁ ﾘｮｳｽｹ</t>
  </si>
  <si>
    <t>清井　錬</t>
  </si>
  <si>
    <t>ｷﾖｲ ﾚﾝ</t>
  </si>
  <si>
    <t>白木　蒼人</t>
  </si>
  <si>
    <t>ｼﾗｷ ｱｵﾄ</t>
  </si>
  <si>
    <t>新谷　俊季</t>
  </si>
  <si>
    <t>ｼﾝﾀﾆ ﾄｼｷ</t>
  </si>
  <si>
    <t>福井　璃玖</t>
  </si>
  <si>
    <t>ﾌｸｲ ﾘｸ</t>
  </si>
  <si>
    <t>岡野　航大</t>
  </si>
  <si>
    <t>ｵｶﾉ ｺｳﾀ</t>
  </si>
  <si>
    <t>逸見　太郎</t>
  </si>
  <si>
    <t>ﾍﾝﾐ ﾀﾛｳ</t>
  </si>
  <si>
    <t>高瀬　玄渉</t>
  </si>
  <si>
    <t>ﾀｶｾ ﾄﾜ</t>
  </si>
  <si>
    <t>村上　舜哉</t>
  </si>
  <si>
    <t>ﾑﾗｶﾐ ｼｭﾝﾔ</t>
  </si>
  <si>
    <t>坂口　翔太</t>
  </si>
  <si>
    <t>ｻｶｸﾞﾁ ｼｮｳﾀ</t>
  </si>
  <si>
    <t>勝坂　優希</t>
  </si>
  <si>
    <t>ｶﾂｻｶ ﾕｳｷ</t>
  </si>
  <si>
    <t>山北　丈将</t>
  </si>
  <si>
    <t>ﾔﾏｷﾀ ﾀｹﾉﾌﾞ</t>
  </si>
  <si>
    <t>岡原　康太</t>
  </si>
  <si>
    <t>ｵｶﾊﾗ ｺｳﾀ</t>
  </si>
  <si>
    <t>栗原　涼輔</t>
  </si>
  <si>
    <t>ｸﾘﾊﾗ ﾘｮｳｽｹ</t>
  </si>
  <si>
    <t>岡田　燎</t>
  </si>
  <si>
    <t>ｵｶﾀﾞ ﾘｮｳ</t>
  </si>
  <si>
    <t>伊東　哲博</t>
  </si>
  <si>
    <t>ｲﾄｳ ﾃﾂﾋﾛ</t>
  </si>
  <si>
    <t>杉原　聖信</t>
  </si>
  <si>
    <t>ｽｷﾞﾊﾗ ｷﾖﾉﾌﾞ</t>
  </si>
  <si>
    <t>大野　雄河</t>
  </si>
  <si>
    <t>ｵｵﾉ ﾕｳｶﾞ</t>
  </si>
  <si>
    <t>田和　優佑</t>
  </si>
  <si>
    <t>ﾀﾜ ﾕｳｽｹ</t>
  </si>
  <si>
    <t>中島　康太</t>
  </si>
  <si>
    <t>ﾅｶｼﾞﾏ ｺｳﾀ</t>
  </si>
  <si>
    <t>中田　康仁</t>
  </si>
  <si>
    <t>ﾅｶﾀ ﾔｽﾋﾄ</t>
  </si>
  <si>
    <t>稲場　翔也</t>
  </si>
  <si>
    <t>ｲﾅﾊﾞ ｼｮｳﾔ</t>
  </si>
  <si>
    <t>下見　怜央</t>
  </si>
  <si>
    <t>ｼﾓﾐ ﾚｵ</t>
  </si>
  <si>
    <t>橋本　侑樹</t>
  </si>
  <si>
    <t>片山　新介</t>
  </si>
  <si>
    <t>ｶﾀﾔﾏ ｼﾝｽｹ</t>
  </si>
  <si>
    <t>上窪　優介</t>
  </si>
  <si>
    <t>ｶﾐｸﾎﾞ ﾕｳｽｹ</t>
  </si>
  <si>
    <t>池田　修斗</t>
  </si>
  <si>
    <t>ｲｹﾀﾞ ｼｭｳﾄ</t>
  </si>
  <si>
    <t>中村　祐太</t>
  </si>
  <si>
    <t>ﾅｶﾑﾗ ﾕｳﾀ</t>
  </si>
  <si>
    <t>大原　健太郎</t>
  </si>
  <si>
    <t>ｵｵﾊﾗ ｹﾝﾀﾛｳ</t>
  </si>
  <si>
    <t>浅野　拓実</t>
  </si>
  <si>
    <t>ｱｻﾉ ﾀｸﾐ</t>
  </si>
  <si>
    <t>石川　裕太</t>
  </si>
  <si>
    <t>ｲｼｶﾜ ﾕｳﾀ</t>
  </si>
  <si>
    <t>一谷　薫平</t>
  </si>
  <si>
    <t>ｲﾁﾀﾆ ｸﾝﾍﾟｲ</t>
  </si>
  <si>
    <t>大西　拓也</t>
  </si>
  <si>
    <t>ｵｵﾆｼ ﾀｸﾔ</t>
  </si>
  <si>
    <t>片岡　洋志</t>
  </si>
  <si>
    <t>ｶﾀｵｶ ﾋﾛｼ</t>
  </si>
  <si>
    <t>坂本　拓海</t>
  </si>
  <si>
    <t>ｻｶﾓﾄ ﾀｸﾐ</t>
  </si>
  <si>
    <t>上甲　貴之</t>
  </si>
  <si>
    <t>ｼﾞｮｳｺｳ ﾀｶﾕｷ</t>
  </si>
  <si>
    <t>末友　悠希</t>
  </si>
  <si>
    <t>ｽｴﾄﾓ ﾕｳｷ</t>
  </si>
  <si>
    <t>土江　祐介</t>
  </si>
  <si>
    <t>ﾂﾁｴ ﾕｳｽｹ</t>
  </si>
  <si>
    <t>寺岡　息吹</t>
  </si>
  <si>
    <t>ﾃﾗｵｶ ｲﾌﾞｷ</t>
  </si>
  <si>
    <t>西野　友喜</t>
  </si>
  <si>
    <t>ﾆｼﾉ ﾄﾓｷ</t>
  </si>
  <si>
    <t>山岡　怜央</t>
  </si>
  <si>
    <t>ﾔﾏｵｶ ﾚｵ</t>
  </si>
  <si>
    <t>山口　慧士</t>
  </si>
  <si>
    <t>ﾔﾏｸﾞﾁ ｹｲｼ</t>
  </si>
  <si>
    <t>山中　友輔</t>
  </si>
  <si>
    <t>ﾔﾏﾅｶ ﾕｳｽｹ</t>
  </si>
  <si>
    <t>渡部　大珠</t>
  </si>
  <si>
    <t>ﾜﾀﾅﾍﾞ ﾀｲｼﾞｭ</t>
  </si>
  <si>
    <t>岡田　修司</t>
  </si>
  <si>
    <t>ｵｶﾀﾞ ｼｭｳｼﾞ</t>
  </si>
  <si>
    <t>岡田　陸</t>
  </si>
  <si>
    <t>ｵｶﾀﾞ ﾘｸ</t>
  </si>
  <si>
    <t>岡村　幹也</t>
  </si>
  <si>
    <t>ｵｶﾑﾗ ﾐｷﾔ</t>
  </si>
  <si>
    <t>小川　龍平</t>
  </si>
  <si>
    <t>ｵｶﾞﾜ ﾘｭｳﾍｲ</t>
  </si>
  <si>
    <t>小泉　恭佑</t>
  </si>
  <si>
    <t>ｺｲｽﾞﾐ ｷｮｳｽｹ</t>
  </si>
  <si>
    <t>杉本　和法</t>
  </si>
  <si>
    <t>ｽｷﾞﾓﾄ ｶｽﾞﾉﾘ</t>
  </si>
  <si>
    <t>武井　充輝</t>
  </si>
  <si>
    <t>ﾀｹｲ ﾐﾂｷ</t>
  </si>
  <si>
    <t>原　和輝</t>
  </si>
  <si>
    <t>ﾊﾗ ｶｽﾞｷ</t>
  </si>
  <si>
    <t>福本　治哉</t>
  </si>
  <si>
    <t>ﾌｸﾓﾄ ﾊﾙﾔ</t>
  </si>
  <si>
    <t>平家　知典</t>
  </si>
  <si>
    <t>ﾍｲｹ ﾄﾓﾉﾘ</t>
  </si>
  <si>
    <t>堀内　雄斗</t>
  </si>
  <si>
    <t>ﾎﾘｳﾁ ﾕｳﾄ</t>
  </si>
  <si>
    <t>舛野　風太</t>
  </si>
  <si>
    <t>ﾏｽﾉ ﾌｳﾀ</t>
  </si>
  <si>
    <t>沖田　陸也</t>
  </si>
  <si>
    <t>ｵｷﾀ ﾘｸﾔ</t>
  </si>
  <si>
    <t>荻田　比呂</t>
  </si>
  <si>
    <t>ｵｷﾞﾀ ﾋﾛ</t>
  </si>
  <si>
    <t>蔵田　雅典</t>
  </si>
  <si>
    <t>ｸﾗﾀ ﾏｻﾉﾘ</t>
  </si>
  <si>
    <t>徳住　英彰</t>
  </si>
  <si>
    <t>ﾄｸｽﾐ ﾋﾃﾞｱｷ</t>
  </si>
  <si>
    <t>西川　晴海</t>
  </si>
  <si>
    <t>ﾆｼｶﾜ ﾊﾙﾐ</t>
  </si>
  <si>
    <t>山西　遼介</t>
  </si>
  <si>
    <t>ﾔﾏﾆｼ ﾘｮｳｽｹ</t>
  </si>
  <si>
    <t>渡部　寛人</t>
  </si>
  <si>
    <t>ﾜﾀﾅﾍﾞ ﾋﾛﾄ</t>
  </si>
  <si>
    <t>川原　航平</t>
  </si>
  <si>
    <t>ｶﾜﾊﾗ ｺｳﾍｲ</t>
  </si>
  <si>
    <t>相田　和之</t>
  </si>
  <si>
    <t>ｿｳﾀﾞ ｶｽﾞﾕｷ</t>
  </si>
  <si>
    <t>堀田　靖人</t>
  </si>
  <si>
    <t>ﾎﾘﾀ ﾔｽﾋﾄ</t>
  </si>
  <si>
    <t>板井　昌太</t>
  </si>
  <si>
    <t>ｲﾀｲ ｼｮｳﾀ</t>
  </si>
  <si>
    <t>小田　淳史</t>
  </si>
  <si>
    <t>ｵﾀﾞ ｱﾂｼ</t>
  </si>
  <si>
    <t>川井　健太郎</t>
  </si>
  <si>
    <t>ｶﾜｲ ｹﾝﾀﾛｳ</t>
  </si>
  <si>
    <t>谷本　亮太</t>
  </si>
  <si>
    <t>ﾀﾆﾓﾄ ﾘｮｳﾀ</t>
  </si>
  <si>
    <t>手嶋　将大</t>
  </si>
  <si>
    <t>ﾃｼﾏ ﾏｻﾋﾛ</t>
  </si>
  <si>
    <t>鈴木　達也</t>
  </si>
  <si>
    <t>ｽｽﾞｷ ﾀﾂﾔ</t>
  </si>
  <si>
    <t>吉池　航</t>
  </si>
  <si>
    <t>ﾖｼｲｹ ﾜﾀﾙ</t>
  </si>
  <si>
    <t>村上　寛佳</t>
  </si>
  <si>
    <t>ﾑﾗｶﾐ ﾋﾛﾖｼ</t>
  </si>
  <si>
    <t>平林　天佑</t>
  </si>
  <si>
    <t>ﾋﾗﾊﾞﾔｼ ﾃﾝﾕｳ</t>
  </si>
  <si>
    <t>藤原　修平</t>
  </si>
  <si>
    <t>ﾌｼﾞﾜﾗ ｼｭｳﾍｲ</t>
  </si>
  <si>
    <t>川井　秀馬</t>
  </si>
  <si>
    <t>ｶﾜｲ ｼｭｳﾏ</t>
  </si>
  <si>
    <t>松本　聖一郎</t>
  </si>
  <si>
    <t>ﾏﾂﾓﾄ ｾｲｲﾁﾛｳ</t>
  </si>
  <si>
    <t>延兼　省吾</t>
  </si>
  <si>
    <t>ﾉﾌﾞｶﾈ ｼｮｳｺﾞ</t>
  </si>
  <si>
    <t>橋本　優</t>
  </si>
  <si>
    <t>ﾊｼﾓﾄ ﾕｳ</t>
  </si>
  <si>
    <t>蛭子　誠矢</t>
  </si>
  <si>
    <t>ｴﾋﾞｽ ｾｲﾔ</t>
  </si>
  <si>
    <t>豊田　剛史</t>
  </si>
  <si>
    <t>ﾄﾖﾀ ﾀｹﾌﾐ</t>
  </si>
  <si>
    <t>岡田　和大</t>
  </si>
  <si>
    <t>ｵｶﾀﾞ ｶｽﾞﾋﾛ</t>
  </si>
  <si>
    <t>川原　文太</t>
  </si>
  <si>
    <t>ｶﾜﾊﾗ ﾌﾞﾝﾀ</t>
  </si>
  <si>
    <t>吉本　瑞季</t>
  </si>
  <si>
    <t>ﾖｼﾓﾄ ﾐｽﾞｷ</t>
  </si>
  <si>
    <t>貝原　陽</t>
  </si>
  <si>
    <t>ｶｲﾊﾗ ﾖｳ</t>
  </si>
  <si>
    <t>福庭　将仁</t>
  </si>
  <si>
    <t>ﾌｸﾊﾞ ﾏｻﾖｼ</t>
  </si>
  <si>
    <t>岡崎　雅也</t>
  </si>
  <si>
    <t>ｵｶｻﾞｷ ﾏｻﾔ</t>
  </si>
  <si>
    <t>笠原　彩翔</t>
  </si>
  <si>
    <t>ｶｻﾊﾗ ｲﾛﾊ</t>
  </si>
  <si>
    <t>橋本　正太</t>
  </si>
  <si>
    <t>ﾊｼﾓﾄ ｼｮｳﾀ</t>
  </si>
  <si>
    <t>森田　圭斗</t>
  </si>
  <si>
    <t>ﾓﾘﾀ ｹｲﾄ</t>
  </si>
  <si>
    <t>西岡　海</t>
  </si>
  <si>
    <t>ﾆｼｵｶ ｶｲ</t>
  </si>
  <si>
    <t>元山　望人</t>
  </si>
  <si>
    <t>ﾓﾄﾔﾏ ﾐﾄ</t>
  </si>
  <si>
    <t>秋野　雅人</t>
  </si>
  <si>
    <t>ｱｷﾉ ﾏｻﾄ</t>
  </si>
  <si>
    <t>藤原　琳久</t>
  </si>
  <si>
    <t>梶　海斗</t>
  </si>
  <si>
    <t>ｶｼﾞ ｶｲﾄ</t>
  </si>
  <si>
    <t>奥田　昌樹</t>
  </si>
  <si>
    <t>ｵｸﾀﾞ ﾏｻｷ</t>
  </si>
  <si>
    <t>角川　慶悟</t>
  </si>
  <si>
    <t>ｶﾄﾞｶﾜ ｹｲｺﾞ</t>
  </si>
  <si>
    <t>和泉　友</t>
  </si>
  <si>
    <t>ｲｽﾞﾐ ﾕｳ</t>
  </si>
  <si>
    <t>白根　尚弥</t>
  </si>
  <si>
    <t>ｼﾗﾈ ﾅｵﾔ</t>
  </si>
  <si>
    <t>松本　兼也</t>
  </si>
  <si>
    <t>ﾏﾂﾓﾄ ｹﾝﾔ</t>
  </si>
  <si>
    <t>中岡　響平</t>
  </si>
  <si>
    <t>ﾅｶｵｶ ｷｮｳﾍｲ</t>
  </si>
  <si>
    <t>福本　悠人</t>
  </si>
  <si>
    <t>ﾌｸﾓﾄ ﾕｳﾄ</t>
  </si>
  <si>
    <t>槙原　千裕</t>
  </si>
  <si>
    <t>ﾏｷﾊﾗ ﾁﾋﾛ</t>
  </si>
  <si>
    <t>宮川　裕斗</t>
  </si>
  <si>
    <t>ﾐﾔｶﾞﾜ ﾕｳﾄ</t>
  </si>
  <si>
    <t>山岡　大悟</t>
  </si>
  <si>
    <t>ﾔﾏｵｶ ﾀﾞｲｺﾞ</t>
  </si>
  <si>
    <t>大田　瑞奎</t>
  </si>
  <si>
    <t>ｵｵﾀ ﾐｽﾞｷ</t>
  </si>
  <si>
    <t>兼松　圭悟</t>
  </si>
  <si>
    <t>ｶﾈﾏﾂ ｹｲｺﾞ</t>
  </si>
  <si>
    <t>城戸　豊</t>
  </si>
  <si>
    <t>ｷﾄﾞ ﾕﾀｶ</t>
  </si>
  <si>
    <t>宮川　流之介</t>
  </si>
  <si>
    <t>ﾐﾔｶﾞﾜ ﾘｭｳﾉｽｹ</t>
  </si>
  <si>
    <t>今仲　冠太</t>
  </si>
  <si>
    <t>ｲﾏﾅｶ ｶﾝﾀ</t>
  </si>
  <si>
    <t>池田　凌</t>
  </si>
  <si>
    <t>ｲｹﾀﾞ ﾘｮｳ</t>
  </si>
  <si>
    <t>神門　優行</t>
  </si>
  <si>
    <t>ｶﾝﾄﾞ ﾕｳｷ</t>
  </si>
  <si>
    <t>横見　光輝</t>
  </si>
  <si>
    <t>ﾖｺﾐ ｺｳｷ</t>
  </si>
  <si>
    <t>風早　剛志</t>
  </si>
  <si>
    <t>ｶｻﾞﾊﾔ ﾀｹｼ</t>
  </si>
  <si>
    <t>堀　拓生</t>
  </si>
  <si>
    <t>ﾎﾘ ﾀｸﾐ</t>
  </si>
  <si>
    <t>合田　諒</t>
  </si>
  <si>
    <t>ｺﾞｳﾀﾞ ﾘｮｳ</t>
  </si>
  <si>
    <t>杉野　太軌</t>
  </si>
  <si>
    <t>ｽｷﾞﾉ ﾀｲｷ</t>
  </si>
  <si>
    <t>藤澤　晟真</t>
  </si>
  <si>
    <t>ﾌｼﾞｻﾜ ｾｲﾏ</t>
  </si>
  <si>
    <t>中山　起樹</t>
  </si>
  <si>
    <t>ﾅｶﾔﾏ ﾀﾂｷ</t>
  </si>
  <si>
    <t>鷹谷　朋久</t>
  </si>
  <si>
    <t>ﾀｶﾔ ﾄﾓﾋｻ</t>
  </si>
  <si>
    <t>島田　翔斗</t>
  </si>
  <si>
    <t>ｼﾏﾀﾞ ｼｮｳﾄ</t>
  </si>
  <si>
    <t>柾岡　真太朗</t>
  </si>
  <si>
    <t>ﾏｻｵｶ ｼﾝﾀﾛｳ</t>
  </si>
  <si>
    <t>小松　拓矢</t>
  </si>
  <si>
    <t>ｺﾏﾂ ﾀｸﾔ</t>
  </si>
  <si>
    <t>小林　涼介</t>
  </si>
  <si>
    <t>大木　雄矢</t>
  </si>
  <si>
    <t>ｵｵｷ ﾕｳﾔ</t>
  </si>
  <si>
    <t>井出　創一朗</t>
  </si>
  <si>
    <t>ｲﾃﾞ ｿｳｲﾁﾛｳ</t>
  </si>
  <si>
    <t>三橋　侑矢</t>
  </si>
  <si>
    <t>ﾐﾊｼ ﾕｳﾔ</t>
  </si>
  <si>
    <t>犬飼　海斗</t>
  </si>
  <si>
    <t>ｲﾇｶｲ ｶｲﾄ</t>
  </si>
  <si>
    <t>塩見　隼矢</t>
  </si>
  <si>
    <t>ｼｵﾐ ｼｭﾝﾔ</t>
  </si>
  <si>
    <t>佐々木　章太</t>
  </si>
  <si>
    <t>ｻｻｷ ｼｮｳﾀ</t>
  </si>
  <si>
    <t>岡本　淳也</t>
  </si>
  <si>
    <t>ｵｶﾓﾄ ｼﾞｭﾝﾔ</t>
  </si>
  <si>
    <t>近藤　昂</t>
  </si>
  <si>
    <t>ｺﾝﾄﾞｳ ﾀｶｼ</t>
  </si>
  <si>
    <t>小見山　宝</t>
  </si>
  <si>
    <t>ｺﾐﾔﾏ ﾀｶﾗ</t>
  </si>
  <si>
    <t>平野　智己</t>
  </si>
  <si>
    <t>ﾋﾗﾉ ﾄﾓｷ</t>
  </si>
  <si>
    <t>一戸　遼太郎</t>
  </si>
  <si>
    <t>ｲﾁﾉﾍ ﾘｮｳﾀﾛｳ</t>
  </si>
  <si>
    <t>長崎　龍平</t>
  </si>
  <si>
    <t>ﾅｶﾞｻｷ ﾘｭｳﾍｲ</t>
  </si>
  <si>
    <t>植村　祥気</t>
  </si>
  <si>
    <t>ｳｴﾑﾗ ﾖｼｷ</t>
  </si>
  <si>
    <t>中新　翔</t>
  </si>
  <si>
    <t>ﾅｶﾆｲ ｶｹﾙ</t>
  </si>
  <si>
    <t>小山　寅春</t>
  </si>
  <si>
    <t>ｵﾔﾏ ﾄﾗﾊﾙ</t>
  </si>
  <si>
    <t>友杉　幸輝</t>
  </si>
  <si>
    <t>ﾄﾓｽｷﾞ ｺｳｷ</t>
  </si>
  <si>
    <t>野村　修平</t>
  </si>
  <si>
    <t>ﾉﾑﾗ ｼｭｳﾍｲ</t>
  </si>
  <si>
    <t>安延　瑞喜</t>
  </si>
  <si>
    <t>ﾔｽﾉﾍﾞ ﾐｽﾞｷ</t>
  </si>
  <si>
    <t>桑田　起雄</t>
  </si>
  <si>
    <t>ｸﾜﾀﾞ ﾀﾂｵ</t>
  </si>
  <si>
    <t>重藤　慶多</t>
  </si>
  <si>
    <t>ｼｹﾞﾄｳ ｹｲﾀ</t>
  </si>
  <si>
    <t>小畑　俊貴</t>
  </si>
  <si>
    <t>ｵﾊﾞﾀ ﾄｼｷ</t>
  </si>
  <si>
    <t>植田　拓人</t>
  </si>
  <si>
    <t>ｳｴﾀ ﾀｸﾄ</t>
  </si>
  <si>
    <t>星川　勝文</t>
  </si>
  <si>
    <t>ﾎｼｶﾜ ｶﾂﾌﾐ</t>
  </si>
  <si>
    <t>松田　直也</t>
  </si>
  <si>
    <t>仁井本　侑</t>
  </si>
  <si>
    <t>ﾆｲﾓﾄ ﾕｳ</t>
  </si>
  <si>
    <t>三好　優</t>
  </si>
  <si>
    <t>ﾐﾖｼ ﾕｳ</t>
  </si>
  <si>
    <t>徳永　和馬</t>
  </si>
  <si>
    <t>ﾄｸﾅｶﾞ ｶｽﾞﾏ</t>
  </si>
  <si>
    <t>安宮　和樹</t>
  </si>
  <si>
    <t>ﾔｽﾐﾔ ｶｽﾞｼｹﾞ</t>
  </si>
  <si>
    <t>小栗　拓海</t>
  </si>
  <si>
    <t>ｵｸﾞﾘ ﾀｸﾐ</t>
  </si>
  <si>
    <t>山本　恵佑</t>
  </si>
  <si>
    <t>ﾔﾏﾓﾄ ｹｲｽｹ</t>
  </si>
  <si>
    <t>野口　良太</t>
  </si>
  <si>
    <t>ﾉｸﾞﾁ ﾘｮｳﾀ</t>
  </si>
  <si>
    <t>矢嶋　隼也</t>
  </si>
  <si>
    <t>ﾔｼﾞﾏ ｼｭﾝﾔ</t>
  </si>
  <si>
    <t>原田　康輝</t>
  </si>
  <si>
    <t>三宅　諒亨</t>
  </si>
  <si>
    <t>ﾐﾔｹ ﾘｮｳｽｹ</t>
  </si>
  <si>
    <t>先村　駆留</t>
  </si>
  <si>
    <t>ｻｷﾑﾗ ｶｹﾙ</t>
  </si>
  <si>
    <t>佐藤　圭</t>
  </si>
  <si>
    <t>ｻﾄｳ ｹｲ</t>
  </si>
  <si>
    <t>河田　龍弥</t>
  </si>
  <si>
    <t>ｶﾜﾀ ﾀﾂﾔ</t>
  </si>
  <si>
    <t>松勢　光平</t>
  </si>
  <si>
    <t>ﾏﾂｾ ｺｳﾍｲ</t>
  </si>
  <si>
    <t>稲田　桂</t>
  </si>
  <si>
    <t>ｲﾅﾀﾞ ｹｲ</t>
  </si>
  <si>
    <t>友利　響平</t>
  </si>
  <si>
    <t>ﾄﾓﾘ ｷｮｳﾍｲ</t>
  </si>
  <si>
    <t>加治屋　圭大</t>
  </si>
  <si>
    <t>ｶｼﾞﾔ ｹｲﾄ</t>
  </si>
  <si>
    <t>池田　仁也</t>
  </si>
  <si>
    <t>ｲｹﾀﾞ ﾏｻﾔ</t>
  </si>
  <si>
    <t>森　隆一郎</t>
  </si>
  <si>
    <t>ﾓﾘ ﾘｭｳｲﾁﾛｳ</t>
  </si>
  <si>
    <t>石田　怜汰</t>
  </si>
  <si>
    <t>ｲｼﾀﾞ ﾘｮｳﾀ</t>
  </si>
  <si>
    <t>藤本　朋希</t>
  </si>
  <si>
    <t>ﾌｼﾞﾓﾄ ﾄﾓｷ</t>
  </si>
  <si>
    <t>甲斐　大雅</t>
  </si>
  <si>
    <t>ｶｲ ﾀｲｶﾞ</t>
  </si>
  <si>
    <t>塩川　直人</t>
  </si>
  <si>
    <t>ｼｵｶﾜ ﾅｵﾄ</t>
  </si>
  <si>
    <t>中根　流人</t>
  </si>
  <si>
    <t>ﾅｶﾈ ﾘｭｳﾄ</t>
  </si>
  <si>
    <t>齋藤　友哉</t>
  </si>
  <si>
    <t>ｻｲﾄｳ ﾕｳﾔ</t>
  </si>
  <si>
    <t>熊見　圭太朗</t>
  </si>
  <si>
    <t>ｸﾏﾐ ｹｲﾀﾛｳ</t>
  </si>
  <si>
    <t>山形　翔希</t>
  </si>
  <si>
    <t>ﾔﾏｶﾞﾀ ｼｮｳｷ</t>
  </si>
  <si>
    <t>落合　宏大</t>
  </si>
  <si>
    <t>ｵﾁｱｲ ｺｳﾀﾞｲ</t>
  </si>
  <si>
    <t>川端　慶洋</t>
  </si>
  <si>
    <t>ｶﾜﾊﾞﾀ ﾖｼﾋﾛ</t>
  </si>
  <si>
    <t>松浦　澄明</t>
  </si>
  <si>
    <t>ﾏﾂｳﾗ ｽﾐｱｷ</t>
  </si>
  <si>
    <t>花咲　衆士</t>
  </si>
  <si>
    <t>ﾊﾅｻｷ ｼｭｳﾄ</t>
  </si>
  <si>
    <t>森　義政</t>
  </si>
  <si>
    <t>ﾓﾘ ﾖｼﾏｻ</t>
  </si>
  <si>
    <t>佐々木　直宏</t>
  </si>
  <si>
    <t>ｻｻｷ ﾅｵﾋﾛ</t>
  </si>
  <si>
    <t>榊原　祐一</t>
  </si>
  <si>
    <t>ｻｶｷﾊﾞﾗ ﾕｳｲﾁ</t>
  </si>
  <si>
    <t>山崎　雄佑</t>
  </si>
  <si>
    <t>ﾔﾏｻｷ ﾕｳｽｹ</t>
  </si>
  <si>
    <t>古閑　隼人</t>
  </si>
  <si>
    <t>ｺｶﾞ ﾊﾔﾄ</t>
  </si>
  <si>
    <t>藤野　晶斗</t>
  </si>
  <si>
    <t>ﾌｼﾞﾉ ｱｷﾄ</t>
  </si>
  <si>
    <t>堤　仁太</t>
  </si>
  <si>
    <t>ﾂﾂﾐ ｼﾞﾝﾀ</t>
  </si>
  <si>
    <t>多田　裕弥</t>
  </si>
  <si>
    <t>ﾀﾀﾞ ﾕｳﾔ</t>
  </si>
  <si>
    <t>山本　一成</t>
  </si>
  <si>
    <t>ﾔﾏﾓﾄ ｲｯｾｲ</t>
  </si>
  <si>
    <t>長谷　航暉</t>
  </si>
  <si>
    <t>ﾊｾ ｺｳｷ</t>
  </si>
  <si>
    <t>迎　泰輝</t>
  </si>
  <si>
    <t>ﾑｶｴ ﾀｲｷ</t>
  </si>
  <si>
    <t>平沼　拓海</t>
  </si>
  <si>
    <t>ﾋﾗﾇﾏ ﾀｸﾐ</t>
  </si>
  <si>
    <t>渡邊　光希</t>
  </si>
  <si>
    <t>田村　基暉</t>
  </si>
  <si>
    <t>ﾀﾑﾗ ﾓﾄｷ</t>
  </si>
  <si>
    <t>片浦　達也</t>
  </si>
  <si>
    <t>ｶﾀｳﾗ ﾀﾂﾔ</t>
  </si>
  <si>
    <t>田中　悠貴</t>
  </si>
  <si>
    <t>ﾀﾅｶ ﾕｳｷ</t>
  </si>
  <si>
    <t>安田　拓真</t>
  </si>
  <si>
    <t>ﾔｽﾀﾞ ﾀｸﾏ</t>
  </si>
  <si>
    <t>稲見　太晴</t>
  </si>
  <si>
    <t>ｲﾅﾐ ﾀｲｾｲ</t>
  </si>
  <si>
    <t>内橋　諒人</t>
  </si>
  <si>
    <t>ｳﾁﾊｼ ﾘｮｳﾄ</t>
  </si>
  <si>
    <t>橘高　貴大</t>
  </si>
  <si>
    <t>ｷｯﾀｶ ﾀｶﾋﾛ</t>
  </si>
  <si>
    <t>西﨑　優星</t>
  </si>
  <si>
    <t>ﾆｼｻﾞｷ ﾕｳｾｲ</t>
  </si>
  <si>
    <t>平谷　優陽</t>
  </si>
  <si>
    <t>ﾋﾗﾀﾆ ﾕｳﾋ</t>
  </si>
  <si>
    <t>大塚　剛史</t>
  </si>
  <si>
    <t>ｵｵﾂｶ ﾂﾖｼ</t>
  </si>
  <si>
    <t>鶴井　大知</t>
  </si>
  <si>
    <t>ﾂﾙｲ ﾀﾞｲﾁ</t>
  </si>
  <si>
    <t>福島　良輔</t>
  </si>
  <si>
    <t>ﾌｸｼﾏ ﾘｮｳｽｹ</t>
  </si>
  <si>
    <t>満田　海斗</t>
  </si>
  <si>
    <t>ﾐﾂﾀﾞ ｶｲﾄ</t>
  </si>
  <si>
    <t>山岡　佑</t>
  </si>
  <si>
    <t>ﾔﾏｵｶ ﾕｳ</t>
  </si>
  <si>
    <t>山本　望</t>
  </si>
  <si>
    <t>ﾔﾏﾓﾄ ﾉｿﾞﾐ</t>
  </si>
  <si>
    <t>小村　純太</t>
  </si>
  <si>
    <t>ｺﾑﾗ ｼﾞｭﾝﾀ</t>
  </si>
  <si>
    <t>梅田　大輝</t>
  </si>
  <si>
    <t>ｳﾒﾀﾞ ﾀｲｷ</t>
  </si>
  <si>
    <t>南澤　響</t>
  </si>
  <si>
    <t>ﾐﾅﾐｻﾞﾜ ﾋﾋﾞｷ</t>
  </si>
  <si>
    <t>桝田　涼</t>
  </si>
  <si>
    <t>ﾏｽﾀﾞ ﾘｮｳ</t>
  </si>
  <si>
    <t>植崎　敬大</t>
  </si>
  <si>
    <t>ｳｴｻﾞｷ ｹｲﾀ</t>
  </si>
  <si>
    <t>大野　達哉</t>
  </si>
  <si>
    <t>ｵｵﾉ ﾀﾂﾔ</t>
  </si>
  <si>
    <t>平岡　錬</t>
  </si>
  <si>
    <t>ﾋﾗｵｶ ﾚﾝ</t>
  </si>
  <si>
    <t>千原　康大</t>
  </si>
  <si>
    <t>ﾁﾊﾗ ｺｳﾀﾞｲ</t>
  </si>
  <si>
    <t>土居森　諒</t>
  </si>
  <si>
    <t>ﾄﾞｲﾓﾘ ﾘｮｳ</t>
  </si>
  <si>
    <t>幸田　一毅</t>
  </si>
  <si>
    <t>ｺｳﾀﾞ ｶｽﾞｷ</t>
  </si>
  <si>
    <t>小山　昭</t>
  </si>
  <si>
    <t>ｺﾔﾏ ｼｮｳ</t>
  </si>
  <si>
    <t>源内　宏輝</t>
  </si>
  <si>
    <t>ｹﾞﾝﾅｲ ﾋﾛｷ</t>
  </si>
  <si>
    <t>郷田　渉</t>
  </si>
  <si>
    <t>ｺﾞｳﾀﾞ ﾜﾀﾙ</t>
  </si>
  <si>
    <t>実近　力丸</t>
  </si>
  <si>
    <t>ｻﾈﾁｶ ﾘｷﾏﾙ</t>
  </si>
  <si>
    <t>下藪　翔太</t>
  </si>
  <si>
    <t>ｼﾓﾔﾌﾞ ｼｮｳﾀ</t>
  </si>
  <si>
    <t>平松　拓海</t>
  </si>
  <si>
    <t>ﾋﾗﾏﾂ ﾀｸﾐ</t>
  </si>
  <si>
    <t>小島　由典</t>
  </si>
  <si>
    <t>ｵｼﾞﾏ ﾕｷﾉﾘ</t>
  </si>
  <si>
    <t>大田　龍馬</t>
  </si>
  <si>
    <t>ｵｵﾀ ﾘｮｳﾏ</t>
  </si>
  <si>
    <t>阿部　利樹</t>
  </si>
  <si>
    <t>ｱﾍﾞ ﾄｼｷ</t>
  </si>
  <si>
    <t>古川　凌雅</t>
  </si>
  <si>
    <t>ﾌﾙｶﾜ ﾘｮｳｶﾞ</t>
  </si>
  <si>
    <t>小山　太一</t>
  </si>
  <si>
    <t>ｺﾔﾏ ﾀｲﾁ</t>
  </si>
  <si>
    <t>小森　雅博</t>
  </si>
  <si>
    <t>ｺﾓﾘ ﾏｻﾋﾛ</t>
  </si>
  <si>
    <t>竹安　和也</t>
  </si>
  <si>
    <t>ﾀｹﾔｽ ｶｽﾞﾔ</t>
  </si>
  <si>
    <t>植原　啓太</t>
  </si>
  <si>
    <t>ｳｴﾊﾗ ｹｲﾀ</t>
  </si>
  <si>
    <t>タイタス　ワロルワタク</t>
  </si>
  <si>
    <t>ﾀｲﾀｽ ﾜﾛﾙﾜﾀｸ</t>
  </si>
  <si>
    <t>村上　悠也</t>
  </si>
  <si>
    <t>ﾑﾗｶﾐ ﾕｳﾔ</t>
  </si>
  <si>
    <t>津野　文哉</t>
  </si>
  <si>
    <t>ﾂﾉ ﾌﾐﾔ</t>
  </si>
  <si>
    <t>源　裕貴</t>
  </si>
  <si>
    <t>ﾐﾅﾓﾄ ﾋﾛｷ</t>
  </si>
  <si>
    <t>土倉　稜貴</t>
  </si>
  <si>
    <t>ﾄｸﾗ ﾘｮｳｷ</t>
  </si>
  <si>
    <t>藪本　海仁</t>
  </si>
  <si>
    <t>ﾔﾌﾞﾓﾄ ｶｲﾄ</t>
  </si>
  <si>
    <t>池澤　翔輝</t>
  </si>
  <si>
    <t>ｲｹｻﾞﾜ ｼｮｳｷ</t>
  </si>
  <si>
    <t>猪子　智至</t>
  </si>
  <si>
    <t>ｲﾉｺ ｻﾄｼ</t>
  </si>
  <si>
    <t>有働　雄</t>
  </si>
  <si>
    <t>ｳﾄﾞｳ ｽｸﾞﾙ</t>
  </si>
  <si>
    <t>有働　典弘</t>
  </si>
  <si>
    <t>ｳﾄﾞｳ ﾉﾘﾋﾛ</t>
  </si>
  <si>
    <t>大西　新一</t>
  </si>
  <si>
    <t>ｵｵﾆｼ ｼﾝｲﾁ</t>
  </si>
  <si>
    <t>岡　大貴</t>
  </si>
  <si>
    <t>ｵｶ ﾋﾛｷ</t>
  </si>
  <si>
    <t>小林　太一</t>
  </si>
  <si>
    <t>ｺﾊﾞﾔｼ ﾀｲﾁ</t>
  </si>
  <si>
    <t>末友　大志</t>
  </si>
  <si>
    <t>ｽｴﾓﾄ ﾋﾛｼ</t>
  </si>
  <si>
    <t>末永　拓也</t>
  </si>
  <si>
    <t>ｽｴﾅｶﾞ ﾀｸﾔ</t>
  </si>
  <si>
    <t>田中　恵樹</t>
  </si>
  <si>
    <t>ﾀﾅｶ ｹｲｼﾞｭ</t>
  </si>
  <si>
    <t>中田　大貴</t>
  </si>
  <si>
    <t>ﾅｶﾀﾞ ﾋﾛｷ</t>
  </si>
  <si>
    <t>西口　匠</t>
  </si>
  <si>
    <t>ﾆｼｸﾞﾁ ﾀｸﾐ</t>
  </si>
  <si>
    <t>福澤　亮太</t>
  </si>
  <si>
    <t>ﾌｸｻﾞﾜ ﾘｮｳﾀ</t>
  </si>
  <si>
    <t>矢田　和也</t>
  </si>
  <si>
    <t>ﾔﾀ ｶｽﾞﾔ</t>
  </si>
  <si>
    <t>山﨑　唯冬</t>
  </si>
  <si>
    <t>ﾔﾏｻｷ ﾕｲﾄ</t>
  </si>
  <si>
    <t>壹岐　侑大</t>
  </si>
  <si>
    <t>ｲｷ ﾕｳﾀﾞｲ</t>
  </si>
  <si>
    <t>岩切　亨生</t>
  </si>
  <si>
    <t>ｲﾜｷﾘ ｺｳｷ</t>
  </si>
  <si>
    <t>宜野座　康右</t>
  </si>
  <si>
    <t>ｷﾞﾉｻﾞ ｺｳｽｹ</t>
  </si>
  <si>
    <t>小森　海世</t>
  </si>
  <si>
    <t>ｺﾓﾘ ｶｲｾｲ</t>
  </si>
  <si>
    <t>角田　陸</t>
  </si>
  <si>
    <t>ｽﾐﾀﾞ ﾘｸ</t>
  </si>
  <si>
    <t>谷本　直輝</t>
  </si>
  <si>
    <t>ﾀﾆﾓﾄ ﾅｵｷ</t>
  </si>
  <si>
    <t>西田　侑生</t>
  </si>
  <si>
    <t>ﾆｼﾀﾞ ﾕｳｷ</t>
  </si>
  <si>
    <t>橋岡　隼弘</t>
  </si>
  <si>
    <t>ﾊｼｵｶ ﾄｼﾋﾛ</t>
  </si>
  <si>
    <t>久住　琢己</t>
  </si>
  <si>
    <t>ﾋｻｽﾞﾐ ﾀｸﾐ</t>
  </si>
  <si>
    <t>細川　拓巳</t>
  </si>
  <si>
    <t>ﾎｿｶﾜ ﾀｸﾐ</t>
  </si>
  <si>
    <t>堀川　紘夢</t>
  </si>
  <si>
    <t>ﾎﾘｶﾜ ﾋﾛﾑ</t>
  </si>
  <si>
    <t>堀之内　譲</t>
  </si>
  <si>
    <t>ﾎﾘﾉｳﾁ ﾕｽﾞﾙ</t>
  </si>
  <si>
    <t>本城　和貴</t>
  </si>
  <si>
    <t>ﾎﾝｼﾞｮｳ ｶｽﾞｷ</t>
  </si>
  <si>
    <t>森本　伊織</t>
  </si>
  <si>
    <t>ﾓﾘﾓﾄ ｲｵﾘ</t>
  </si>
  <si>
    <t>山口　卓哉</t>
  </si>
  <si>
    <t>ﾔﾏｸﾞﾁ ﾀｸﾔ</t>
  </si>
  <si>
    <t>山崎　利洋</t>
  </si>
  <si>
    <t>ﾔﾏｻｷ ﾄｼﾋﾛ</t>
  </si>
  <si>
    <t>岩切　智哉</t>
  </si>
  <si>
    <t>ｲﾜｷﾘ ﾄﾓﾔ</t>
  </si>
  <si>
    <t>糸島　千樹</t>
  </si>
  <si>
    <t>ｲﾄｼﾏ ｶｽﾞｷ</t>
  </si>
  <si>
    <t>岡田　駿介</t>
  </si>
  <si>
    <t>ｵｶﾀﾞ ｼｭﾝｽｹ</t>
  </si>
  <si>
    <t>尾脇　健太</t>
  </si>
  <si>
    <t>ｵﾜｷ ｹﾝﾀ</t>
  </si>
  <si>
    <t>川島　俊平</t>
  </si>
  <si>
    <t>ｶﾜｼﾏ ｼｭﾝﾍﾟｲ</t>
  </si>
  <si>
    <t>北之防　健太</t>
  </si>
  <si>
    <t>ｷﾀﾉﾎﾞｳ ｹﾝﾀ</t>
  </si>
  <si>
    <t>小泉　健</t>
  </si>
  <si>
    <t>ｺｲｽﾞﾐ ﾀｹﾙ</t>
  </si>
  <si>
    <t>小山　晴輝</t>
  </si>
  <si>
    <t>ｺﾔﾏ ﾊﾙｷ</t>
  </si>
  <si>
    <t>佐藤　楽玖</t>
  </si>
  <si>
    <t>ｻﾄｳ ｶﾞｸ</t>
  </si>
  <si>
    <t>清水　哲彦</t>
  </si>
  <si>
    <t>ｼﾐｽﾞ ｱｷﾋｺ</t>
  </si>
  <si>
    <t>白井　悠真</t>
  </si>
  <si>
    <t>ｼﾗｲ ﾕｳﾏ</t>
  </si>
  <si>
    <t>瀬脇　叶</t>
  </si>
  <si>
    <t>ｾﾜｷ ｷｮｳ</t>
  </si>
  <si>
    <t>西尾　颯太</t>
  </si>
  <si>
    <t>ﾆｼｵ ｿｳﾀ</t>
  </si>
  <si>
    <t>平本　大弥</t>
  </si>
  <si>
    <t>ﾋﾗﾓﾄ ﾀﾞｲﾔ</t>
  </si>
  <si>
    <t>藤原　大輝</t>
  </si>
  <si>
    <t>ﾌｼﾞﾜﾗ ﾀﾞｲｷ</t>
  </si>
  <si>
    <t>古屋　孝</t>
  </si>
  <si>
    <t>ﾌﾙﾔ ﾀｶｼ</t>
  </si>
  <si>
    <t>三浦　恵史</t>
  </si>
  <si>
    <t>ﾐｳﾗ ｹｲｼ</t>
  </si>
  <si>
    <t>満谷　光希</t>
  </si>
  <si>
    <t>ﾐﾂﾀﾆ ｺｳｷ</t>
  </si>
  <si>
    <t>味野　晃己</t>
  </si>
  <si>
    <t>ﾐﾉ ｺｳｷ</t>
  </si>
  <si>
    <t>森田　淳也</t>
  </si>
  <si>
    <t>ﾓﾘﾀ ｱﾂﾔ</t>
  </si>
  <si>
    <t>安本　恵悟</t>
  </si>
  <si>
    <t>ﾔｽﾓﾄ ｹｲｺﾞ</t>
  </si>
  <si>
    <t>山田　将吾</t>
  </si>
  <si>
    <t>ﾔﾏﾀﾞ ｼｮｳｺﾞ</t>
  </si>
  <si>
    <t>山村　裕樹</t>
  </si>
  <si>
    <t>ﾔﾏﾑﾗ ﾕｳｷ</t>
  </si>
  <si>
    <t>吉田　凌也</t>
  </si>
  <si>
    <t>ﾖｼﾀﾞ ﾘｮｳﾔ</t>
  </si>
  <si>
    <t>前田　康佑</t>
  </si>
  <si>
    <t>高妻　智之</t>
  </si>
  <si>
    <t>ｺｳﾂﾞﾏ ﾄﾓﾕｷ</t>
  </si>
  <si>
    <t>西堤　愼</t>
  </si>
  <si>
    <t>ﾆｼﾂﾂﾐ ﾏｺﾄ</t>
  </si>
  <si>
    <t>相川　竜也</t>
  </si>
  <si>
    <t>上野　勇希</t>
  </si>
  <si>
    <t>ｳｴﾉ ﾕｳｷ</t>
  </si>
  <si>
    <t>木村　優作</t>
  </si>
  <si>
    <t>ｷﾑﾗ ﾕｳｻｸ</t>
  </si>
  <si>
    <t>長岡　誠也</t>
  </si>
  <si>
    <t>ﾅｶﾞｵｶ ﾏｻﾔ</t>
  </si>
  <si>
    <t>山口　祐貴</t>
  </si>
  <si>
    <t>山本　敦心</t>
  </si>
  <si>
    <t>ﾔﾏﾓﾄ ｱﾂﾐ</t>
  </si>
  <si>
    <t>岩永　起輝</t>
  </si>
  <si>
    <t>ｲﾜﾅｶﾞ ﾀﾂｷ</t>
  </si>
  <si>
    <t>若松　遼大郎</t>
  </si>
  <si>
    <t>ﾜｶﾜﾂ ﾘｮｳﾀﾛｳ</t>
  </si>
  <si>
    <t>原田　大地</t>
  </si>
  <si>
    <t>ﾊﾗﾀﾞ ﾀﾞｲﾁ</t>
  </si>
  <si>
    <t>大上　喬之</t>
  </si>
  <si>
    <t>ｵｵｳｴ ﾀｶｼ</t>
  </si>
  <si>
    <t>久保　遼太朗</t>
  </si>
  <si>
    <t>ｸﾎﾞ ﾘｮｳﾀﾛｳ</t>
  </si>
  <si>
    <t>永安　悠人</t>
  </si>
  <si>
    <t>ﾅｶﾞﾔｽ ﾕｳﾄ</t>
  </si>
  <si>
    <t>牛見　友佑</t>
  </si>
  <si>
    <t>ｳｼﾐ ﾕｳｽｹ</t>
  </si>
  <si>
    <t>岩本　英憲</t>
    <rPh sb="3" eb="5">
      <t>ヒデノリ</t>
    </rPh>
    <phoneticPr fontId="2"/>
  </si>
  <si>
    <t>ｲﾜｲﾓﾄ ﾋﾃﾞﾉﾘ</t>
  </si>
  <si>
    <t>古閑　幹</t>
  </si>
  <si>
    <t>ｺｶﾞ ﾓﾄｷ</t>
  </si>
  <si>
    <t>古閑　樹</t>
  </si>
  <si>
    <t>ｺｶﾞ ｲﾂｷ</t>
  </si>
  <si>
    <t>神原　隆汰</t>
  </si>
  <si>
    <t>ｶﾝﾊﾞﾗ ﾘｭｳﾀ</t>
  </si>
  <si>
    <t>林　純也</t>
  </si>
  <si>
    <t>角田　竜一</t>
  </si>
  <si>
    <t>ｽﾐﾀﾞ ﾘｭｳｲﾁ</t>
  </si>
  <si>
    <t>片山　智之</t>
  </si>
  <si>
    <t>ｶﾀﾔﾏ ﾄﾓﾕｷ</t>
  </si>
  <si>
    <t>有松　大和</t>
  </si>
  <si>
    <t>ｱﾘﾏﾂ ﾔﾏﾄ</t>
  </si>
  <si>
    <t>福田　珠蓮</t>
  </si>
  <si>
    <t>ﾌｸﾀﾞ ｼﾞｭﾚﾝ</t>
  </si>
  <si>
    <t>相田　昌磨</t>
  </si>
  <si>
    <t>ｿｳﾀﾞ ｼｮｳﾏ</t>
  </si>
  <si>
    <t>伊藤　千紀</t>
  </si>
  <si>
    <t>ｲﾄｳ ｶｽﾞｷ</t>
  </si>
  <si>
    <t>門脇　陸</t>
  </si>
  <si>
    <t>ｶﾄﾞﾜｷ ﾘｸ</t>
  </si>
  <si>
    <t>多田　広紀</t>
  </si>
  <si>
    <t>ﾀﾀﾞ ﾋﾛﾉﾘ</t>
  </si>
  <si>
    <t>寺迫　貴希</t>
  </si>
  <si>
    <t>ﾃﾗｻｺ ﾀｶｷ</t>
  </si>
  <si>
    <t>松岡　広人</t>
  </si>
  <si>
    <t>ﾏﾂｵｶ ﾋﾛﾄ</t>
  </si>
  <si>
    <t>三浦　智紘</t>
  </si>
  <si>
    <t>ﾐｳﾗ ﾄﾓﾋﾛ</t>
  </si>
  <si>
    <t>森永　夏野</t>
  </si>
  <si>
    <t>ﾓﾘﾅｶﾞ ﾅﾂﾉ</t>
  </si>
  <si>
    <t>山根　伶仁</t>
  </si>
  <si>
    <t>ﾔﾏﾈ ﾚﾆ</t>
  </si>
  <si>
    <t>廣岡　和樹</t>
  </si>
  <si>
    <t>ﾋﾛｵｶ ｶｽﾞｷ</t>
  </si>
  <si>
    <t>澤村　久佳</t>
  </si>
  <si>
    <t>ｻﾜﾑﾗ ﾋｻﾖｼ</t>
  </si>
  <si>
    <t>近藤　大生</t>
  </si>
  <si>
    <t>ｺﾝﾄﾞｳ ﾀｲｾｲ</t>
  </si>
  <si>
    <t>谷野　光琉</t>
  </si>
  <si>
    <t>ﾀﾆﾉ ﾋｶﾙ</t>
  </si>
  <si>
    <t>中塚　雄哉</t>
  </si>
  <si>
    <t>ﾅｶﾂｶ ﾕｳﾔ</t>
  </si>
  <si>
    <t>野中　楓</t>
  </si>
  <si>
    <t>ﾉﾅｶ ｶｴﾃﾞ</t>
  </si>
  <si>
    <t>藤原　陸登</t>
  </si>
  <si>
    <t>ﾌｿﾞﾜﾗ ﾘｸﾄ</t>
  </si>
  <si>
    <t>大前　祐人</t>
  </si>
  <si>
    <t>ｵｵﾏｴ ﾕｳﾄ</t>
  </si>
  <si>
    <t>内海　燎介</t>
  </si>
  <si>
    <t>ｳﾂﾐ ﾘｮｳｽｹ</t>
  </si>
  <si>
    <t>大森　和馬</t>
  </si>
  <si>
    <t>ｵｵﾓﾘ ｶｽﾞﾏ</t>
  </si>
  <si>
    <t>黒田　絃友</t>
  </si>
  <si>
    <t>ｸﾛﾀﾞ ｹﾞﾝﾕｳ</t>
  </si>
  <si>
    <t>竹川　真志</t>
  </si>
  <si>
    <t>ﾀｹｶﾜ ｼﾝｼﾞ</t>
  </si>
  <si>
    <t>青木　陽一</t>
  </si>
  <si>
    <t>ｱｵｷ ﾖｳｲﾁ</t>
  </si>
  <si>
    <t>内山　拓郎</t>
  </si>
  <si>
    <t>ｳﾁﾔﾏ ﾀｸﾛｳ</t>
  </si>
  <si>
    <t>香嶋　隼哉</t>
  </si>
  <si>
    <t>ｺｳｼﾏ ｼﾞｭﾝﾔ</t>
  </si>
  <si>
    <t>井下　大誌</t>
  </si>
  <si>
    <t>ｲﾉｼﾀ ﾀｲｼ</t>
  </si>
  <si>
    <t>小川　裕己</t>
  </si>
  <si>
    <t>ｵｶﾞﾜ ﾕｳｷ</t>
  </si>
  <si>
    <t>小田原　颯汰</t>
  </si>
  <si>
    <t>ｵﾀﾞﾜﾗ ﾊﾔﾀ</t>
  </si>
  <si>
    <t>折野　僚紀</t>
  </si>
  <si>
    <t>ｵﾘﾉ ﾘｮｳｷ</t>
  </si>
  <si>
    <t>賀好　翔太</t>
  </si>
  <si>
    <t>ｶｺｳ ｼｮｳﾀ</t>
  </si>
  <si>
    <t>片山　直人</t>
  </si>
  <si>
    <t>ｶﾀﾔﾏ ﾅｵﾄ</t>
  </si>
  <si>
    <t>勝部　悠大</t>
  </si>
  <si>
    <t>ｶﾂﾍﾞ ﾕｳﾀﾞｲ</t>
  </si>
  <si>
    <t>熊井　康</t>
  </si>
  <si>
    <t>ｸﾏｲ ｺｳ</t>
  </si>
  <si>
    <t>塩村　洸介</t>
  </si>
  <si>
    <t>ｼｵﾑﾗ ｺｳｽｹ</t>
  </si>
  <si>
    <t>杉原　健吾</t>
  </si>
  <si>
    <t>ｽｷﾞﾊﾗ ｹﾝｺﾞ</t>
  </si>
  <si>
    <t>中井　啓太</t>
  </si>
  <si>
    <t>ﾅｶｲ ｹｲﾀ</t>
  </si>
  <si>
    <t>中田　龍之信</t>
  </si>
  <si>
    <t>ﾅｶﾀ ﾘｭｳﾉｼﾝ</t>
  </si>
  <si>
    <t>井阪　拓真</t>
  </si>
  <si>
    <t>ｲｻｶ ﾀｸﾏ</t>
  </si>
  <si>
    <t>早崎　泰晟</t>
  </si>
  <si>
    <t>ﾊﾔｻｷ ﾀｲｾｲ</t>
  </si>
  <si>
    <t>波部　倫太郎</t>
  </si>
  <si>
    <t>ﾊﾍﾞ ﾐﾁﾀﾛｳ</t>
  </si>
  <si>
    <t>橋爪　暁弘</t>
  </si>
  <si>
    <t>ﾊｼﾂﾞﾒ ｱｷﾋﾛ</t>
  </si>
  <si>
    <t>西本　航庸</t>
  </si>
  <si>
    <t>ﾆｼﾓﾄ ｺｳﾖｳ</t>
  </si>
  <si>
    <t>中島　滉貴</t>
  </si>
  <si>
    <t>ﾅｶｼﾏ ｺｳｷ</t>
  </si>
  <si>
    <t>石丸　竣也</t>
  </si>
  <si>
    <t>ｲｼﾏﾙ ｼｭﾝﾔ</t>
  </si>
  <si>
    <t>岡本　将輝</t>
  </si>
  <si>
    <t>ｵｶﾓﾄ ｼｮｳｷ</t>
  </si>
  <si>
    <t>木村　航大</t>
  </si>
  <si>
    <t>ｷﾑﾗ ｺｳﾀﾞｲ</t>
  </si>
  <si>
    <t>佐川　竜斗</t>
  </si>
  <si>
    <t>ｻｶﾞﾜ ﾘｭｳﾄ</t>
  </si>
  <si>
    <t>正野　拓海</t>
  </si>
  <si>
    <t>ｼｮｳﾉ ﾀｸﾐ</t>
  </si>
  <si>
    <t>髙卯　健太郎</t>
  </si>
  <si>
    <t>ﾀｶｳ ｹﾝﾀﾛｳ</t>
  </si>
  <si>
    <t>高久　諄哉</t>
  </si>
  <si>
    <t>ﾀｶｸ ｼﾞｭﾝﾔ</t>
  </si>
  <si>
    <t>中井　啓貴</t>
  </si>
  <si>
    <t>ﾅｶｲ ﾋﾛｷ</t>
  </si>
  <si>
    <t>夏目　寛太郎</t>
  </si>
  <si>
    <t>ﾅﾂﾒ ｶﾝﾀﾛｳ</t>
  </si>
  <si>
    <t>橋本　泰知</t>
  </si>
  <si>
    <t>ﾊｼﾓﾄ ﾀｲﾁ</t>
  </si>
  <si>
    <t>東園　陽介</t>
  </si>
  <si>
    <t>ﾋｶﾞｼﾞｿﾞﾉ ﾖｳｽｹ</t>
  </si>
  <si>
    <t>屋敷　洋輔</t>
  </si>
  <si>
    <t>ﾔｼｷ ﾖｳｽｹ</t>
  </si>
  <si>
    <t>山川　和希</t>
  </si>
  <si>
    <t>ﾔﾏｶﾜ ｶｽﾞｷ</t>
  </si>
  <si>
    <t>高木　駿多</t>
  </si>
  <si>
    <t>ﾀｶｷﾞ ｼｭﾝﾀ</t>
  </si>
  <si>
    <t>土居　直生</t>
  </si>
  <si>
    <t>ﾄﾞｲ ﾅｵ</t>
  </si>
  <si>
    <t>中本　匡俊</t>
  </si>
  <si>
    <t>ﾅｶﾓﾄ ﾏｻﾄｼ</t>
  </si>
  <si>
    <t>立花　郁人</t>
  </si>
  <si>
    <t>ﾀﾁﾊﾞﾅ ｱﾔﾄ</t>
  </si>
  <si>
    <t>櫻井　優真</t>
  </si>
  <si>
    <t>ｻｸﾗｲ ﾕｳﾏ</t>
  </si>
  <si>
    <t>立花　天里</t>
  </si>
  <si>
    <t>ﾀﾁﾊﾞﾅ ｱﾏﾘ</t>
  </si>
  <si>
    <t>友野　彪馬</t>
  </si>
  <si>
    <t>ﾄﾓﾉ ﾋｮｳﾏ</t>
  </si>
  <si>
    <t>杉原　海</t>
  </si>
  <si>
    <t>ｽｷﾞﾊﾗ ｶｲ</t>
  </si>
  <si>
    <t>渡部　翔太</t>
  </si>
  <si>
    <t>柴田　祥希</t>
  </si>
  <si>
    <t>ｼﾊﾞﾀ ﾖｼｷ</t>
  </si>
  <si>
    <t>水谷　勇斗</t>
  </si>
  <si>
    <t>ﾐｽﾞﾀﾆ ﾕｳﾄ</t>
  </si>
  <si>
    <t>南　悠希人</t>
  </si>
  <si>
    <t>ﾐﾅﾐ ﾕｷﾄ</t>
  </si>
  <si>
    <t>多田　健人</t>
  </si>
  <si>
    <t>ﾀﾀﾞ ﾀｹﾋﾄ</t>
  </si>
  <si>
    <t>田中　亮伍</t>
  </si>
  <si>
    <t>ﾀﾅｶ ﾘｮｳｺﾞ</t>
  </si>
  <si>
    <t>大村　悠真</t>
  </si>
  <si>
    <t>ｵｵﾑﾗ ﾕｳﾏ</t>
  </si>
  <si>
    <t>秋山　弘樹</t>
  </si>
  <si>
    <t>ｱｷﾔﾏ ﾋﾛｷ</t>
  </si>
  <si>
    <t>尾﨑　航祐</t>
  </si>
  <si>
    <t>ｵｻﾞｷ ｺｳｽｹ</t>
  </si>
  <si>
    <t>村上　善仁</t>
  </si>
  <si>
    <t>ﾑﾗｶﾐ ﾖｼﾄ</t>
  </si>
  <si>
    <t>松本　成史</t>
  </si>
  <si>
    <t>ﾏﾂﾓﾄ ﾅﾘﾌﾐ</t>
  </si>
  <si>
    <t>大瀧　晶椰</t>
  </si>
  <si>
    <t>ｵｵﾀｷ ﾏｻﾔ</t>
  </si>
  <si>
    <t>前田 大樹</t>
  </si>
  <si>
    <t>ﾏｴﾀﾞ ﾋﾛｷ</t>
  </si>
  <si>
    <t>嘉川　颯太</t>
  </si>
  <si>
    <t>ﾖｼｶﾜ ｿｳﾀ</t>
  </si>
  <si>
    <t>田嶋　展明</t>
  </si>
  <si>
    <t>ﾀｼﾞﾏ ﾉﾌﾞｱｷ</t>
  </si>
  <si>
    <t>赤井　亮介</t>
  </si>
  <si>
    <t>ｱｶｲ ﾘｮｳｽｹ</t>
  </si>
  <si>
    <t>木村　悠</t>
  </si>
  <si>
    <t>ｷﾑﾗ ﾕｳ</t>
  </si>
  <si>
    <t>砂田　有哉</t>
  </si>
  <si>
    <t>ｽﾅﾀﾞ ﾕｳｽｹ</t>
  </si>
  <si>
    <t>高山　泰武</t>
  </si>
  <si>
    <t>ﾀｶﾔﾏ ﾔｽﾀｹ</t>
  </si>
  <si>
    <t>福西　慧</t>
  </si>
  <si>
    <t>ﾌｸﾆｼ ｹｲ</t>
  </si>
  <si>
    <t>三浦　人詩</t>
  </si>
  <si>
    <t>ﾐｳﾗ ﾋﾄｼ</t>
  </si>
  <si>
    <t>加藤　寛之</t>
  </si>
  <si>
    <t>ｶﾄｳ ﾋﾛﾕｷ</t>
  </si>
  <si>
    <t>千田　晃一</t>
  </si>
  <si>
    <t>ｾﾝﾀﾞ ｺｳｲﾁ</t>
  </si>
  <si>
    <t>三好　泰生</t>
  </si>
  <si>
    <t>ﾐﾖｼ ﾀｲｾｲ</t>
  </si>
  <si>
    <t>石松　岳留</t>
  </si>
  <si>
    <t>ｲｼﾏﾂ ﾀｹﾙ</t>
  </si>
  <si>
    <t>安藤　隼人</t>
  </si>
  <si>
    <t>ｱﾝﾄﾞｳ ﾊﾔﾄ</t>
  </si>
  <si>
    <t>伊藤　優作</t>
  </si>
  <si>
    <t>ｲﾄｳ ﾕｳｻｸ</t>
  </si>
  <si>
    <t>池野　郁洋</t>
  </si>
  <si>
    <t>ｲｹﾉ ﾌﾐﾋﾛ</t>
  </si>
  <si>
    <t>尾上　和也</t>
  </si>
  <si>
    <t>ｵﾉｳｴ ｶｽﾞﾔ</t>
  </si>
  <si>
    <t>佐々木　勇海</t>
  </si>
  <si>
    <t>ｻｻｷ ｲｻﾐ</t>
  </si>
  <si>
    <t>佐藤　拓歩</t>
  </si>
  <si>
    <t>ｻﾄｳ ﾀｸﾎ</t>
  </si>
  <si>
    <t>下川　顕星</t>
  </si>
  <si>
    <t>ｼﾓｶﾜ ｹﾝｾｲ</t>
  </si>
  <si>
    <t>砂崎　達哉</t>
  </si>
  <si>
    <t>ｽﾅｻﾞｷ ﾀﾂﾔ</t>
  </si>
  <si>
    <t>冨安　正晃</t>
  </si>
  <si>
    <t>ﾄﾐﾔｽ ﾏｻｱｷ</t>
  </si>
  <si>
    <t>原田　海</t>
  </si>
  <si>
    <t>ﾊﾗﾀﾞ ｶｲ</t>
  </si>
  <si>
    <t>福元　康介</t>
  </si>
  <si>
    <t>ﾌｸﾓﾄ ｺｳｽｹ</t>
  </si>
  <si>
    <t>松川　直紀</t>
  </si>
  <si>
    <t>ﾏﾂｶﾜ ﾅｵｷ</t>
  </si>
  <si>
    <t>松本　敬幸</t>
  </si>
  <si>
    <t>ﾏﾂﾓﾄ ﾀｶﾕｷ</t>
  </si>
  <si>
    <t>松本　博幸</t>
  </si>
  <si>
    <t>ﾏﾂﾓﾄ ﾋﾛﾕｷ</t>
  </si>
  <si>
    <t>湯村　歩</t>
  </si>
  <si>
    <t>ﾕﾑﾗ ｱﾕﾐ</t>
  </si>
  <si>
    <t>穐山　勇介</t>
  </si>
  <si>
    <t>ｱｷﾔﾏ ﾕｳｽｹ</t>
  </si>
  <si>
    <t>浅見　友一朗</t>
  </si>
  <si>
    <t>ｱｻﾐ ﾕｳｲﾁﾛｳ</t>
  </si>
  <si>
    <t>小笠原　一貴</t>
  </si>
  <si>
    <t>ｵｶﾞｻﾜﾗ ｶｽﾞｷ</t>
  </si>
  <si>
    <t>大下　将ノ介</t>
  </si>
  <si>
    <t>ｵｵｼﾀ ｼｮｳﾉｽｹ</t>
  </si>
  <si>
    <t>金子　大輔</t>
  </si>
  <si>
    <t>ｶﾈｺ ﾀﾞｲｽｹ</t>
  </si>
  <si>
    <t>後藤　祥太</t>
  </si>
  <si>
    <t>ｺﾞﾄｳ ｼｮｳﾀ</t>
  </si>
  <si>
    <t>酒井　拓実</t>
  </si>
  <si>
    <t>ｻｶｲ ﾀｸﾐ</t>
  </si>
  <si>
    <t>佐古　享</t>
  </si>
  <si>
    <t>ｻｺ ｱｷﾗ</t>
  </si>
  <si>
    <t>宅島　翔太</t>
  </si>
  <si>
    <t>ﾀｸｼﾏ ｼｮｳﾀ</t>
  </si>
  <si>
    <t>田上　琢海</t>
  </si>
  <si>
    <t>ﾀﾉｳｴ ﾀｸﾐ</t>
  </si>
  <si>
    <t>長野　海都</t>
  </si>
  <si>
    <t>ﾅｶﾞﾉ ｶｲﾄ</t>
  </si>
  <si>
    <t>廣池　瑛友</t>
  </si>
  <si>
    <t>ﾋﾛｲｹ ﾃﾙﾄﾓ</t>
  </si>
  <si>
    <t>麦生田　将史</t>
  </si>
  <si>
    <t>ﾑｷﾞｳﾀﾞ ﾏｻﾌﾐ</t>
  </si>
  <si>
    <t>藪中　直樹</t>
  </si>
  <si>
    <t>ﾔﾌﾞﾅｶ ﾅｵｷ</t>
  </si>
  <si>
    <t>山本　幸志郎</t>
  </si>
  <si>
    <t>ﾔﾏﾓﾄ ｺｳｼﾛｳ</t>
  </si>
  <si>
    <t>六郎面　有佑</t>
  </si>
  <si>
    <t>ﾛｸﾛｳﾒﾝ ﾕｳｽｹ</t>
  </si>
  <si>
    <t>金元　航平</t>
  </si>
  <si>
    <t>ｶﾅﾓﾄ ｺｳﾍｲ</t>
  </si>
  <si>
    <t>二宮　匠海</t>
  </si>
  <si>
    <t>ﾆﾉﾐﾔ ﾀｸﾐ</t>
  </si>
  <si>
    <t>上村　卓也</t>
  </si>
  <si>
    <t>ｳｴﾑﾗ ﾀｸﾔ</t>
  </si>
  <si>
    <t>伊藤　秀汰</t>
  </si>
  <si>
    <t>ｲﾄｳ ｼｭｳﾀ</t>
  </si>
  <si>
    <t>竹之下　卓也</t>
  </si>
  <si>
    <t>ﾀｹﾉｼﾀ ﾀｸﾔ</t>
  </si>
  <si>
    <t>澤田　一翔</t>
  </si>
  <si>
    <t>ｻﾜﾀﾞ ｶｽﾞﾄ</t>
  </si>
  <si>
    <t>髙田　涼平</t>
  </si>
  <si>
    <t>ﾀｶﾀﾞ ﾘｮｳﾍｲ</t>
  </si>
  <si>
    <t>浦　淳一朗</t>
  </si>
  <si>
    <t>ｳﾗ ｼﾞｭﾝｲﾁﾛｳ</t>
  </si>
  <si>
    <t>石津　翔太</t>
  </si>
  <si>
    <t>ｲｼﾂﾞ ｼｮｳﾀ</t>
  </si>
  <si>
    <t>日浦　泰基</t>
  </si>
  <si>
    <t>ﾋｳﾗ ﾀｲｷ</t>
  </si>
  <si>
    <t>板倉　弘樹</t>
  </si>
  <si>
    <t>ｲﾀｸﾗ ﾋﾛｷ</t>
  </si>
  <si>
    <t>平田　爽真</t>
  </si>
  <si>
    <t>ﾋﾗﾀ ｿｳﾏ</t>
  </si>
  <si>
    <t>元木　航平</t>
  </si>
  <si>
    <t>ﾓﾄｷ ｺｳﾍｲ</t>
  </si>
  <si>
    <t>藏増 諒</t>
  </si>
  <si>
    <t>ｸﾗﾏｽ ﾘｮｳ</t>
  </si>
  <si>
    <t>岡本 直也</t>
  </si>
  <si>
    <t>ｵｶﾓﾄ ﾅｵﾔ</t>
  </si>
  <si>
    <t>眞山　尚輝</t>
  </si>
  <si>
    <t>ﾏﾔﾏ ﾅｵｷ</t>
  </si>
  <si>
    <t>西村 大樹</t>
  </si>
  <si>
    <t>足立 連也</t>
  </si>
  <si>
    <t>ｱﾀﾞﾁ ﾚﾝﾔ</t>
  </si>
  <si>
    <t>亀井 阿久亜</t>
  </si>
  <si>
    <t>ｶﾒｲ ｱｸｱ</t>
  </si>
  <si>
    <t>福田 俊介</t>
  </si>
  <si>
    <t>ﾌｸﾀﾞ ｼｭﾝｽｹ</t>
  </si>
  <si>
    <t>岡田 拓郎</t>
  </si>
  <si>
    <t>ｵｶﾀﾞ ﾀｸﾛｳ</t>
  </si>
  <si>
    <t>柳原　伊吹</t>
  </si>
  <si>
    <t>ﾔﾅｷﾞﾊﾗ ｲﾌﾞｷ</t>
  </si>
  <si>
    <t>西本　大樹</t>
  </si>
  <si>
    <t>ﾆｼﾓﾄ ﾀｲｼﾞｭ</t>
  </si>
  <si>
    <t>戸田　祐真</t>
  </si>
  <si>
    <t>ﾄﾀﾞ ﾕｳﾏ</t>
  </si>
  <si>
    <t>竹市　大和</t>
  </si>
  <si>
    <t>ﾀｹｲﾁ ﾔﾏﾄ</t>
  </si>
  <si>
    <t>久保　光輝</t>
  </si>
  <si>
    <t>井熊　一翠</t>
  </si>
  <si>
    <t>ｲｸﾏ ｲｯｽｲ</t>
  </si>
  <si>
    <t>沖塩　崇史</t>
  </si>
  <si>
    <t>ｵｷｼｵ ﾀｶﾌﾐ</t>
  </si>
  <si>
    <t>森木　友祥</t>
  </si>
  <si>
    <t>ﾓﾘｷ ﾄﾓｱｷ</t>
  </si>
  <si>
    <t>井上　潤也</t>
  </si>
  <si>
    <t>ｲﾉｳｴ ｼﾞｭﾝﾔ</t>
  </si>
  <si>
    <t>難波　篤人</t>
  </si>
  <si>
    <t>ﾅﾝﾊﾞ ｱﾂﾄ</t>
  </si>
  <si>
    <t>神崎　和貴</t>
  </si>
  <si>
    <t>ｶﾝｻﾞｷ ﾖｼｷ</t>
  </si>
  <si>
    <t>前田　真知</t>
  </si>
  <si>
    <t>ﾏｴﾀﾞ ﾏﾁ</t>
  </si>
  <si>
    <t>川上　正也</t>
  </si>
  <si>
    <t>ｶﾜｶﾐ ﾏｻﾔ</t>
  </si>
  <si>
    <t>藤澤　真聡</t>
  </si>
  <si>
    <t>ﾌｼﾞｻﾜ ﾏｻﾄ</t>
  </si>
  <si>
    <t>浅野　良太</t>
  </si>
  <si>
    <t>ｱｻﾉ ﾘｮｳﾀ</t>
  </si>
  <si>
    <t>淺野 幸司</t>
  </si>
  <si>
    <t>ｱｻﾉ ｺｳｼﾞ</t>
  </si>
  <si>
    <t>家永　大樹</t>
  </si>
  <si>
    <t>ｲｴﾅｶﾞ ﾀﾞｲｷ</t>
  </si>
  <si>
    <t>太田　裕貴</t>
  </si>
  <si>
    <t>ｵｵﾀ ﾕｳｷ</t>
  </si>
  <si>
    <t>金本　将太郎</t>
  </si>
  <si>
    <t>ｶﾈﾓﾄ ｼｮｳﾀﾛｳ</t>
  </si>
  <si>
    <t>榊　翔太</t>
  </si>
  <si>
    <t>ｻｶｷ ｼｮｳﾀ</t>
  </si>
  <si>
    <t>太野　甲士郎</t>
  </si>
  <si>
    <t>ﾀﾉ ｺｳｼﾛｳ</t>
  </si>
  <si>
    <t>馬水　新人</t>
  </si>
  <si>
    <t>ﾏﾐｽﾞ ｱﾗﾄ</t>
  </si>
  <si>
    <t>緒方　彬仁</t>
  </si>
  <si>
    <t>ｵｶﾞﾀ ｱｷﾋﾄ</t>
  </si>
  <si>
    <t>室賀　駿一</t>
  </si>
  <si>
    <t>ﾑﾛｶﾞ ｼｭﾝｲﾁ</t>
  </si>
  <si>
    <t>荒木　翔</t>
  </si>
  <si>
    <t>ｱﾗｷ ｼｮｳ</t>
  </si>
  <si>
    <t>山本　隼平</t>
  </si>
  <si>
    <t>橋本　梓沙</t>
  </si>
  <si>
    <t>ﾊｼﾓﾄ ｱｽﾞｻ</t>
  </si>
  <si>
    <t>西岡　優志</t>
  </si>
  <si>
    <t>ﾆｼｵｶ ﾕｳｼﾞ</t>
  </si>
  <si>
    <t>川中　慶喜</t>
  </si>
  <si>
    <t>ｶﾜﾅｶ ﾖｼﾉﾌﾞ</t>
  </si>
  <si>
    <t>小藤　嵐</t>
  </si>
  <si>
    <t>ｺﾌｼﾞ ﾗﾝ</t>
  </si>
  <si>
    <t>齋藤　栄輝</t>
  </si>
  <si>
    <t>ｻｲﾄｳ ｴｲｷ</t>
  </si>
  <si>
    <t>末木　拓生</t>
  </si>
  <si>
    <t>ｽｴｷ ﾋﾛｷ</t>
  </si>
  <si>
    <t>田口　静</t>
  </si>
  <si>
    <t>ﾀｸﾞﾁ ｾｲ</t>
  </si>
  <si>
    <t>谷　和幸</t>
  </si>
  <si>
    <t>ﾀﾆ ｶｽﾞﾕｷ</t>
  </si>
  <si>
    <t>手嶋　大樹</t>
  </si>
  <si>
    <t>ﾃｼﾏ ﾀﾞｲｷ</t>
  </si>
  <si>
    <t>松井　優斗</t>
  </si>
  <si>
    <t>ﾏﾂｲ ﾕｳﾄ</t>
  </si>
  <si>
    <t>黒川　大地</t>
  </si>
  <si>
    <t>ｸﾛｶﾜ ﾀﾞｲﾁ</t>
  </si>
  <si>
    <t>杉田　昭智</t>
  </si>
  <si>
    <t>ｽｷﾞﾀ ｱｷﾄﾓ</t>
  </si>
  <si>
    <t>岩切　思温</t>
  </si>
  <si>
    <t>ｲﾜｷﾘ ｼｵﾝ</t>
  </si>
  <si>
    <t>西山　貴大</t>
  </si>
  <si>
    <t>ﾆｼﾔﾏ ﾀｶﾋﾛ</t>
  </si>
  <si>
    <t>森　誠矢</t>
  </si>
  <si>
    <t>ﾓﾘ ｾｲﾔ</t>
  </si>
  <si>
    <t>万波　尚樹</t>
  </si>
  <si>
    <t>ﾏﾝﾅﾐ ﾅｵｷ</t>
  </si>
  <si>
    <t>澤田　直央斗</t>
  </si>
  <si>
    <t>ｻﾜﾀﾞ ﾅｵﾄ</t>
  </si>
  <si>
    <t>久米　俊輔</t>
  </si>
  <si>
    <t>ｸﾒ ｼｭﾝｽｹ</t>
  </si>
  <si>
    <t>藤田　竜司</t>
  </si>
  <si>
    <t>ﾌｼﾞﾀ ﾘｭｳｼﾞ</t>
  </si>
  <si>
    <t>山下　尚真</t>
  </si>
  <si>
    <t>ﾔﾏｼﾀ ｼｮｳﾏ</t>
  </si>
  <si>
    <t>小畑　友也</t>
  </si>
  <si>
    <t>ｵﾊﾞﾀ ﾕｳﾔ</t>
  </si>
  <si>
    <t>古賀　翔也</t>
  </si>
  <si>
    <t>ｺｶﾞ ｼｮｳﾔ</t>
  </si>
  <si>
    <t>春名　昌芳</t>
  </si>
  <si>
    <t>ﾊﾙﾅ ﾏｻﾖｼ</t>
  </si>
  <si>
    <t>藤本　崚登</t>
  </si>
  <si>
    <t>ﾌｼﾞﾓﾄ ﾘｮｳﾄ</t>
  </si>
  <si>
    <t>南方　昭寛</t>
  </si>
  <si>
    <t>ﾐﾅｶﾀ ｱｷﾋﾛ</t>
  </si>
  <si>
    <t>家近　和明</t>
  </si>
  <si>
    <t>ｲｴﾁｶ ｶｽﾞｱｷ</t>
  </si>
  <si>
    <t>井上　智暉</t>
  </si>
  <si>
    <t>ｲﾉｳｴ ﾄﾓｷ</t>
  </si>
  <si>
    <t>小川　達也</t>
  </si>
  <si>
    <t>ｵｶﾞﾜ ﾀﾂﾔ</t>
  </si>
  <si>
    <t>濱本　崇典</t>
  </si>
  <si>
    <t>ﾊﾏﾓﾄ ﾀｶﾉﾘ</t>
  </si>
  <si>
    <t>村亀　真也</t>
  </si>
  <si>
    <t>ﾑﾗｶﾒ ｼﾝﾔ</t>
  </si>
  <si>
    <t>廣野　圭吾</t>
  </si>
  <si>
    <t>ﾋﾛﾉ ｹｲｺﾞ</t>
  </si>
  <si>
    <t>山谷　悠介</t>
  </si>
  <si>
    <t>ﾔﾏﾔ ﾕｳｽｹ</t>
  </si>
  <si>
    <t>原田　真作</t>
  </si>
  <si>
    <t>ﾊﾗﾀﾞ ｼﾝｻｸ</t>
  </si>
  <si>
    <t>福島　康太</t>
  </si>
  <si>
    <t>ﾌｸｼﾏ ｺｳﾀ</t>
  </si>
  <si>
    <t>古山　新之助</t>
  </si>
  <si>
    <t>ﾌﾙﾔﾏ ｼﾝﾉｽｹ</t>
  </si>
  <si>
    <t>谷岡　直輝</t>
  </si>
  <si>
    <t>ﾀﾆｵｶ ﾅｵｷ</t>
  </si>
  <si>
    <t>浅海　颯汰</t>
  </si>
  <si>
    <t>ｱｻｳﾐ ｿｳﾀ</t>
  </si>
  <si>
    <t>新垣　一貴</t>
  </si>
  <si>
    <t>ｱﾗｶｷ ｶｽﾞｷ</t>
  </si>
  <si>
    <t>岡本　提</t>
  </si>
  <si>
    <t>ｵｶﾓﾄ ﾀﾞｲ</t>
  </si>
  <si>
    <t>鎌田　颯</t>
  </si>
  <si>
    <t>ｶﾏﾀﾞ ﾊﾔﾃ</t>
  </si>
  <si>
    <t>鈴木　颯</t>
  </si>
  <si>
    <t>ｽｽﾞｷ ｿｳ</t>
  </si>
  <si>
    <t>竹井　寿明</t>
  </si>
  <si>
    <t>ﾀｹｲ ﾄｼｱｷ</t>
  </si>
  <si>
    <t>西田　拓矢</t>
  </si>
  <si>
    <t>ﾆｼﾀﾞ ﾀｸﾔ</t>
  </si>
  <si>
    <t>三村　剛輝</t>
  </si>
  <si>
    <t>ﾐﾑﾗ ｺｳｷ</t>
  </si>
  <si>
    <t>三浦　広大</t>
  </si>
  <si>
    <t>ﾐｳﾗ ｺｳﾀﾞｲ</t>
  </si>
  <si>
    <t>作本　智史</t>
  </si>
  <si>
    <t>ｻｸﾓﾄ ｻﾄｼ</t>
  </si>
  <si>
    <t>堀尾　綾人</t>
  </si>
  <si>
    <t>ﾎﾘｵ ﾘｮｳﾄ</t>
  </si>
  <si>
    <t>曽根　健太郎</t>
  </si>
  <si>
    <t>ｿﾈ ｹﾝﾀﾛｳ</t>
  </si>
  <si>
    <t>兒玉　貴紘</t>
  </si>
  <si>
    <t>ｺﾀﾞﾏ ﾀｶﾋﾛ</t>
  </si>
  <si>
    <t>定常　颯太</t>
  </si>
  <si>
    <t>ｻﾀﾞﾂﾈ ｿｳﾀ</t>
  </si>
  <si>
    <t>越島　福人</t>
  </si>
  <si>
    <t>ｺｼｼﾞﾏ ﾌｸﾄ</t>
  </si>
  <si>
    <t>中脇　一真</t>
  </si>
  <si>
    <t>ﾅｶﾜｷ ｶｽﾞﾏ</t>
  </si>
  <si>
    <t>中薗　映児</t>
  </si>
  <si>
    <t>ﾅｶｿﾞﾉ ｴｲｼﾞ</t>
  </si>
  <si>
    <t>高見　駿治</t>
  </si>
  <si>
    <t>ﾀｶﾐ ｼｭﾝｼﾞ</t>
  </si>
  <si>
    <t>伊藤　信雄</t>
  </si>
  <si>
    <t>ｲﾄｳ ｼﾝﾕｳ</t>
  </si>
  <si>
    <t>日置　智則</t>
  </si>
  <si>
    <t>ﾋｵｷ ﾄﾓﾉﾘ</t>
  </si>
  <si>
    <t>仲里　克樹</t>
  </si>
  <si>
    <t>ﾅｶｻﾞﾄ ｶﾂｷ</t>
  </si>
  <si>
    <t>石丸　知典</t>
  </si>
  <si>
    <t>ｲｼﾏﾙ ﾄﾓﾉﾘ</t>
  </si>
  <si>
    <t>黒木　祐吾</t>
  </si>
  <si>
    <t>ｸﾛｷ ﾕｳｺﾞ</t>
  </si>
  <si>
    <t>小林　千太</t>
  </si>
  <si>
    <t>ｺﾊﾞﾔｼ ｾﾝﾀ</t>
  </si>
  <si>
    <t>馬田　大志</t>
  </si>
  <si>
    <t>ﾏﾀﾞ ﾀｲｼ</t>
  </si>
  <si>
    <t>尾田　瑞起</t>
  </si>
  <si>
    <t>ｵﾀﾞ ﾐｽﾞｷ</t>
  </si>
  <si>
    <t>増野　紀一郎</t>
  </si>
  <si>
    <t>ﾏｼﾉ ｷｲﾁﾛｳ</t>
  </si>
  <si>
    <t>中田　理貴</t>
  </si>
  <si>
    <t>ﾅｶﾀ ﾘｷ</t>
  </si>
  <si>
    <t>猪野　結人</t>
  </si>
  <si>
    <t>ｲﾉ ﾕｲﾄ</t>
  </si>
  <si>
    <t>池田　優生</t>
  </si>
  <si>
    <t>内山　海</t>
  </si>
  <si>
    <t>ｳﾁﾔﾏ ｶｲ</t>
  </si>
  <si>
    <t>佐村　凌</t>
  </si>
  <si>
    <t>ｻﾑﾗ ﾘｮｳ</t>
  </si>
  <si>
    <t>松下　幸樹</t>
  </si>
  <si>
    <t>ﾏﾂｼﾀ ｺｳｷ</t>
  </si>
  <si>
    <t>武久　翔</t>
  </si>
  <si>
    <t>ﾀｹﾋｻ ｼｮｳ</t>
  </si>
  <si>
    <t>田中　僚一</t>
  </si>
  <si>
    <t>ﾀﾅｶ ﾘｮｳｲﾁ</t>
  </si>
  <si>
    <t>中野　文貴</t>
  </si>
  <si>
    <t>ﾅｶﾉ ﾌﾐﾀｶ</t>
  </si>
  <si>
    <t>越智　駿平</t>
  </si>
  <si>
    <t>ｵﾁ ｼｭﾝﾍﾟｲ</t>
  </si>
  <si>
    <t>山崎　琢心</t>
  </si>
  <si>
    <t>ﾔﾏｻｷ ﾀｸﾐ</t>
  </si>
  <si>
    <t>林　頼人</t>
  </si>
  <si>
    <t>ﾊﾔｼ ﾗｲﾄ</t>
  </si>
  <si>
    <t>松浦　優</t>
  </si>
  <si>
    <t>ﾏﾂｳﾗ ﾕｳ</t>
  </si>
  <si>
    <t>大倉　悠幹</t>
  </si>
  <si>
    <t>ｵｵｸﾗ ﾕｳｷ</t>
  </si>
  <si>
    <t>長原　新吾</t>
  </si>
  <si>
    <t>ﾅｶﾞﾊﾗ ｼﾝｺﾞ</t>
  </si>
  <si>
    <t>野澤　直希</t>
  </si>
  <si>
    <t>ﾉｻﾞﾜ ﾅｵｷ</t>
  </si>
  <si>
    <t>山本　湧良</t>
  </si>
  <si>
    <t>ﾔﾏﾓﾄ ﾕｳﾗ</t>
  </si>
  <si>
    <t>高辻　拳士郎</t>
  </si>
  <si>
    <t>ﾀｶﾂｼﾞ ｹﾝｼﾛｳ</t>
  </si>
  <si>
    <t>1920</t>
  </si>
  <si>
    <t xml:space="preserve">1 </t>
  </si>
  <si>
    <t>松江工業高等専門学校</t>
  </si>
  <si>
    <t>阿南工業高等専門学校</t>
  </si>
  <si>
    <t>弓削商船高等専門学校</t>
  </si>
  <si>
    <t>徳山工業高等専門学校</t>
  </si>
  <si>
    <t>米子工業高等専門学校</t>
  </si>
  <si>
    <t>津山工業高等専門学校</t>
  </si>
  <si>
    <t>大島商船高等専門学校</t>
  </si>
  <si>
    <t>Atsuto</t>
  </si>
  <si>
    <t>shun</t>
  </si>
  <si>
    <t>Soichi</t>
  </si>
  <si>
    <t>Naoshi</t>
  </si>
  <si>
    <t>Hotaka</t>
  </si>
  <si>
    <t>Motoya</t>
  </si>
  <si>
    <t>Tadashi</t>
  </si>
  <si>
    <t>Urufu</t>
  </si>
  <si>
    <t>Katsushi</t>
  </si>
  <si>
    <t>Yasuto</t>
  </si>
  <si>
    <t>Mitsugu</t>
  </si>
  <si>
    <t>Kyota</t>
  </si>
  <si>
    <t>Shusei</t>
  </si>
  <si>
    <t>Tomoaki</t>
  </si>
  <si>
    <t>Naomi</t>
  </si>
  <si>
    <t>Kaira</t>
  </si>
  <si>
    <t>Katsunobu</t>
  </si>
  <si>
    <t>Yoshiharu</t>
  </si>
  <si>
    <t>Tenmaru</t>
  </si>
  <si>
    <t>Noriyuki</t>
  </si>
  <si>
    <t>Yasuaki</t>
  </si>
  <si>
    <t>Haruya</t>
  </si>
  <si>
    <t>Masaharu</t>
  </si>
  <si>
    <t>Moeto</t>
  </si>
  <si>
    <t>Hidekiyo</t>
  </si>
  <si>
    <t>Masamoto</t>
  </si>
  <si>
    <t>Atsuki</t>
  </si>
  <si>
    <t>Hidemichi</t>
  </si>
  <si>
    <t>Yodai</t>
  </si>
  <si>
    <t>Chikara</t>
  </si>
  <si>
    <t>Mamoru</t>
  </si>
  <si>
    <t>Reiichiro</t>
  </si>
  <si>
    <t>Motohiro</t>
  </si>
  <si>
    <t>Jun</t>
  </si>
  <si>
    <t>Masanari</t>
  </si>
  <si>
    <t>Kochiro</t>
  </si>
  <si>
    <t>Katsuho</t>
  </si>
  <si>
    <t>Atsunori</t>
  </si>
  <si>
    <t>Mihiro</t>
  </si>
  <si>
    <t>Nobuhisa</t>
  </si>
  <si>
    <t>Shuma</t>
  </si>
  <si>
    <t>Hiromasa</t>
  </si>
  <si>
    <t>Ryodai</t>
  </si>
  <si>
    <t>Humiya</t>
  </si>
  <si>
    <t>Hyogo</t>
  </si>
  <si>
    <t>Taiyo</t>
  </si>
  <si>
    <t>Masahiko</t>
  </si>
  <si>
    <t>Sakuya</t>
  </si>
  <si>
    <t>Kikka</t>
  </si>
  <si>
    <t>Kandai</t>
  </si>
  <si>
    <t>Sogo</t>
  </si>
  <si>
    <t>Shoichiro</t>
  </si>
  <si>
    <t>Kenjiro</t>
  </si>
  <si>
    <t>Kazutomo</t>
  </si>
  <si>
    <t>Iori</t>
  </si>
  <si>
    <t>Ikutada</t>
  </si>
  <si>
    <t>Kuniki</t>
  </si>
  <si>
    <t>Takumu</t>
  </si>
  <si>
    <t>Jinichiro</t>
  </si>
  <si>
    <t>Syunki</t>
  </si>
  <si>
    <t>Tomokaze</t>
  </si>
  <si>
    <t>Toma</t>
  </si>
  <si>
    <t>Hiiro</t>
  </si>
  <si>
    <t>Hyuma</t>
  </si>
  <si>
    <t>Keishi</t>
  </si>
  <si>
    <t>Syunya</t>
  </si>
  <si>
    <t>Takenobu</t>
  </si>
  <si>
    <t>Tetsuhiro</t>
  </si>
  <si>
    <t>Kiyonobu</t>
  </si>
  <si>
    <t>Yasuhito</t>
  </si>
  <si>
    <t>Taiju</t>
  </si>
  <si>
    <t>Futa</t>
  </si>
  <si>
    <t>Rikuya</t>
  </si>
  <si>
    <t>Harumi</t>
  </si>
  <si>
    <t>Kazuyuki</t>
  </si>
  <si>
    <t>Hiroyoshi</t>
  </si>
  <si>
    <t>Tenyu</t>
  </si>
  <si>
    <t>Syuhei</t>
  </si>
  <si>
    <t>Syuma</t>
  </si>
  <si>
    <t>Seichiro</t>
  </si>
  <si>
    <t>Takefumi</t>
  </si>
  <si>
    <t>Iroha</t>
  </si>
  <si>
    <t>Mito</t>
  </si>
  <si>
    <t>Toraharu</t>
  </si>
  <si>
    <t>Tatsuo</t>
  </si>
  <si>
    <t>Katsufumi</t>
  </si>
  <si>
    <t xml:space="preserve">Yu </t>
  </si>
  <si>
    <t>Kazushige</t>
  </si>
  <si>
    <t>Sumiaki</t>
  </si>
  <si>
    <t>Yoshimasa</t>
  </si>
  <si>
    <t>Jinta</t>
  </si>
  <si>
    <t>Rikimaru</t>
  </si>
  <si>
    <t>Yukinori</t>
  </si>
  <si>
    <t>Waroru Wataku</t>
  </si>
  <si>
    <t>Norihiro</t>
  </si>
  <si>
    <t>Keiju</t>
  </si>
  <si>
    <t>Toshihiro</t>
  </si>
  <si>
    <t>Yuzuru</t>
  </si>
  <si>
    <t>Akihiko</t>
  </si>
  <si>
    <t>Daiya</t>
  </si>
  <si>
    <t>Atumi</t>
  </si>
  <si>
    <t>Hidenori</t>
  </si>
  <si>
    <t>Jyuren</t>
  </si>
  <si>
    <t>Takaki</t>
  </si>
  <si>
    <t>Natsuno</t>
  </si>
  <si>
    <t>Reni</t>
  </si>
  <si>
    <t>Hisayoshi</t>
  </si>
  <si>
    <t>Genyu</t>
  </si>
  <si>
    <t>Yoichi</t>
  </si>
  <si>
    <t>Ryunoshin</t>
  </si>
  <si>
    <t>Michitaro</t>
  </si>
  <si>
    <t>Masatoshi</t>
  </si>
  <si>
    <t>Ayato</t>
  </si>
  <si>
    <t>Amari</t>
  </si>
  <si>
    <t>Hyoma</t>
  </si>
  <si>
    <t>Yukito</t>
  </si>
  <si>
    <t>Takehito</t>
  </si>
  <si>
    <t>Ryogo</t>
  </si>
  <si>
    <t>Narifumi</t>
  </si>
  <si>
    <t>Yasutake</t>
  </si>
  <si>
    <t>Fumihiro</t>
  </si>
  <si>
    <t>Isami</t>
  </si>
  <si>
    <t>Takuho</t>
  </si>
  <si>
    <t>Kensei</t>
  </si>
  <si>
    <t>Shonosuke</t>
  </si>
  <si>
    <t>Terutomo</t>
  </si>
  <si>
    <t>Masafumi</t>
  </si>
  <si>
    <t>Akua</t>
  </si>
  <si>
    <t>Issui</t>
  </si>
  <si>
    <t>Machi</t>
  </si>
  <si>
    <t>Arato</t>
  </si>
  <si>
    <t>Akihito</t>
  </si>
  <si>
    <t>Azusa</t>
  </si>
  <si>
    <t>Eiki</t>
  </si>
  <si>
    <t>Sei</t>
  </si>
  <si>
    <t>Akitomo</t>
  </si>
  <si>
    <t>Shinsaku</t>
  </si>
  <si>
    <t>Dai</t>
  </si>
  <si>
    <t>Fukuto</t>
  </si>
  <si>
    <t>Katsuki</t>
  </si>
  <si>
    <t>Senta</t>
  </si>
  <si>
    <t>Fumitaka</t>
  </si>
  <si>
    <t>Syumpei</t>
  </si>
  <si>
    <t>Raito</t>
  </si>
  <si>
    <t>Yura</t>
  </si>
  <si>
    <t>DEGUCHI</t>
  </si>
  <si>
    <t xml:space="preserve">MURATA </t>
  </si>
  <si>
    <t>MIYAMA</t>
  </si>
  <si>
    <t>KUBOMI</t>
  </si>
  <si>
    <t>MOTOOKA</t>
  </si>
  <si>
    <t>IITSUKA</t>
  </si>
  <si>
    <t xml:space="preserve">INUMOCHI </t>
  </si>
  <si>
    <t>NISHIBAYASHI</t>
  </si>
  <si>
    <t>YUKINAGA</t>
  </si>
  <si>
    <t>MIE</t>
  </si>
  <si>
    <t>HANAO</t>
  </si>
  <si>
    <t>SANTA</t>
  </si>
  <si>
    <t>SHIRAGAMI</t>
  </si>
  <si>
    <t>MIYASAKI</t>
  </si>
  <si>
    <t xml:space="preserve">SHIHARA </t>
  </si>
  <si>
    <t xml:space="preserve">OKITSU </t>
  </si>
  <si>
    <t>IENAGA</t>
  </si>
  <si>
    <t>SOMETANI</t>
  </si>
  <si>
    <t>YONEI</t>
  </si>
  <si>
    <t>TOMODA</t>
  </si>
  <si>
    <t>ZAIKOKUJI</t>
  </si>
  <si>
    <t xml:space="preserve">HARA </t>
  </si>
  <si>
    <t>GAMO</t>
  </si>
  <si>
    <t>CHOKI</t>
  </si>
  <si>
    <t>DEKAI</t>
  </si>
  <si>
    <t>TAKUBI</t>
  </si>
  <si>
    <t>KOBUKAI</t>
  </si>
  <si>
    <t>MAYUMI</t>
  </si>
  <si>
    <t>ISHIMURA</t>
  </si>
  <si>
    <t>SONONAKA</t>
  </si>
  <si>
    <t xml:space="preserve">YAMANE </t>
  </si>
  <si>
    <t xml:space="preserve">KAWACHI </t>
  </si>
  <si>
    <t>YANAI</t>
  </si>
  <si>
    <t>MUTO</t>
  </si>
  <si>
    <t>SAKOI</t>
  </si>
  <si>
    <t>SAKAKURA</t>
  </si>
  <si>
    <t>MORIYA</t>
  </si>
  <si>
    <t>KIYOMIZU</t>
  </si>
  <si>
    <t xml:space="preserve">KATAYAMA </t>
  </si>
  <si>
    <t>TAGA</t>
  </si>
  <si>
    <t>KOAN</t>
  </si>
  <si>
    <t>INAI</t>
  </si>
  <si>
    <t>FUJISHIMA</t>
  </si>
  <si>
    <t>NARISAKO</t>
  </si>
  <si>
    <t>KARASAKI</t>
  </si>
  <si>
    <t>HIROTA</t>
  </si>
  <si>
    <t>HIGAKI</t>
  </si>
  <si>
    <t xml:space="preserve">KASAI </t>
  </si>
  <si>
    <t>KAMETANI</t>
  </si>
  <si>
    <t>FUJIKOSHI</t>
  </si>
  <si>
    <t>NAGATO</t>
  </si>
  <si>
    <t>AKIYAMA</t>
  </si>
  <si>
    <t>NAKAJO</t>
  </si>
  <si>
    <t>MORISAWA</t>
  </si>
  <si>
    <t>NII</t>
  </si>
  <si>
    <t xml:space="preserve">MIYATA </t>
  </si>
  <si>
    <t>SHIMOZORI</t>
  </si>
  <si>
    <t>IMADA</t>
  </si>
  <si>
    <t>TAKAHAMA</t>
  </si>
  <si>
    <t>AKIEDA</t>
  </si>
  <si>
    <t>KUMAI</t>
  </si>
  <si>
    <t>SHIGEMORI</t>
  </si>
  <si>
    <t>MEKADA</t>
  </si>
  <si>
    <t>AZUMI</t>
  </si>
  <si>
    <t>IKEHATA</t>
  </si>
  <si>
    <t>ISHIMATSU</t>
  </si>
  <si>
    <t>KANAO</t>
  </si>
  <si>
    <t>TANITA</t>
  </si>
  <si>
    <t>NOGI</t>
  </si>
  <si>
    <t>HAMURA</t>
  </si>
  <si>
    <t>HARAYAMA</t>
  </si>
  <si>
    <t>KADO</t>
  </si>
  <si>
    <t>SETOGAWA</t>
  </si>
  <si>
    <t>MARUOKA</t>
  </si>
  <si>
    <t>UTSUNOMIYA</t>
  </si>
  <si>
    <t>KASHIWAGI</t>
  </si>
  <si>
    <t>KAYANO</t>
  </si>
  <si>
    <t>KIRIHARA</t>
  </si>
  <si>
    <t>KOMADA</t>
  </si>
  <si>
    <t>SHIRAKAWA</t>
  </si>
  <si>
    <t>NAGAHARA</t>
  </si>
  <si>
    <t>BAJI</t>
  </si>
  <si>
    <t>HAMAI</t>
  </si>
  <si>
    <t>KIJIMA</t>
  </si>
  <si>
    <t>SHIOJI</t>
  </si>
  <si>
    <t>ISOMURA</t>
  </si>
  <si>
    <t>SUEMICHI</t>
  </si>
  <si>
    <t>SUGAI</t>
  </si>
  <si>
    <t>HAMAMATSU</t>
  </si>
  <si>
    <t>MATSUISHI</t>
  </si>
  <si>
    <t>ICHIMIYA</t>
  </si>
  <si>
    <t>OTAKE</t>
  </si>
  <si>
    <t>TANIZAWA</t>
  </si>
  <si>
    <t>WAKIDA</t>
  </si>
  <si>
    <t>FUKUDOME</t>
  </si>
  <si>
    <t>IDEHARA</t>
  </si>
  <si>
    <t>KURATA</t>
  </si>
  <si>
    <t>NAKAHATA</t>
  </si>
  <si>
    <t>MIKURA</t>
  </si>
  <si>
    <t>JINNO</t>
  </si>
  <si>
    <t>HIKINO</t>
  </si>
  <si>
    <t>SADAYASU</t>
  </si>
  <si>
    <t>WAKISAKA</t>
  </si>
  <si>
    <t>MINATO</t>
  </si>
  <si>
    <t>MITSUTAKA</t>
  </si>
  <si>
    <t>OGI</t>
  </si>
  <si>
    <t>SHINYAMA</t>
  </si>
  <si>
    <t>YAMASHIRO</t>
  </si>
  <si>
    <t>MOKONUMA</t>
  </si>
  <si>
    <t>YASUTOMI</t>
  </si>
  <si>
    <t>FUKASAWA</t>
  </si>
  <si>
    <t>TSUKIMOTO</t>
  </si>
  <si>
    <t>KATANODA</t>
  </si>
  <si>
    <t>MORIGUTI</t>
  </si>
  <si>
    <t>KASAHARA</t>
  </si>
  <si>
    <t>ASO</t>
  </si>
  <si>
    <t>MITSUNARI</t>
  </si>
  <si>
    <t>IDANI</t>
  </si>
  <si>
    <t>TSUNEISHI</t>
  </si>
  <si>
    <t>WADAMORI</t>
  </si>
  <si>
    <t>SAKANOUE</t>
  </si>
  <si>
    <t xml:space="preserve"> KONO</t>
  </si>
  <si>
    <t>KIKKAWA</t>
  </si>
  <si>
    <t>HIZUMI</t>
  </si>
  <si>
    <t>HIRAMI</t>
  </si>
  <si>
    <t>KUGA</t>
  </si>
  <si>
    <t>OHMAE</t>
  </si>
  <si>
    <t>KUMAMOTO</t>
  </si>
  <si>
    <t>ARII</t>
  </si>
  <si>
    <t>HOSOI</t>
  </si>
  <si>
    <t>HOSOBA</t>
  </si>
  <si>
    <t>MINAMIKAWA</t>
  </si>
  <si>
    <t xml:space="preserve">KIRITA </t>
  </si>
  <si>
    <t>TAKATSUJI</t>
  </si>
  <si>
    <t>KUNISADA</t>
  </si>
  <si>
    <t>HANYAMA</t>
  </si>
  <si>
    <t>YOKOI</t>
  </si>
  <si>
    <t>KANEGAWA</t>
  </si>
  <si>
    <t>SUMI</t>
  </si>
  <si>
    <t>MORITOMO</t>
  </si>
  <si>
    <t>MATSURA</t>
  </si>
  <si>
    <t>HISAMATSU</t>
  </si>
  <si>
    <t>URAMURA</t>
  </si>
  <si>
    <t>ASAZAKI</t>
  </si>
  <si>
    <t>EDANE</t>
  </si>
  <si>
    <t>MIYAFUJI</t>
  </si>
  <si>
    <t>ASAKURA</t>
  </si>
  <si>
    <t>KAMITORI</t>
  </si>
  <si>
    <t>GODA</t>
  </si>
  <si>
    <t>SUMIDA</t>
  </si>
  <si>
    <t>KAMIYAMA</t>
  </si>
  <si>
    <t>KUME</t>
  </si>
  <si>
    <t>NAGAO</t>
  </si>
  <si>
    <t>HAMASAKI</t>
  </si>
  <si>
    <t>MIMACHI</t>
  </si>
  <si>
    <t>MOKU</t>
  </si>
  <si>
    <t>SEO</t>
  </si>
  <si>
    <t>ITATANI</t>
  </si>
  <si>
    <t>TAKIGUCHI</t>
  </si>
  <si>
    <t>FUKAHORI</t>
  </si>
  <si>
    <t>MIWA</t>
  </si>
  <si>
    <t>ISO</t>
  </si>
  <si>
    <t>TAKECHI</t>
  </si>
  <si>
    <t>FUKAMIZU</t>
  </si>
  <si>
    <t>FUKUMA</t>
  </si>
  <si>
    <t>MAEHATA</t>
  </si>
  <si>
    <t>MITSUSHIMA</t>
  </si>
  <si>
    <t>KUWATA</t>
  </si>
  <si>
    <t>ASATSU</t>
  </si>
  <si>
    <t xml:space="preserve">SHIMIZU </t>
  </si>
  <si>
    <t>OYANE</t>
  </si>
  <si>
    <t>DANJO</t>
  </si>
  <si>
    <t>HASHI</t>
  </si>
  <si>
    <t>KMEDA</t>
  </si>
  <si>
    <t>ITOHARA</t>
  </si>
  <si>
    <t>MONDEN</t>
  </si>
  <si>
    <t>SAKUNO</t>
  </si>
  <si>
    <t>TAKEMYO</t>
  </si>
  <si>
    <t>OUCHI</t>
  </si>
  <si>
    <t>OSEDO</t>
  </si>
  <si>
    <t>HISATSUGU</t>
  </si>
  <si>
    <t>HYUGA</t>
  </si>
  <si>
    <t>KUROMI</t>
  </si>
  <si>
    <t>SEIKE</t>
  </si>
  <si>
    <t>NIYAMA</t>
  </si>
  <si>
    <t>TOSHINARI</t>
  </si>
  <si>
    <t>MURAO</t>
  </si>
  <si>
    <t xml:space="preserve">OGAWA </t>
  </si>
  <si>
    <t>OTSUBO</t>
  </si>
  <si>
    <t>NUKUI</t>
  </si>
  <si>
    <t>FUJISE</t>
  </si>
  <si>
    <t>MIZUNARI</t>
  </si>
  <si>
    <t>HANAYA</t>
  </si>
  <si>
    <t>HIRAKIUCHI</t>
  </si>
  <si>
    <t>KIYOI</t>
  </si>
  <si>
    <t>SHIRAKI</t>
  </si>
  <si>
    <t xml:space="preserve">SHINTANI </t>
  </si>
  <si>
    <t>HENMI</t>
  </si>
  <si>
    <t>KATSUSAKA</t>
  </si>
  <si>
    <t>YAMAKITA</t>
  </si>
  <si>
    <t>OKAHARA</t>
  </si>
  <si>
    <t>KURIHARA</t>
  </si>
  <si>
    <t>TAWA</t>
  </si>
  <si>
    <t>SHIMOMI</t>
  </si>
  <si>
    <t>KAMIKUBO</t>
  </si>
  <si>
    <t>ICHITANI</t>
  </si>
  <si>
    <t>JOKO</t>
  </si>
  <si>
    <t>SUETOMO</t>
  </si>
  <si>
    <t>TSUCHIE</t>
  </si>
  <si>
    <t>FUKUMOTO</t>
  </si>
  <si>
    <t>HEIKE</t>
  </si>
  <si>
    <t>MASUNO</t>
  </si>
  <si>
    <t>OGITA</t>
  </si>
  <si>
    <t>TOKUSUMI</t>
  </si>
  <si>
    <t>YAMANISHI</t>
  </si>
  <si>
    <t>SODA</t>
  </si>
  <si>
    <t>ITAI</t>
  </si>
  <si>
    <t>TESHIMA</t>
  </si>
  <si>
    <t>YOSHIIKE</t>
  </si>
  <si>
    <t>NOBUKANE</t>
  </si>
  <si>
    <t>EBISU</t>
  </si>
  <si>
    <t>KAIHARA</t>
  </si>
  <si>
    <t>FUKUBA</t>
  </si>
  <si>
    <t>AKINO</t>
  </si>
  <si>
    <t>KADOKAWA</t>
  </si>
  <si>
    <t xml:space="preserve">IZUMI </t>
  </si>
  <si>
    <t>SHIRANE</t>
  </si>
  <si>
    <t xml:space="preserve">MATSUMOTO </t>
  </si>
  <si>
    <t>MAKIHARA</t>
  </si>
  <si>
    <t>KANEMATSU</t>
  </si>
  <si>
    <t>KIDO</t>
  </si>
  <si>
    <t>KANDO</t>
  </si>
  <si>
    <t>YOKOMI</t>
  </si>
  <si>
    <t>KAZAHAYA</t>
  </si>
  <si>
    <t>SUGINO</t>
  </si>
  <si>
    <t>KOMOTSU</t>
  </si>
  <si>
    <t>MIHASHI</t>
  </si>
  <si>
    <t>INUKAI</t>
  </si>
  <si>
    <t>KOMIYAMA</t>
  </si>
  <si>
    <t>ICHINOHE</t>
  </si>
  <si>
    <t>NAGASAKI</t>
  </si>
  <si>
    <t>NAKANII</t>
  </si>
  <si>
    <t>TOMOSUGI</t>
  </si>
  <si>
    <t>YASUNOBE</t>
  </si>
  <si>
    <t>KUWADA</t>
  </si>
  <si>
    <t>SHIGETO</t>
  </si>
  <si>
    <t>HOSHIKAWA</t>
  </si>
  <si>
    <t>NIMOTO</t>
  </si>
  <si>
    <t>YASUMIYA</t>
  </si>
  <si>
    <t>OGURI</t>
  </si>
  <si>
    <t>YAJIMA</t>
  </si>
  <si>
    <t>SAKIMURA</t>
  </si>
  <si>
    <t>MATSUSE</t>
  </si>
  <si>
    <t>TOMORI</t>
  </si>
  <si>
    <t>KAJIYA</t>
  </si>
  <si>
    <t>SHIOKAWA</t>
  </si>
  <si>
    <t>KUMAMI</t>
  </si>
  <si>
    <t>HASE</t>
  </si>
  <si>
    <t>MUKAE</t>
  </si>
  <si>
    <t>KATAURA</t>
  </si>
  <si>
    <t>INAMI</t>
  </si>
  <si>
    <t>UCHIHASHI</t>
  </si>
  <si>
    <t>KITTAKA</t>
  </si>
  <si>
    <t>NISHIZAKI</t>
  </si>
  <si>
    <t>HIRATANI</t>
  </si>
  <si>
    <t>TSURUI</t>
  </si>
  <si>
    <t>MITSUDA</t>
  </si>
  <si>
    <t>KOMURA</t>
  </si>
  <si>
    <t>MINAMIZAWA</t>
  </si>
  <si>
    <t>UEZAKI</t>
  </si>
  <si>
    <t>DOIMORI</t>
  </si>
  <si>
    <t>GENNAI</t>
  </si>
  <si>
    <t>SANECHIKA</t>
  </si>
  <si>
    <t>SHIMOYABU</t>
  </si>
  <si>
    <t>TAKEYASU</t>
  </si>
  <si>
    <t>TITUS</t>
  </si>
  <si>
    <t>TSUNO</t>
  </si>
  <si>
    <t>TOKURA</t>
  </si>
  <si>
    <t>YABUMOTO</t>
  </si>
  <si>
    <t>IKEZAWA</t>
  </si>
  <si>
    <t>INOKO</t>
  </si>
  <si>
    <t>UDO</t>
  </si>
  <si>
    <t>SUEMOTO</t>
  </si>
  <si>
    <t>NAKADA</t>
  </si>
  <si>
    <t>FUKUZAWA</t>
  </si>
  <si>
    <t>IWAKIRI</t>
  </si>
  <si>
    <t>GINOZA</t>
  </si>
  <si>
    <t>HISAZUMI</t>
  </si>
  <si>
    <t>HORIKAWA</t>
  </si>
  <si>
    <t>HORINOUCHI</t>
  </si>
  <si>
    <t>ITOSHIMA</t>
  </si>
  <si>
    <t>OWAKI</t>
  </si>
  <si>
    <t>KITANOBO</t>
  </si>
  <si>
    <t>SEWAKI</t>
  </si>
  <si>
    <t>FURUYA</t>
  </si>
  <si>
    <t xml:space="preserve">MIURA </t>
  </si>
  <si>
    <t xml:space="preserve">MITSUTANI </t>
  </si>
  <si>
    <t>MINO</t>
  </si>
  <si>
    <t>YASUMOTO</t>
  </si>
  <si>
    <t xml:space="preserve">YOSHIDA </t>
  </si>
  <si>
    <t>KOZUMA</t>
  </si>
  <si>
    <t>NISHITSUTSUMI</t>
  </si>
  <si>
    <t>NAGAYASU</t>
  </si>
  <si>
    <t>USHIMI</t>
  </si>
  <si>
    <t>KANBARA</t>
  </si>
  <si>
    <t>TERASAKO</t>
  </si>
  <si>
    <t>MORINAGA</t>
  </si>
  <si>
    <t>HIROOKA</t>
  </si>
  <si>
    <t>SAWAMURA</t>
  </si>
  <si>
    <t>TANINO</t>
  </si>
  <si>
    <t>NONAKA</t>
  </si>
  <si>
    <t>TAKEKAWA</t>
  </si>
  <si>
    <t>KOSHIMA</t>
  </si>
  <si>
    <t>INOSHITA</t>
  </si>
  <si>
    <t>ODAWARA</t>
  </si>
  <si>
    <t>ORINO</t>
  </si>
  <si>
    <t>KATSUBE</t>
  </si>
  <si>
    <t>SHIOMURA</t>
  </si>
  <si>
    <t>ISAKA</t>
  </si>
  <si>
    <t>HAYASAKI</t>
  </si>
  <si>
    <t>HABE</t>
  </si>
  <si>
    <t>TAKAU</t>
  </si>
  <si>
    <t>NATUME</t>
  </si>
  <si>
    <t>HIGASHIZONO</t>
  </si>
  <si>
    <t>YASHIKI</t>
  </si>
  <si>
    <t>YAMAKAWA</t>
  </si>
  <si>
    <t>TOMONO</t>
  </si>
  <si>
    <t>MATUMOTO</t>
  </si>
  <si>
    <t>OTAKI</t>
  </si>
  <si>
    <t>AKAI</t>
  </si>
  <si>
    <t>SUNADA</t>
  </si>
  <si>
    <t>FUKUNISHI</t>
  </si>
  <si>
    <t>SENDA</t>
  </si>
  <si>
    <t>IKENO</t>
  </si>
  <si>
    <t>SHIMOKAWA</t>
  </si>
  <si>
    <t>SUNAZAKI</t>
  </si>
  <si>
    <t>TOMIYASU</t>
  </si>
  <si>
    <t>YUMURA</t>
  </si>
  <si>
    <t>OSHITA</t>
  </si>
  <si>
    <t>SAKO</t>
  </si>
  <si>
    <t>TAKUSHIMA</t>
  </si>
  <si>
    <t>HIROIKE</t>
  </si>
  <si>
    <t>MUGIUDA</t>
  </si>
  <si>
    <t>YABUNAKA</t>
  </si>
  <si>
    <t>ROKUROMEN</t>
  </si>
  <si>
    <t>KANAMOTO</t>
  </si>
  <si>
    <t>TAKENOSHITA</t>
  </si>
  <si>
    <t>URA</t>
  </si>
  <si>
    <t>ISHIZU</t>
  </si>
  <si>
    <t>HIURA</t>
  </si>
  <si>
    <t>ITAKURA</t>
  </si>
  <si>
    <t>MOTOKI</t>
  </si>
  <si>
    <t>KURAMASU</t>
  </si>
  <si>
    <t>MAYAMA</t>
  </si>
  <si>
    <t>TAKEICHI</t>
  </si>
  <si>
    <t>IKUMA</t>
  </si>
  <si>
    <t>OKISHIO</t>
  </si>
  <si>
    <t>MORIKI</t>
  </si>
  <si>
    <t>NANBA</t>
  </si>
  <si>
    <t>KANEMOTO</t>
  </si>
  <si>
    <t>TANO</t>
  </si>
  <si>
    <t>MAMIZU</t>
  </si>
  <si>
    <t>MUROGA</t>
  </si>
  <si>
    <t>KOFUJI</t>
  </si>
  <si>
    <t>SUEKI</t>
  </si>
  <si>
    <t>TAGICHI</t>
  </si>
  <si>
    <t>MANNAMI</t>
  </si>
  <si>
    <t xml:space="preserve">KUME </t>
  </si>
  <si>
    <t xml:space="preserve">HARUNA </t>
  </si>
  <si>
    <t>MINAKATA</t>
  </si>
  <si>
    <t>IECHIKA</t>
  </si>
  <si>
    <t>MURAKAME</t>
  </si>
  <si>
    <t>YAMAYA</t>
  </si>
  <si>
    <t xml:space="preserve">FUKUSHIMA </t>
  </si>
  <si>
    <t>FURUYAMA</t>
  </si>
  <si>
    <t>TANIOKA</t>
  </si>
  <si>
    <t>ASAUMI</t>
  </si>
  <si>
    <t>ARAKAKI</t>
  </si>
  <si>
    <t>KAMADA</t>
  </si>
  <si>
    <t>SAKUMOTO</t>
  </si>
  <si>
    <t xml:space="preserve">HORIO </t>
  </si>
  <si>
    <t>SADATSUNE</t>
  </si>
  <si>
    <t>NAKAWAKI</t>
  </si>
  <si>
    <t>NAKAZONO</t>
  </si>
  <si>
    <t xml:space="preserve">NAKAZATO </t>
  </si>
  <si>
    <t xml:space="preserve">ISHIMARU </t>
  </si>
  <si>
    <t>MADA</t>
  </si>
  <si>
    <t>INO</t>
  </si>
  <si>
    <t>SAMURA</t>
  </si>
  <si>
    <t>TAKEHISA</t>
  </si>
  <si>
    <t>OCHI</t>
  </si>
  <si>
    <t>OKURA</t>
  </si>
  <si>
    <t>NOZAWA</t>
  </si>
  <si>
    <t>981103</t>
  </si>
  <si>
    <t>961220</t>
  </si>
  <si>
    <t>990812</t>
  </si>
  <si>
    <t>971101</t>
  </si>
  <si>
    <t>990516</t>
  </si>
  <si>
    <t>961216</t>
  </si>
  <si>
    <t>980715</t>
  </si>
  <si>
    <t>990508</t>
  </si>
  <si>
    <t>990104</t>
  </si>
  <si>
    <t>990329</t>
  </si>
  <si>
    <t>980125</t>
  </si>
  <si>
    <t>980821</t>
  </si>
  <si>
    <t>980923</t>
  </si>
  <si>
    <t>991228</t>
  </si>
  <si>
    <t>981016</t>
  </si>
  <si>
    <t>980920</t>
  </si>
  <si>
    <t>990103</t>
  </si>
  <si>
    <t>990923</t>
  </si>
  <si>
    <t>980528</t>
  </si>
  <si>
    <t>990730</t>
  </si>
  <si>
    <t>950929</t>
  </si>
  <si>
    <t>950421</t>
  </si>
  <si>
    <t>940922</t>
  </si>
  <si>
    <t>960120</t>
  </si>
  <si>
    <t>960808</t>
  </si>
  <si>
    <t>980418</t>
  </si>
  <si>
    <t>840913</t>
  </si>
  <si>
    <t>990409</t>
  </si>
  <si>
    <t>991229</t>
  </si>
  <si>
    <t>980105</t>
  </si>
  <si>
    <t>990629</t>
  </si>
  <si>
    <t>970606</t>
  </si>
  <si>
    <t>970410</t>
  </si>
  <si>
    <t>990117</t>
  </si>
  <si>
    <t>990826</t>
  </si>
  <si>
    <t>991030</t>
  </si>
  <si>
    <t>990515</t>
  </si>
  <si>
    <t>991107</t>
  </si>
  <si>
    <t>990314</t>
  </si>
  <si>
    <t>990518</t>
  </si>
  <si>
    <t>000130</t>
  </si>
  <si>
    <t>991114</t>
  </si>
  <si>
    <t>990410</t>
  </si>
  <si>
    <t>990124</t>
  </si>
  <si>
    <t>971231</t>
  </si>
  <si>
    <t>980731</t>
  </si>
  <si>
    <t>961217</t>
  </si>
  <si>
    <t>970505</t>
  </si>
  <si>
    <t>971016</t>
  </si>
  <si>
    <t>980406</t>
  </si>
  <si>
    <t>990520</t>
  </si>
  <si>
    <t>991123</t>
  </si>
  <si>
    <t>960727</t>
  </si>
  <si>
    <t>980609</t>
  </si>
  <si>
    <t>940117</t>
  </si>
  <si>
    <t>990819</t>
  </si>
  <si>
    <t>970818</t>
  </si>
  <si>
    <t>981111</t>
  </si>
  <si>
    <t>981017</t>
  </si>
  <si>
    <t>971112</t>
  </si>
  <si>
    <t>960801</t>
  </si>
  <si>
    <t>990310</t>
  </si>
  <si>
    <t>990718</t>
  </si>
  <si>
    <t>990419</t>
  </si>
  <si>
    <t>980704</t>
  </si>
  <si>
    <t>970528</t>
  </si>
  <si>
    <t>980211</t>
  </si>
  <si>
    <t>990823</t>
  </si>
  <si>
    <t>971218</t>
  </si>
  <si>
    <t>970603</t>
  </si>
  <si>
    <t>990504</t>
  </si>
  <si>
    <t>981227</t>
  </si>
  <si>
    <t>981028</t>
  </si>
  <si>
    <t>981229</t>
  </si>
  <si>
    <t>981024</t>
  </si>
  <si>
    <t>990303</t>
  </si>
  <si>
    <t>990511</t>
  </si>
  <si>
    <t>990116</t>
  </si>
  <si>
    <t>990315</t>
  </si>
  <si>
    <t>990928</t>
  </si>
  <si>
    <t>980416</t>
  </si>
  <si>
    <t>990313</t>
  </si>
  <si>
    <t>980212</t>
  </si>
  <si>
    <t>971030</t>
  </si>
  <si>
    <t>981019</t>
  </si>
  <si>
    <t>980803</t>
  </si>
  <si>
    <t>960519</t>
  </si>
  <si>
    <t>960902</t>
  </si>
  <si>
    <t>990306</t>
  </si>
  <si>
    <t>960506</t>
  </si>
  <si>
    <t>970324</t>
  </si>
  <si>
    <t>980311</t>
  </si>
  <si>
    <t>970511</t>
  </si>
  <si>
    <t>970222</t>
  </si>
  <si>
    <t>980219</t>
  </si>
  <si>
    <t>950408</t>
  </si>
  <si>
    <t>951016</t>
  </si>
  <si>
    <t>930813</t>
  </si>
  <si>
    <t>960213</t>
  </si>
  <si>
    <t>940605</t>
  </si>
  <si>
    <t>970216</t>
  </si>
  <si>
    <t>951026</t>
  </si>
  <si>
    <t>951104</t>
  </si>
  <si>
    <t>960820</t>
  </si>
  <si>
    <t>960215</t>
  </si>
  <si>
    <t>950724</t>
  </si>
  <si>
    <t>961212</t>
  </si>
  <si>
    <t>941203</t>
  </si>
  <si>
    <t>950609</t>
  </si>
  <si>
    <t>960413</t>
  </si>
  <si>
    <t>941027</t>
  </si>
  <si>
    <t>940429</t>
  </si>
  <si>
    <t>991120</t>
  </si>
  <si>
    <t>980507</t>
  </si>
  <si>
    <t>970731</t>
  </si>
  <si>
    <t>970913</t>
  </si>
  <si>
    <t>980404</t>
  </si>
  <si>
    <t>970622</t>
  </si>
  <si>
    <t>970608</t>
  </si>
  <si>
    <t>980203</t>
  </si>
  <si>
    <t>980108</t>
  </si>
  <si>
    <t>990226</t>
  </si>
  <si>
    <t>980519</t>
  </si>
  <si>
    <t>971009</t>
  </si>
  <si>
    <t>991004</t>
  </si>
  <si>
    <t>970507</t>
  </si>
  <si>
    <t>991119</t>
  </si>
  <si>
    <t>990407</t>
  </si>
  <si>
    <t>970825</t>
  </si>
  <si>
    <t>980308</t>
  </si>
  <si>
    <t>971224</t>
  </si>
  <si>
    <t>971215</t>
  </si>
  <si>
    <t>990120</t>
  </si>
  <si>
    <t>980711</t>
  </si>
  <si>
    <t>981102</t>
  </si>
  <si>
    <t>981231</t>
  </si>
  <si>
    <t>980722</t>
  </si>
  <si>
    <t>990805</t>
  </si>
  <si>
    <t>000109</t>
  </si>
  <si>
    <t>990525</t>
  </si>
  <si>
    <t>990721</t>
  </si>
  <si>
    <t>990906</t>
  </si>
  <si>
    <t>000121</t>
  </si>
  <si>
    <t>990921</t>
  </si>
  <si>
    <t>931207</t>
  </si>
  <si>
    <t>951219</t>
  </si>
  <si>
    <t>940420</t>
  </si>
  <si>
    <t>940725</t>
  </si>
  <si>
    <t>960101</t>
  </si>
  <si>
    <t>950910</t>
  </si>
  <si>
    <t>950307</t>
  </si>
  <si>
    <t>970102</t>
  </si>
  <si>
    <t>960724</t>
  </si>
  <si>
    <t>950727</t>
  </si>
  <si>
    <t>960626</t>
  </si>
  <si>
    <t>970805</t>
  </si>
  <si>
    <t>970723</t>
  </si>
  <si>
    <t>970721</t>
  </si>
  <si>
    <t>971106</t>
  </si>
  <si>
    <t>970502</t>
  </si>
  <si>
    <t>960427</t>
  </si>
  <si>
    <t>970724</t>
  </si>
  <si>
    <t>980109</t>
  </si>
  <si>
    <t>970530</t>
  </si>
  <si>
    <t>971226</t>
  </si>
  <si>
    <t>970604</t>
  </si>
  <si>
    <t>960819</t>
  </si>
  <si>
    <t>950601</t>
  </si>
  <si>
    <t>980110</t>
  </si>
  <si>
    <t>980604</t>
  </si>
  <si>
    <t>980930</t>
  </si>
  <si>
    <t>990123</t>
  </si>
  <si>
    <t>970531</t>
  </si>
  <si>
    <t>990225</t>
  </si>
  <si>
    <t>990212</t>
  </si>
  <si>
    <t>990218</t>
  </si>
  <si>
    <t>980402</t>
  </si>
  <si>
    <t>980427</t>
  </si>
  <si>
    <t>980909</t>
  </si>
  <si>
    <t>970607</t>
  </si>
  <si>
    <t>990111</t>
  </si>
  <si>
    <t>980927</t>
  </si>
  <si>
    <t>991208</t>
  </si>
  <si>
    <t>980409</t>
  </si>
  <si>
    <t>990806</t>
  </si>
  <si>
    <t>980612</t>
  </si>
  <si>
    <t>990924</t>
  </si>
  <si>
    <t>990904</t>
  </si>
  <si>
    <t>981007</t>
  </si>
  <si>
    <t>970903</t>
  </si>
  <si>
    <t>991029</t>
  </si>
  <si>
    <t>990922</t>
  </si>
  <si>
    <t>990619</t>
  </si>
  <si>
    <t>980824</t>
  </si>
  <si>
    <t>960423</t>
  </si>
  <si>
    <t>991113</t>
  </si>
  <si>
    <t>961208</t>
  </si>
  <si>
    <t>951110</t>
  </si>
  <si>
    <t>980917</t>
  </si>
  <si>
    <t>970819</t>
  </si>
  <si>
    <t>990221</t>
  </si>
  <si>
    <t>970704</t>
  </si>
  <si>
    <t>970715</t>
  </si>
  <si>
    <t>980107</t>
  </si>
  <si>
    <t>980318</t>
  </si>
  <si>
    <t>991018</t>
  </si>
  <si>
    <t>980115</t>
  </si>
  <si>
    <t>970615</t>
  </si>
  <si>
    <t>971023</t>
  </si>
  <si>
    <t>970522</t>
  </si>
  <si>
    <t>970813</t>
  </si>
  <si>
    <t>980502</t>
  </si>
  <si>
    <t>980520</t>
  </si>
  <si>
    <t>990126</t>
  </si>
  <si>
    <t>990320</t>
  </si>
  <si>
    <t>990614</t>
  </si>
  <si>
    <t>991130</t>
  </si>
  <si>
    <t>000812</t>
  </si>
  <si>
    <t>000730</t>
  </si>
  <si>
    <t>950608</t>
  </si>
  <si>
    <t>960601</t>
  </si>
  <si>
    <t>970619</t>
  </si>
  <si>
    <t>970428</t>
  </si>
  <si>
    <t>970915</t>
  </si>
  <si>
    <t>970403</t>
  </si>
  <si>
    <t>970911</t>
  </si>
  <si>
    <t>970605</t>
  </si>
  <si>
    <t>970617</t>
  </si>
  <si>
    <t>970416</t>
  </si>
  <si>
    <t>980622</t>
  </si>
  <si>
    <t>980403</t>
  </si>
  <si>
    <t>990215</t>
  </si>
  <si>
    <t>980517</t>
  </si>
  <si>
    <t>980611</t>
  </si>
  <si>
    <t>991006</t>
  </si>
  <si>
    <t>990903</t>
  </si>
  <si>
    <t>990617</t>
  </si>
  <si>
    <t>990621</t>
  </si>
  <si>
    <t>990602</t>
  </si>
  <si>
    <t>990930</t>
  </si>
  <si>
    <t>990813</t>
  </si>
  <si>
    <t>990620</t>
  </si>
  <si>
    <t>960227</t>
  </si>
  <si>
    <t>911013</t>
  </si>
  <si>
    <t>950329</t>
  </si>
  <si>
    <t>960501</t>
  </si>
  <si>
    <t>950517</t>
  </si>
  <si>
    <t>970921</t>
  </si>
  <si>
    <t>960815</t>
  </si>
  <si>
    <t>890306</t>
  </si>
  <si>
    <t>970516</t>
  </si>
  <si>
    <t>960418</t>
  </si>
  <si>
    <t>980613</t>
  </si>
  <si>
    <t>970421</t>
  </si>
  <si>
    <t>990529</t>
  </si>
  <si>
    <t>970512</t>
  </si>
  <si>
    <t>990709</t>
  </si>
  <si>
    <t>970427</t>
  </si>
  <si>
    <t>980901</t>
  </si>
  <si>
    <t>980505</t>
  </si>
  <si>
    <t>990426</t>
  </si>
  <si>
    <t>970927</t>
  </si>
  <si>
    <t>971118</t>
  </si>
  <si>
    <t>970417</t>
  </si>
  <si>
    <t>970320</t>
  </si>
  <si>
    <t>990423</t>
  </si>
  <si>
    <t>980223</t>
  </si>
  <si>
    <t>991218</t>
  </si>
  <si>
    <t>981202</t>
  </si>
  <si>
    <t>990528</t>
  </si>
  <si>
    <t>960422</t>
  </si>
  <si>
    <t>971210</t>
  </si>
  <si>
    <t>980515</t>
  </si>
  <si>
    <t>990901</t>
  </si>
  <si>
    <t>980610</t>
  </si>
  <si>
    <t>990128</t>
  </si>
  <si>
    <t>990204</t>
  </si>
  <si>
    <t>980921</t>
  </si>
  <si>
    <t>980813</t>
  </si>
  <si>
    <t>990712</t>
  </si>
  <si>
    <t>981106</t>
  </si>
  <si>
    <t>990908</t>
  </si>
  <si>
    <t>950621</t>
  </si>
  <si>
    <t>970414</t>
  </si>
  <si>
    <t>990202</t>
  </si>
  <si>
    <t>980313</t>
  </si>
  <si>
    <t>990517</t>
  </si>
  <si>
    <t>990625</t>
  </si>
  <si>
    <t>990422</t>
  </si>
  <si>
    <t>990829</t>
  </si>
  <si>
    <t>990616</t>
  </si>
  <si>
    <t>991118</t>
  </si>
  <si>
    <t>981006</t>
  </si>
  <si>
    <t>960615</t>
  </si>
  <si>
    <t>961210</t>
  </si>
  <si>
    <t>970404</t>
  </si>
  <si>
    <t>980227</t>
  </si>
  <si>
    <t>930305</t>
  </si>
  <si>
    <t>981011</t>
  </si>
  <si>
    <t>971209</t>
  </si>
  <si>
    <t>980623</t>
  </si>
  <si>
    <t>980709</t>
  </si>
  <si>
    <t>970413</t>
  </si>
  <si>
    <t>980925</t>
  </si>
  <si>
    <t>980712</t>
  </si>
  <si>
    <t>980421</t>
  </si>
  <si>
    <t>990415</t>
  </si>
  <si>
    <t>991216</t>
  </si>
  <si>
    <t>990811</t>
  </si>
  <si>
    <t>991209</t>
  </si>
  <si>
    <t>990427</t>
  </si>
  <si>
    <t>990428</t>
  </si>
  <si>
    <t>970901</t>
  </si>
  <si>
    <t>970624</t>
  </si>
  <si>
    <t>991202</t>
  </si>
  <si>
    <t>980522</t>
  </si>
  <si>
    <t>981126</t>
  </si>
  <si>
    <t>990814</t>
  </si>
  <si>
    <t>970808</t>
  </si>
  <si>
    <t>980627</t>
  </si>
  <si>
    <t>970405</t>
  </si>
  <si>
    <t>940111</t>
  </si>
  <si>
    <t>960118</t>
  </si>
  <si>
    <t>950302</t>
  </si>
  <si>
    <t>971220</t>
  </si>
  <si>
    <t>990331</t>
  </si>
  <si>
    <t>990227</t>
  </si>
  <si>
    <t>990624</t>
  </si>
  <si>
    <t>970812</t>
  </si>
  <si>
    <t>970630</t>
  </si>
  <si>
    <t>970609</t>
  </si>
  <si>
    <t>980310</t>
  </si>
  <si>
    <t>980111</t>
  </si>
  <si>
    <t>980116</t>
  </si>
  <si>
    <t>981217</t>
  </si>
  <si>
    <t>980616</t>
  </si>
  <si>
    <t>981218</t>
  </si>
  <si>
    <t>980911</t>
  </si>
  <si>
    <t>980425</t>
  </si>
  <si>
    <t>981109</t>
  </si>
  <si>
    <t>990224</t>
  </si>
  <si>
    <t>990130</t>
  </si>
  <si>
    <t>980415</t>
  </si>
  <si>
    <t>990820</t>
  </si>
  <si>
    <t>991013</t>
  </si>
  <si>
    <t>990413</t>
  </si>
  <si>
    <t>990627</t>
  </si>
  <si>
    <t>990910</t>
  </si>
  <si>
    <t>991127</t>
  </si>
  <si>
    <t>990522</t>
  </si>
  <si>
    <t>950501</t>
  </si>
  <si>
    <t>950512</t>
  </si>
  <si>
    <t>961014</t>
  </si>
  <si>
    <t>980206</t>
  </si>
  <si>
    <t>980224</t>
  </si>
  <si>
    <t>980306</t>
  </si>
  <si>
    <t>970205</t>
  </si>
  <si>
    <t>960514</t>
  </si>
  <si>
    <t>980701</t>
  </si>
  <si>
    <t>980805</t>
  </si>
  <si>
    <t>981108</t>
  </si>
  <si>
    <t>980801</t>
  </si>
  <si>
    <t>991002</t>
  </si>
  <si>
    <t>990825</t>
  </si>
  <si>
    <t>960430</t>
  </si>
  <si>
    <t>950707</t>
  </si>
  <si>
    <t>960905</t>
  </si>
  <si>
    <t>960627</t>
  </si>
  <si>
    <t>980122</t>
  </si>
  <si>
    <t>971022</t>
  </si>
  <si>
    <t>991122</t>
  </si>
  <si>
    <t>001023</t>
  </si>
  <si>
    <t>990106</t>
  </si>
  <si>
    <t>990715</t>
  </si>
  <si>
    <t>991225</t>
  </si>
  <si>
    <t>960928</t>
  </si>
  <si>
    <t>971013</t>
  </si>
  <si>
    <t>970928</t>
  </si>
  <si>
    <t>980317</t>
  </si>
  <si>
    <t>960703</t>
  </si>
  <si>
    <t>991023</t>
  </si>
  <si>
    <t>980101</t>
  </si>
  <si>
    <t>980531</t>
  </si>
  <si>
    <t>990703</t>
  </si>
  <si>
    <t>940421</t>
  </si>
  <si>
    <t>940502</t>
  </si>
  <si>
    <t>950804</t>
  </si>
  <si>
    <t>960510</t>
  </si>
  <si>
    <t>970521</t>
  </si>
  <si>
    <t>970804</t>
  </si>
  <si>
    <t>980104</t>
  </si>
  <si>
    <t>970616</t>
  </si>
  <si>
    <t>970130</t>
  </si>
  <si>
    <t>970710</t>
  </si>
  <si>
    <t>971205</t>
  </si>
  <si>
    <t>890119</t>
  </si>
  <si>
    <t>990609</t>
  </si>
  <si>
    <t>980114</t>
  </si>
  <si>
    <t>970910</t>
  </si>
  <si>
    <t>970406</t>
  </si>
  <si>
    <t>980725</t>
  </si>
  <si>
    <t>980718</t>
  </si>
  <si>
    <t>980504</t>
  </si>
  <si>
    <t>990210</t>
  </si>
  <si>
    <t>980807</t>
  </si>
  <si>
    <t>980419</t>
  </si>
  <si>
    <t>990531</t>
  </si>
  <si>
    <t>991207</t>
  </si>
  <si>
    <t>991206</t>
  </si>
  <si>
    <t>971021</t>
  </si>
  <si>
    <t>990502</t>
  </si>
  <si>
    <t>970814</t>
  </si>
  <si>
    <t>981027</t>
  </si>
  <si>
    <t>980412</t>
  </si>
  <si>
    <t>981110</t>
  </si>
  <si>
    <t>981104</t>
  </si>
  <si>
    <t>981014</t>
  </si>
  <si>
    <t>981020</t>
  </si>
  <si>
    <t>980724</t>
  </si>
  <si>
    <t>981101</t>
  </si>
  <si>
    <t>990911</t>
  </si>
  <si>
    <t>990701</t>
  </si>
  <si>
    <t>000511</t>
  </si>
  <si>
    <t>990406</t>
  </si>
  <si>
    <t>990706</t>
  </si>
  <si>
    <t>961224</t>
  </si>
  <si>
    <t>990714</t>
  </si>
  <si>
    <t>990918</t>
  </si>
  <si>
    <t>960330</t>
  </si>
  <si>
    <t>981222</t>
  </si>
  <si>
    <t>990731</t>
  </si>
  <si>
    <t>000228</t>
  </si>
  <si>
    <t>970423</t>
  </si>
  <si>
    <t>990102</t>
  </si>
  <si>
    <t>961007</t>
  </si>
  <si>
    <t>950612</t>
  </si>
  <si>
    <t>960620</t>
  </si>
  <si>
    <t>950503</t>
  </si>
  <si>
    <t>000104</t>
  </si>
  <si>
    <t>990131</t>
  </si>
  <si>
    <t>990711</t>
  </si>
  <si>
    <t>990503</t>
  </si>
  <si>
    <t>990414</t>
  </si>
  <si>
    <t>990512</t>
  </si>
  <si>
    <t>990803</t>
  </si>
  <si>
    <t>980501</t>
  </si>
  <si>
    <t>980726</t>
  </si>
  <si>
    <t>980628</t>
  </si>
  <si>
    <t>980717</t>
  </si>
  <si>
    <t>980617</t>
  </si>
  <si>
    <t>990207</t>
  </si>
  <si>
    <t>981224</t>
  </si>
  <si>
    <t>971207</t>
  </si>
  <si>
    <t>970520</t>
  </si>
  <si>
    <t>960420</t>
  </si>
  <si>
    <t>961202</t>
  </si>
  <si>
    <t>960513</t>
  </si>
  <si>
    <t>950405</t>
  </si>
  <si>
    <t>960222</t>
  </si>
  <si>
    <t>960106</t>
  </si>
  <si>
    <t>951025</t>
  </si>
  <si>
    <t>980607</t>
  </si>
  <si>
    <t>980629</t>
  </si>
  <si>
    <t>970725</t>
  </si>
  <si>
    <t>980913</t>
  </si>
  <si>
    <t>990109</t>
  </si>
  <si>
    <t>980420</t>
  </si>
  <si>
    <t>981213</t>
  </si>
  <si>
    <t>980113</t>
  </si>
  <si>
    <t>980207</t>
  </si>
  <si>
    <t>991106</t>
  </si>
  <si>
    <t>990725</t>
  </si>
  <si>
    <t>980407</t>
  </si>
  <si>
    <t>990110</t>
  </si>
  <si>
    <t>971204</t>
  </si>
  <si>
    <t>971108</t>
  </si>
  <si>
    <t>970508</t>
  </si>
  <si>
    <t>970707</t>
  </si>
  <si>
    <t>970918</t>
  </si>
  <si>
    <t>970503</t>
  </si>
  <si>
    <t>990728</t>
  </si>
  <si>
    <t>980809</t>
  </si>
  <si>
    <t>970527</t>
  </si>
  <si>
    <t>970504</t>
  </si>
  <si>
    <t>980615</t>
  </si>
  <si>
    <t>990610</t>
  </si>
  <si>
    <t>980422</t>
  </si>
  <si>
    <t>991025</t>
  </si>
  <si>
    <t>980819</t>
  </si>
  <si>
    <t>980511</t>
  </si>
  <si>
    <t>980521</t>
  </si>
  <si>
    <t>980922</t>
  </si>
  <si>
    <t>980919</t>
  </si>
  <si>
    <t>990107</t>
  </si>
  <si>
    <t>981215</t>
  </si>
  <si>
    <t>970429</t>
  </si>
  <si>
    <t>970529</t>
  </si>
  <si>
    <t>981116</t>
  </si>
  <si>
    <t>960415</t>
  </si>
  <si>
    <t>981207</t>
  </si>
  <si>
    <t>981105</t>
  </si>
  <si>
    <t>981005</t>
  </si>
  <si>
    <t>990223</t>
  </si>
  <si>
    <t>991115</t>
  </si>
  <si>
    <t>991210</t>
  </si>
  <si>
    <t>990526</t>
  </si>
  <si>
    <t>990914</t>
  </si>
  <si>
    <t>991215</t>
  </si>
  <si>
    <t>990402</t>
  </si>
  <si>
    <t>990729</t>
  </si>
  <si>
    <t>990818</t>
  </si>
  <si>
    <t>990726</t>
  </si>
  <si>
    <t>971004</t>
  </si>
  <si>
    <t>980307</t>
  </si>
  <si>
    <t>980327</t>
  </si>
  <si>
    <t>970712</t>
  </si>
  <si>
    <t>970802</t>
  </si>
  <si>
    <t>971212</t>
  </si>
  <si>
    <t>980322</t>
  </si>
  <si>
    <t>981009</t>
  </si>
  <si>
    <t>981115</t>
  </si>
  <si>
    <t>980827</t>
  </si>
  <si>
    <t>980727</t>
  </si>
  <si>
    <t>981223</t>
  </si>
  <si>
    <t>981117</t>
  </si>
  <si>
    <t>990509</t>
  </si>
  <si>
    <t>990917</t>
  </si>
  <si>
    <t>990802</t>
  </si>
  <si>
    <t>990710</t>
  </si>
  <si>
    <t>990519</t>
  </si>
  <si>
    <t>971109</t>
  </si>
  <si>
    <t>971230</t>
  </si>
  <si>
    <t>970626</t>
  </si>
  <si>
    <t>980126</t>
  </si>
  <si>
    <t>950717</t>
  </si>
  <si>
    <t>950527</t>
  </si>
  <si>
    <t>980905</t>
  </si>
  <si>
    <t>990307</t>
  </si>
  <si>
    <t>980429</t>
  </si>
  <si>
    <t>981219</t>
  </si>
  <si>
    <t>990716</t>
  </si>
  <si>
    <t>940324</t>
  </si>
  <si>
    <t>990810</t>
  </si>
  <si>
    <t>991005</t>
  </si>
  <si>
    <t>991124</t>
  </si>
  <si>
    <t>991014</t>
  </si>
  <si>
    <t>970409</t>
  </si>
  <si>
    <t>971012</t>
  </si>
  <si>
    <t>970820</t>
  </si>
  <si>
    <t>970905</t>
  </si>
  <si>
    <t>970425</t>
  </si>
  <si>
    <t>970703</t>
  </si>
  <si>
    <t>980210</t>
  </si>
  <si>
    <t>971002</t>
  </si>
  <si>
    <t>971130</t>
  </si>
  <si>
    <t>981114</t>
  </si>
  <si>
    <t>980823</t>
  </si>
  <si>
    <t>990113</t>
  </si>
  <si>
    <t>980529</t>
  </si>
  <si>
    <t>980428</t>
  </si>
  <si>
    <t>980817</t>
  </si>
  <si>
    <t>980508</t>
  </si>
  <si>
    <t>980530</t>
  </si>
  <si>
    <t>980512</t>
  </si>
  <si>
    <t>990211</t>
  </si>
  <si>
    <t>990723</t>
  </si>
  <si>
    <t>991112</t>
  </si>
  <si>
    <t>990425</t>
  </si>
  <si>
    <t>991201</t>
  </si>
  <si>
    <t>000401</t>
  </si>
  <si>
    <t>940921</t>
  </si>
  <si>
    <t>990122</t>
  </si>
  <si>
    <t>980424</t>
  </si>
  <si>
    <t>991212</t>
  </si>
  <si>
    <t>970415</t>
  </si>
  <si>
    <t>000705</t>
  </si>
  <si>
    <t>000521</t>
  </si>
  <si>
    <t>010125</t>
  </si>
  <si>
    <t>000929</t>
  </si>
  <si>
    <t>991128</t>
  </si>
  <si>
    <t>960526</t>
  </si>
  <si>
    <t>001105</t>
  </si>
  <si>
    <t>010119</t>
  </si>
  <si>
    <t>001129</t>
  </si>
  <si>
    <t>970923</t>
  </si>
  <si>
    <t>000904</t>
  </si>
  <si>
    <t>010304</t>
  </si>
  <si>
    <t>000717</t>
  </si>
  <si>
    <t>010107</t>
  </si>
  <si>
    <t>010223</t>
  </si>
  <si>
    <t>001110</t>
  </si>
  <si>
    <t>010105</t>
  </si>
  <si>
    <t>000619</t>
  </si>
  <si>
    <t>001020</t>
  </si>
  <si>
    <t>961231</t>
  </si>
  <si>
    <t>960502</t>
  </si>
  <si>
    <t>960528</t>
  </si>
  <si>
    <t>960221</t>
  </si>
  <si>
    <t>941020</t>
  </si>
  <si>
    <t>870410</t>
  </si>
  <si>
    <t>931217</t>
  </si>
  <si>
    <t>880227</t>
  </si>
  <si>
    <t>930721</t>
  </si>
  <si>
    <t>920213</t>
  </si>
  <si>
    <t>911117</t>
  </si>
  <si>
    <t>980527</t>
  </si>
  <si>
    <t>990411</t>
  </si>
  <si>
    <t>990404</t>
  </si>
  <si>
    <t>980128</t>
  </si>
  <si>
    <t>970718</t>
  </si>
  <si>
    <t>970925</t>
  </si>
  <si>
    <t>971008</t>
  </si>
  <si>
    <t>970408</t>
  </si>
  <si>
    <t>980319</t>
  </si>
  <si>
    <t>970509</t>
  </si>
  <si>
    <t>990220</t>
  </si>
  <si>
    <t>981010</t>
  </si>
  <si>
    <t>990112</t>
  </si>
  <si>
    <t>990216</t>
  </si>
  <si>
    <t>980818</t>
  </si>
  <si>
    <t>980621</t>
  </si>
  <si>
    <t>991105</t>
  </si>
  <si>
    <t>990724</t>
  </si>
  <si>
    <t>980202</t>
  </si>
  <si>
    <t>010321</t>
  </si>
  <si>
    <t>000520</t>
  </si>
  <si>
    <t>001009</t>
  </si>
  <si>
    <t>000622</t>
  </si>
  <si>
    <t>001120</t>
  </si>
  <si>
    <t>970310</t>
  </si>
  <si>
    <t>961002</t>
  </si>
  <si>
    <t>000407</t>
  </si>
  <si>
    <t>990628</t>
  </si>
  <si>
    <t>000427</t>
  </si>
  <si>
    <t>991016</t>
  </si>
  <si>
    <t>000506</t>
  </si>
  <si>
    <t>950427</t>
  </si>
  <si>
    <t>990927</t>
  </si>
  <si>
    <t>990822</t>
  </si>
  <si>
    <t>000720</t>
  </si>
  <si>
    <t>950520</t>
  </si>
  <si>
    <t>971025</t>
  </si>
  <si>
    <t>010203</t>
  </si>
  <si>
    <t>000821</t>
  </si>
  <si>
    <t>980904</t>
  </si>
  <si>
    <t>990702</t>
  </si>
  <si>
    <t>001021</t>
  </si>
  <si>
    <t>990916</t>
  </si>
  <si>
    <t>近畿大中国四国</t>
  </si>
  <si>
    <t>市橋　怜子</t>
  </si>
  <si>
    <t>ｲﾁﾊｼ ｻﾄｺ</t>
  </si>
  <si>
    <t>諌山　菜々子</t>
  </si>
  <si>
    <t>ｲｻﾔﾏ ﾅﾅｺ</t>
  </si>
  <si>
    <t>谷本　望実</t>
  </si>
  <si>
    <t>ﾀﾆﾓﾄ ﾉｿﾞﾐ</t>
  </si>
  <si>
    <t>田中　楓美子</t>
  </si>
  <si>
    <t>ﾀﾅｶ ﾌﾐｺ</t>
  </si>
  <si>
    <t>矢野　智美</t>
  </si>
  <si>
    <t>ﾔﾉ ｻﾄﾐ</t>
  </si>
  <si>
    <t>木成　郁子</t>
  </si>
  <si>
    <t>ｷﾅﾘ ｶｵﾙｺ</t>
  </si>
  <si>
    <t>新藤　有夏</t>
  </si>
  <si>
    <t>ｼﾝﾄｳ ﾕｳｶ</t>
  </si>
  <si>
    <t>佐々木　萌絵</t>
  </si>
  <si>
    <t>ｻｻｷ ﾓｴ</t>
  </si>
  <si>
    <t>橋本　佳子</t>
  </si>
  <si>
    <t>ﾊｼﾓﾄ ｹｲｺ</t>
  </si>
  <si>
    <t>北尾　見優希</t>
  </si>
  <si>
    <t>ｷﾀｵ ﾐﾕｷ</t>
  </si>
  <si>
    <t>田嶋　晃子</t>
  </si>
  <si>
    <t>ﾀｼﾞﾏ ｱｷｺ</t>
  </si>
  <si>
    <t>佐藤　弘子</t>
  </si>
  <si>
    <t>ｻﾄｳ ﾋﾛｺ</t>
  </si>
  <si>
    <t>近藤　真由</t>
  </si>
  <si>
    <t>ｺﾝﾄﾞｳ ﾏﾕ</t>
  </si>
  <si>
    <t>泉　花奈</t>
  </si>
  <si>
    <t>ｲｽﾞﾐ ｶﾅ</t>
  </si>
  <si>
    <t>遠藤　桃菜</t>
  </si>
  <si>
    <t>ｴﾝﾄﾞｳ ﾓﾓﾅ</t>
  </si>
  <si>
    <t>片山　明莉</t>
  </si>
  <si>
    <t>ｶﾀﾔﾏ ｱｶﾘ</t>
  </si>
  <si>
    <t>寺内　春菜</t>
  </si>
  <si>
    <t>ﾃﾗｳﾁ ﾊﾙﾅ</t>
  </si>
  <si>
    <t>高木　智帆</t>
  </si>
  <si>
    <t>ﾀｶｷ ﾁﾎ</t>
  </si>
  <si>
    <t>林　陽菜</t>
  </si>
  <si>
    <t>ﾊﾔｼ ﾊﾙﾅ</t>
  </si>
  <si>
    <t>木村　美海</t>
  </si>
  <si>
    <t>ｷﾑﾗ ﾐｳ</t>
  </si>
  <si>
    <t>坂本　彩華</t>
  </si>
  <si>
    <t>松尾　あかね</t>
  </si>
  <si>
    <t>高石　沙知佳</t>
  </si>
  <si>
    <t>ﾀｶｲｼ ｻﾁｶ</t>
  </si>
  <si>
    <t>安藤　はるな</t>
  </si>
  <si>
    <t>ｱﾝﾄﾞｳ ﾊﾙﾅ</t>
  </si>
  <si>
    <t>木戸　恵理</t>
  </si>
  <si>
    <t>ｷﾄﾞ ｴﾘ</t>
  </si>
  <si>
    <t>武岡　瑞季</t>
  </si>
  <si>
    <t>ﾀｹｵｶ ﾐｽﾞｷ</t>
  </si>
  <si>
    <t>稲熊　詩帆</t>
  </si>
  <si>
    <t>ｲﾅｸﾞﾏ ｼﾎ</t>
  </si>
  <si>
    <t>友野　みはる</t>
  </si>
  <si>
    <t>ﾄﾓﾉ ﾐﾊﾙ</t>
  </si>
  <si>
    <t>田口　麗</t>
  </si>
  <si>
    <t>ﾀｸﾞﾁ ﾚｲ</t>
  </si>
  <si>
    <t>安田　夏生</t>
  </si>
  <si>
    <t>ﾔｽﾀﾞ ﾅﾂｷ</t>
  </si>
  <si>
    <t>糴川　礼菜</t>
  </si>
  <si>
    <t>ｾﾘｶﾜ ﾚﾅ</t>
  </si>
  <si>
    <t>関　菜都美</t>
  </si>
  <si>
    <t>ｾｷ ﾅﾂﾐ</t>
  </si>
  <si>
    <t>工藤　奈々美</t>
  </si>
  <si>
    <t>ｸﾄﾞｳ ﾅﾅﾐ</t>
  </si>
  <si>
    <t>福元　日向子</t>
  </si>
  <si>
    <t>ﾌｸﾓﾄ ﾋﾅｺ</t>
  </si>
  <si>
    <t>村上　遥菜</t>
  </si>
  <si>
    <t>ﾑﾗｶﾐ ﾊﾙﾅ</t>
  </si>
  <si>
    <t>丸山　実佳</t>
  </si>
  <si>
    <t>ﾏﾙﾔﾏ ﾐｶ</t>
  </si>
  <si>
    <t>小田　さくら</t>
  </si>
  <si>
    <t>ｵﾀﾞ ｻｸﾗ</t>
  </si>
  <si>
    <t>石田　礼乃</t>
  </si>
  <si>
    <t>ｲｼﾀﾞ ｱﾔﾉ</t>
  </si>
  <si>
    <t>藤田　清乃</t>
  </si>
  <si>
    <t>ﾌｼﾞﾀ ｻﾔﾉ</t>
  </si>
  <si>
    <t>大西　茉穂</t>
  </si>
  <si>
    <t>ｵｵﾆｼ ﾏﾎ</t>
  </si>
  <si>
    <t>小早川　絢子</t>
  </si>
  <si>
    <t>ｺﾊﾞﾔｶﾜ ｱﾔｺ</t>
  </si>
  <si>
    <t>伊藤　光加</t>
  </si>
  <si>
    <t>ｲﾄｳ ﾐｶ</t>
  </si>
  <si>
    <t>吉田　歩未</t>
  </si>
  <si>
    <t>ﾖｼﾀﾞ ｱﾐ</t>
  </si>
  <si>
    <t>梶川　菜々子</t>
  </si>
  <si>
    <t>ｶｼﾞｶﾜ ﾅﾅｺ</t>
  </si>
  <si>
    <t>中城　奈那</t>
  </si>
  <si>
    <t>ﾅｶｼﾞｮｳ ﾅﾅ</t>
  </si>
  <si>
    <t>藤嶋　ななか</t>
  </si>
  <si>
    <t>ﾌｼﾞｼﾏ ﾅﾅｶ</t>
  </si>
  <si>
    <t>古志　桜子</t>
  </si>
  <si>
    <t>ｺｼ ｻｸﾗｺ</t>
  </si>
  <si>
    <t>黒田　彩世</t>
  </si>
  <si>
    <t>ｸﾛﾀﾞ ｻﾖ</t>
  </si>
  <si>
    <t>加藤　舞</t>
  </si>
  <si>
    <t>ｶﾄｳ ﾏｲ</t>
  </si>
  <si>
    <t>木曽田　こころ</t>
  </si>
  <si>
    <t>ｷｿﾀﾞ ｺｺﾛ</t>
  </si>
  <si>
    <t>山本　有華</t>
  </si>
  <si>
    <t>ﾔﾏﾓﾄ ﾕｳｶ</t>
  </si>
  <si>
    <t>清水　葵衣</t>
  </si>
  <si>
    <t>ｼﾐｽﾞ ｱｵｲ</t>
  </si>
  <si>
    <t>濱田 奈々美</t>
  </si>
  <si>
    <t>ﾊﾏﾀﾞ ﾅﾅﾐ</t>
  </si>
  <si>
    <t>足立　海月</t>
  </si>
  <si>
    <t>ｱﾀﾞﾁ ﾐﾂﾞｷ</t>
  </si>
  <si>
    <t>神垣　里菜</t>
  </si>
  <si>
    <t>ｶﾐｶﾞｷ ﾘﾅ</t>
  </si>
  <si>
    <t>西田 優衣</t>
  </si>
  <si>
    <t>ﾆｼﾀﾞ ﾕｲ</t>
  </si>
  <si>
    <t>池田　莉里花</t>
  </si>
  <si>
    <t>ｲｹﾀﾞ ﾘﾘｶ</t>
  </si>
  <si>
    <t>八幡　祐里香</t>
  </si>
  <si>
    <t>ﾔﾊﾀ ﾕﾘｶ</t>
  </si>
  <si>
    <t>池川　藍霞</t>
  </si>
  <si>
    <t>ｲｹｶﾞﾜ ｱｲｶ</t>
  </si>
  <si>
    <t>松岡　侑那</t>
  </si>
  <si>
    <t>ﾏﾂｵｶ ﾕﾅ</t>
  </si>
  <si>
    <t>角倉　佳峰</t>
  </si>
  <si>
    <t>ｽﾐｸﾗ ｶﾎ</t>
  </si>
  <si>
    <t>宇那木　咲良</t>
  </si>
  <si>
    <t>ｳﾅｷﾞ ｻｸﾗ</t>
  </si>
  <si>
    <t>戸部　友理</t>
  </si>
  <si>
    <t>ﾄﾍﾞ ﾕﾘ</t>
  </si>
  <si>
    <t>福井　茉穂</t>
  </si>
  <si>
    <t>ﾌｸｲ ﾏﾎ</t>
  </si>
  <si>
    <t>岡崎　穂乃香</t>
  </si>
  <si>
    <t>ｵｶｻﾞｷ ﾎﾉｶ</t>
  </si>
  <si>
    <t>川上　敦子</t>
  </si>
  <si>
    <t>ｶﾜｶﾐ ｱﾂｺ</t>
  </si>
  <si>
    <t>小橋　祐也</t>
  </si>
  <si>
    <t>ｺﾊﾞｼ ﾕｳﾔ</t>
  </si>
  <si>
    <t>皆尾　早耶</t>
  </si>
  <si>
    <t>ﾐﾅｵ ｻﾔ</t>
  </si>
  <si>
    <t>山口　更紗</t>
  </si>
  <si>
    <t>ﾔﾏｸﾞﾁ ｻﾗｻ</t>
  </si>
  <si>
    <t>内海　早稀</t>
  </si>
  <si>
    <t>ｳﾂﾐ ｻｷ</t>
  </si>
  <si>
    <t>高本　南</t>
  </si>
  <si>
    <t>ﾀｶﾓﾄ ﾐﾅﾐ</t>
  </si>
  <si>
    <t>下野　まな</t>
  </si>
  <si>
    <t>ｼﾓﾉ ﾏﾅ</t>
  </si>
  <si>
    <t>原田　彩花</t>
  </si>
  <si>
    <t>ﾊﾗﾀﾞ ｱﾔｶ</t>
  </si>
  <si>
    <t>宮内　梨帆</t>
  </si>
  <si>
    <t>ﾐﾔｳﾁ ﾘﾎ</t>
  </si>
  <si>
    <t>安藤　もも</t>
  </si>
  <si>
    <t>ｱﾝﾄﾞｳ ﾓﾓ</t>
  </si>
  <si>
    <t>橋本　麻耶子</t>
  </si>
  <si>
    <t>ﾊｼﾓﾄ ﾏﾔｺ</t>
  </si>
  <si>
    <t>徳重　夢乃</t>
  </si>
  <si>
    <t>ﾄｸｼｹﾞ ﾕﾒﾉ</t>
  </si>
  <si>
    <t>渡邊　理沙</t>
  </si>
  <si>
    <t>ﾜﾀﾅﾍﾞ ﾘｻ</t>
  </si>
  <si>
    <t>山田　瑞歩</t>
  </si>
  <si>
    <t>ﾔﾏﾀﾞ ﾐｽﾞﾎ</t>
  </si>
  <si>
    <t>岡﨑　愛</t>
  </si>
  <si>
    <t>ｵｶｻﾞｷ ｱｲ</t>
  </si>
  <si>
    <t>和田　薫乃</t>
  </si>
  <si>
    <t>ﾜﾀﾞ ﾕｷﾉ</t>
  </si>
  <si>
    <t>髙杉　桃子</t>
  </si>
  <si>
    <t>ﾀｶｽｷﾞ ﾓﾓｺ</t>
  </si>
  <si>
    <t>山室　優香</t>
  </si>
  <si>
    <t>ﾔﾏﾑﾛ ﾕｳｶ</t>
  </si>
  <si>
    <t>中山　奈麻美</t>
  </si>
  <si>
    <t>ﾅｶﾔﾏ ﾅｵﾐ</t>
  </si>
  <si>
    <t>山本　真知子</t>
  </si>
  <si>
    <t>ﾔﾏﾓﾄ ﾏﾁｺ</t>
  </si>
  <si>
    <t>田畑　成美</t>
  </si>
  <si>
    <t>ﾀﾊﾞﾀ ﾅﾙﾐ</t>
  </si>
  <si>
    <t>秋澤　麗菜</t>
  </si>
  <si>
    <t>ｱｷｻﾜ ﾚｲﾅ</t>
  </si>
  <si>
    <t>佐伯　玲実</t>
  </si>
  <si>
    <t>ｻｴｷ ﾚﾐ</t>
  </si>
  <si>
    <t>濵田　和怜</t>
  </si>
  <si>
    <t>ﾊﾏﾀﾞ ｶﾚﾝ</t>
  </si>
  <si>
    <t>松本　瑞季</t>
  </si>
  <si>
    <t>ﾏﾂﾓﾄ ﾐｽﾞｷ</t>
  </si>
  <si>
    <t>岡田　あずさ</t>
  </si>
  <si>
    <t>ｵｶﾀﾞ ｱｽﾞｻ</t>
  </si>
  <si>
    <t>池上　葉月</t>
  </si>
  <si>
    <t>ｲｹｶﾞﾐ ﾊﾂﾞｷ</t>
  </si>
  <si>
    <t>山岡　花帆</t>
  </si>
  <si>
    <t>ﾔﾏｵｶ ｶﾎ</t>
  </si>
  <si>
    <t>糸山　未歩</t>
  </si>
  <si>
    <t>ｲﾄﾔﾏ ﾐﾎ</t>
  </si>
  <si>
    <t>蘆田　菜月</t>
  </si>
  <si>
    <t>ｱｼﾀﾞ ﾅﾂｷ</t>
  </si>
  <si>
    <t>大塚　彩未</t>
  </si>
  <si>
    <t>ｵｵﾂｶ ｱﾔﾐ</t>
  </si>
  <si>
    <t>森野　純夏</t>
  </si>
  <si>
    <t>ﾓﾘﾉ ｽﾐｶ</t>
  </si>
  <si>
    <t>木村　帆菜美</t>
  </si>
  <si>
    <t>ｷﾑﾗ ﾎﾅﾐ</t>
  </si>
  <si>
    <t>朝日　佳奈</t>
  </si>
  <si>
    <t>ｱｻﾋ ｶﾅ</t>
  </si>
  <si>
    <t>山中　映莉華</t>
  </si>
  <si>
    <t>ﾔﾏﾅｶ ｴﾘｶ</t>
  </si>
  <si>
    <t>安藤　うみ</t>
  </si>
  <si>
    <t>ｱﾝﾄﾞｳ ｳﾐ</t>
  </si>
  <si>
    <t>寺西　真莉恵</t>
  </si>
  <si>
    <t>ﾃﾗﾆｼ ﾏﾘｴ</t>
  </si>
  <si>
    <t>坂本　万耶</t>
  </si>
  <si>
    <t>ｻｶﾓﾄ ﾏﾔ</t>
  </si>
  <si>
    <t>立野　莉奈</t>
  </si>
  <si>
    <t>ﾀﾁﾉ ﾘﾅ</t>
  </si>
  <si>
    <t>大和田　侑希</t>
  </si>
  <si>
    <t>ｵｵﾜﾀﾞ ﾕｷ</t>
  </si>
  <si>
    <t>喜多　世奈</t>
  </si>
  <si>
    <t>ｷﾀﾞ ｾﾅ</t>
  </si>
  <si>
    <t>砂田　紫音</t>
  </si>
  <si>
    <t>ｽﾅﾀﾞ ｼｵﾝ</t>
  </si>
  <si>
    <t>井手尾　茉鈴</t>
  </si>
  <si>
    <t>ｲﾃﾞｵ ﾏﾘﾝ</t>
  </si>
  <si>
    <t>木戸　弥由</t>
  </si>
  <si>
    <t>ｷﾄﾞ ﾐﾕ</t>
  </si>
  <si>
    <t>田部　真名佳</t>
  </si>
  <si>
    <t>ﾀﾍﾞ ﾏﾅｶ</t>
  </si>
  <si>
    <t>橋本　香蓮</t>
  </si>
  <si>
    <t>ﾊｼﾓﾄ ｶﾚﾝ</t>
  </si>
  <si>
    <t>栗原　緑</t>
  </si>
  <si>
    <t>ｸﾘﾊﾗ ﾐﾄﾞﾘ</t>
  </si>
  <si>
    <t>小玉　芽依</t>
  </si>
  <si>
    <t>ｺﾀﾞﾏ ﾒｲ</t>
  </si>
  <si>
    <t>是澤　恵夢</t>
  </si>
  <si>
    <t>ｺﾚｻﾜ ﾒｲ</t>
  </si>
  <si>
    <t>中野　沙彩</t>
  </si>
  <si>
    <t>ﾅｶﾉ ｻｱﾔ</t>
  </si>
  <si>
    <t>西村　優花</t>
  </si>
  <si>
    <t>ﾆｼﾑﾗ ﾕｳｶ</t>
  </si>
  <si>
    <t>内田　咲希</t>
  </si>
  <si>
    <t>ｳﾁﾀﾞ ｻｷ</t>
  </si>
  <si>
    <t>藤津　知世</t>
  </si>
  <si>
    <t>ﾌｼﾞﾂ ﾁﾖ</t>
  </si>
  <si>
    <t>三池　実乃梨</t>
  </si>
  <si>
    <t>ﾐｲｹ ﾐﾉﾘ</t>
  </si>
  <si>
    <t>島谷　晴菜</t>
  </si>
  <si>
    <t>ｼﾏﾀﾆ ﾊﾙﾅ</t>
  </si>
  <si>
    <t>下村　実可</t>
  </si>
  <si>
    <t>ｼﾓﾑﾗ ﾐｶ</t>
  </si>
  <si>
    <t>徳永　優香</t>
  </si>
  <si>
    <t>ﾄｸﾅｶﾞ ﾕｳｶ</t>
  </si>
  <si>
    <t>川口　七海</t>
  </si>
  <si>
    <t>ｶﾜｸﾞﾁ ﾅﾅﾐ</t>
  </si>
  <si>
    <t>安藤　七海</t>
  </si>
  <si>
    <t>ｱﾝﾄﾞｳ ﾅﾐ</t>
  </si>
  <si>
    <t>小田　若奈</t>
  </si>
  <si>
    <t>ｵﾀ ﾞﾜｶﾅ</t>
  </si>
  <si>
    <t>岡野　和奏</t>
  </si>
  <si>
    <t>ｵｶﾉ ﾜｶﾅ</t>
  </si>
  <si>
    <t>本保　なつの</t>
  </si>
  <si>
    <t>ﾓﾄﾔｽ ﾅﾂﾉ</t>
  </si>
  <si>
    <t>金原　侑子</t>
  </si>
  <si>
    <t>ｶﾅﾊﾗ ﾕｳｺ</t>
  </si>
  <si>
    <t>清水　菜央</t>
  </si>
  <si>
    <t>ｼﾐｽﾞ ﾅｵ</t>
  </si>
  <si>
    <t>松島　可苗</t>
  </si>
  <si>
    <t>ﾏﾂｼﾏ ｶﾅｴ</t>
  </si>
  <si>
    <t>湯川　咲希</t>
  </si>
  <si>
    <t>ﾕｶﾜ ｻｷ</t>
  </si>
  <si>
    <t>土肥　夏季</t>
  </si>
  <si>
    <t>ﾄﾞﾋ ﾅﾂｷ</t>
  </si>
  <si>
    <t>安永　奈央</t>
  </si>
  <si>
    <t>ﾔｽﾅｶﾞ ﾅｵ</t>
  </si>
  <si>
    <t>吉田　朋加</t>
  </si>
  <si>
    <t>ﾖｼﾀﾞ ﾄﾓｶ</t>
  </si>
  <si>
    <t>岩﨑　詩織</t>
  </si>
  <si>
    <t>ｲﾜｻｷ ｼｵﾘ</t>
  </si>
  <si>
    <t>濵本　佳那子</t>
  </si>
  <si>
    <t>ﾊﾏﾓﾄ ｶﾅｺ</t>
  </si>
  <si>
    <t>湯川　ひとみ</t>
  </si>
  <si>
    <t>ﾕｶﾜ ﾋﾄﾐ</t>
  </si>
  <si>
    <t>前田　流歌</t>
  </si>
  <si>
    <t>ﾏｴﾀﾞ ﾙｶ</t>
  </si>
  <si>
    <t>井上　千尋</t>
  </si>
  <si>
    <t>ｲﾉｳｴ ﾁﾋﾛ</t>
  </si>
  <si>
    <t>谷岡　景子</t>
  </si>
  <si>
    <t>ﾀﾆｵｶ ｹｲｺ</t>
  </si>
  <si>
    <t>伊藤　元伽</t>
  </si>
  <si>
    <t>ｲﾄｳ ﾓﾄｶ</t>
  </si>
  <si>
    <t>清水　友花</t>
  </si>
  <si>
    <t>ｼﾐｽﾞ ﾄﾓｶ</t>
  </si>
  <si>
    <t>園山　実沙季</t>
  </si>
  <si>
    <t>ｿﾉﾔﾏ ﾐｻｷ</t>
  </si>
  <si>
    <t>細見　有季</t>
  </si>
  <si>
    <t>ﾎｿﾐ ﾕﾘ</t>
  </si>
  <si>
    <t>吉岡　琴乃</t>
  </si>
  <si>
    <t>ﾖｼｵｶ ｺﾄﾉ</t>
  </si>
  <si>
    <t>新居　鈴菜</t>
  </si>
  <si>
    <t>ﾆｲ ｽｽﾞﾅ</t>
  </si>
  <si>
    <t>藤井　佑衣</t>
  </si>
  <si>
    <t>ﾌｼﾞｲ ﾕｲ</t>
  </si>
  <si>
    <t>小田　結奈</t>
  </si>
  <si>
    <t>ｵﾀﾞ ﾕｲﾅ</t>
  </si>
  <si>
    <t>折田　沙穂</t>
  </si>
  <si>
    <t>ｵﾘﾀ ｻﾎ</t>
  </si>
  <si>
    <t>小杉　菜月</t>
  </si>
  <si>
    <t>ｺｽｷﾞ ﾅﾂｷ</t>
  </si>
  <si>
    <t>伏谷　あすみ</t>
  </si>
  <si>
    <t>ﾌｼﾀﾆ ｱｽﾐ</t>
  </si>
  <si>
    <t>小林　瑞季</t>
  </si>
  <si>
    <t>ｺﾊﾞﾔｼ ﾐｽﾞｷ</t>
  </si>
  <si>
    <t>澤田　茜</t>
  </si>
  <si>
    <t>ｻﾜﾀﾞ ｱｶﾈ</t>
  </si>
  <si>
    <t>竹内　彩</t>
  </si>
  <si>
    <t>ﾀｹｳﾁ ｱﾔ</t>
  </si>
  <si>
    <t>中嶋　想</t>
  </si>
  <si>
    <t>ﾅｶｼﾞﾏ ｺｺﾛ</t>
  </si>
  <si>
    <t>樋口　朝涼香</t>
  </si>
  <si>
    <t>ﾋｸﾞﾁ ｱｽｶ</t>
  </si>
  <si>
    <t>山崎　珠里亜</t>
  </si>
  <si>
    <t>ﾔﾏｻｷ ｼﾞｭﾘｱ</t>
  </si>
  <si>
    <t>宮下　あかり</t>
  </si>
  <si>
    <t>ﾐﾔｼﾀ ｱｶﾘ</t>
  </si>
  <si>
    <t>堀部　舞</t>
  </si>
  <si>
    <t>ﾎﾘﾍﾞ ﾏｲ</t>
  </si>
  <si>
    <t>藤田　喜子</t>
  </si>
  <si>
    <t>ﾌｼﾞﾀ ﾖｼｺ</t>
  </si>
  <si>
    <t>岡田　佳子</t>
  </si>
  <si>
    <t>ｵｶﾀﾞ ｶｺ</t>
  </si>
  <si>
    <t>徳永　真紗希</t>
  </si>
  <si>
    <t>ﾄｸﾅｶﾞ ﾏｻｷ</t>
  </si>
  <si>
    <t>二神　泰佳</t>
  </si>
  <si>
    <t>ﾌﾀｶﾞﾐ ﾔｽｶ</t>
  </si>
  <si>
    <t>暮石　奈々</t>
  </si>
  <si>
    <t>ｸﾚｲｼ ﾅﾅ</t>
  </si>
  <si>
    <t>戸田　真子</t>
  </si>
  <si>
    <t>ﾄﾀﾞ ﾏｺ</t>
  </si>
  <si>
    <t>大内　もか</t>
  </si>
  <si>
    <t>ｵｵｳﾁ ﾓｶ</t>
  </si>
  <si>
    <t>大谷　菜南子</t>
  </si>
  <si>
    <t>ｵｵﾀﾆ ﾅﾅｺ</t>
  </si>
  <si>
    <t>河内　彩衣琉</t>
  </si>
  <si>
    <t>ｺｳﾁ ｱｲﾙ</t>
  </si>
  <si>
    <t>田川　友貴</t>
  </si>
  <si>
    <t>ﾀｶﾞﾜ ﾕｳｷ</t>
  </si>
  <si>
    <t>西山　末奈美</t>
  </si>
  <si>
    <t>ﾆｼﾔﾏ ﾏﾅﾐ</t>
  </si>
  <si>
    <t>鈴木　樺連</t>
  </si>
  <si>
    <t>ｽｽﾞｷ ｶﾚﾝ</t>
  </si>
  <si>
    <t>奥山　瑞希</t>
  </si>
  <si>
    <t>ｵｸﾔﾏ ﾐｽﾞｷ</t>
  </si>
  <si>
    <t>石川　英沙</t>
  </si>
  <si>
    <t>ｲｼｶﾜ ｴｲｼｬ</t>
  </si>
  <si>
    <t>小松　優衣</t>
  </si>
  <si>
    <t>ｺﾏﾂ ﾕｲ</t>
  </si>
  <si>
    <t>小室　日香莉</t>
  </si>
  <si>
    <t>ｺﾑﾛ ﾋｶﾘ</t>
  </si>
  <si>
    <t>池田　未央</t>
  </si>
  <si>
    <t>ｲｹﾀﾞ ﾐｵ</t>
  </si>
  <si>
    <t>戸光　伊緒梨</t>
  </si>
  <si>
    <t>ﾄﾐﾂ ｲｵﾘ</t>
  </si>
  <si>
    <t>林　沙知</t>
  </si>
  <si>
    <t>ﾊﾔｼ ｻﾁ</t>
  </si>
  <si>
    <t>菊本　佳那</t>
  </si>
  <si>
    <t>ｷｸﾓﾄ ｶﾅ</t>
  </si>
  <si>
    <t>渡邊　彩</t>
  </si>
  <si>
    <t>ﾜﾀﾅﾍﾞ ｱﾔ</t>
  </si>
  <si>
    <t>岡本　真美</t>
  </si>
  <si>
    <t>ｵｶﾓﾄ ﾏﾐ</t>
  </si>
  <si>
    <t>佐々木　裕彩</t>
  </si>
  <si>
    <t>ｻｻｷ ﾕｲ</t>
  </si>
  <si>
    <t>寺阪　美咲</t>
  </si>
  <si>
    <t>ﾃﾗｻｶ ﾐｻｷ</t>
  </si>
  <si>
    <t>尾崎　楓</t>
  </si>
  <si>
    <t>ｵｻﾞｷ ｶｴﾃﾞ</t>
  </si>
  <si>
    <t>前中　皐月</t>
  </si>
  <si>
    <t>ﾏｴﾅｶ ｻﾂｷ</t>
  </si>
  <si>
    <t>花岡　由理子</t>
  </si>
  <si>
    <t>ﾊﾅｵｶ ﾕﾘｺ</t>
  </si>
  <si>
    <t>樋口　希</t>
  </si>
  <si>
    <t>ﾋｸﾞﾁ ﾉｿﾞﾐ</t>
  </si>
  <si>
    <t>松山　文美</t>
  </si>
  <si>
    <t>ﾏﾂﾔﾏ ﾌﾐ</t>
  </si>
  <si>
    <t>恩地　芳子</t>
  </si>
  <si>
    <t>ｵﾝﾁﾞ ﾖｼｺ</t>
  </si>
  <si>
    <t>脇　葵</t>
  </si>
  <si>
    <t>ﾜｷ ｱｵｲ</t>
  </si>
  <si>
    <t>岡田　佳奈</t>
  </si>
  <si>
    <t>ｵｶﾀﾞ ｶﾅ</t>
  </si>
  <si>
    <t>小川　夏奈</t>
  </si>
  <si>
    <t>ｵｶﾞﾜ ｶﾅ</t>
  </si>
  <si>
    <t>木村　さくら</t>
  </si>
  <si>
    <t>ｷﾑﾗ ｻｸﾗ</t>
  </si>
  <si>
    <t>岡本　悠</t>
  </si>
  <si>
    <t>ｵｶﾓﾄ ﾊﾙｶ</t>
  </si>
  <si>
    <t>千代　瑞貴</t>
  </si>
  <si>
    <t>ｾﾝﾀﾞｲ ﾐｽﾞｷ</t>
  </si>
  <si>
    <t>松本　典子</t>
  </si>
  <si>
    <t>ﾏﾂﾓﾄ ﾉﾘｺ</t>
  </si>
  <si>
    <t>山本　知美</t>
  </si>
  <si>
    <t>ﾔﾏﾓﾄ ﾁﾊﾙ</t>
  </si>
  <si>
    <t>行田　智香</t>
  </si>
  <si>
    <t>ﾕｷﾀ ﾄﾓｶ</t>
  </si>
  <si>
    <t>渡邊　愛子</t>
  </si>
  <si>
    <t>ﾜﾀﾅﾍﾞ ｱｲｺ</t>
  </si>
  <si>
    <t>加州　実紗希</t>
  </si>
  <si>
    <t>ｶｼｭｳ ﾐｻｷ</t>
  </si>
  <si>
    <t>中江　莉穂</t>
  </si>
  <si>
    <t>ﾅｶｴ ﾘﾎ</t>
  </si>
  <si>
    <t>小川　瑠</t>
  </si>
  <si>
    <t>ｵｶﾞﾜ ﾙｲ</t>
  </si>
  <si>
    <t>小川　莉奈</t>
  </si>
  <si>
    <t>ｵｶﾞﾜ ﾘﾅ</t>
  </si>
  <si>
    <t>井上　舞</t>
  </si>
  <si>
    <t>ｲﾉｳｴ ﾏｲ</t>
  </si>
  <si>
    <t>松本　真奈</t>
  </si>
  <si>
    <t>ﾏﾂﾓﾄ ﾏﾅ</t>
  </si>
  <si>
    <t>渡部　仁美</t>
  </si>
  <si>
    <t>ﾜﾀﾅﾍﾞ ﾋﾄﾐ</t>
  </si>
  <si>
    <t>市原　愛美</t>
  </si>
  <si>
    <t>ｲﾁﾊﾗ ﾏﾅﾐ</t>
  </si>
  <si>
    <t>久松　由夢</t>
  </si>
  <si>
    <t>ﾋｻﾏﾂ ﾕﾒ</t>
  </si>
  <si>
    <t>吉澤　菜海</t>
  </si>
  <si>
    <t>ﾖｼｻﾞﾜ ﾅﾐ</t>
  </si>
  <si>
    <t>香西　庸希</t>
  </si>
  <si>
    <t>ｺｳｻﾞｲ ﾕｷ</t>
  </si>
  <si>
    <t>足立　琴音</t>
  </si>
  <si>
    <t>ｱﾀﾞﾁ ｺﾄﾈ</t>
  </si>
  <si>
    <t>難波　志帆</t>
  </si>
  <si>
    <t>ﾅﾝﾊﾞ ｼﾎ</t>
  </si>
  <si>
    <t>糸谷　優希</t>
  </si>
  <si>
    <t>ｲﾄﾀﾆ ﾕｷ</t>
  </si>
  <si>
    <t>澤田　美奈</t>
  </si>
  <si>
    <t>ｻﾜﾀﾞ ﾐﾅ</t>
  </si>
  <si>
    <t>高木　里奈</t>
  </si>
  <si>
    <t>ﾀｶｷﾞ ﾘﾅ</t>
  </si>
  <si>
    <t>中山　美里</t>
  </si>
  <si>
    <t>ﾅｶﾔﾏ ﾐｻﾄ</t>
  </si>
  <si>
    <t>野村　美月</t>
  </si>
  <si>
    <t>ﾉﾑﾗ ﾐﾂﾞｷ</t>
  </si>
  <si>
    <t>藪木　まりあ</t>
  </si>
  <si>
    <t>ﾔﾌﾞｷ ﾏﾘｱ</t>
  </si>
  <si>
    <t>山田　美香</t>
  </si>
  <si>
    <t>ﾔﾏﾀﾞ ﾐｶ</t>
  </si>
  <si>
    <t>松原　玲奈</t>
  </si>
  <si>
    <t>ﾏﾂﾊﾞﾗ ﾚｲﾅ</t>
  </si>
  <si>
    <t>藤田　七虹</t>
  </si>
  <si>
    <t>ﾌｼﾞﾀ ﾅﾅｺ</t>
  </si>
  <si>
    <t>奥山　悠希</t>
  </si>
  <si>
    <t>ｵｸﾔﾏ ﾕｷ</t>
  </si>
  <si>
    <t>家田　恭佳</t>
  </si>
  <si>
    <t>ｲｴﾀﾞ ｷｮｳｶ</t>
  </si>
  <si>
    <t>見良津　菜緒</t>
  </si>
  <si>
    <t>ﾐﾗﾂ ﾅｵ</t>
  </si>
  <si>
    <t>千年原　友香</t>
  </si>
  <si>
    <t>ｾﾝﾈﾝﾊﾞﾗ ﾕｳｶ</t>
  </si>
  <si>
    <t>三原　美樹</t>
  </si>
  <si>
    <t>ﾐﾊﾗ ﾐｷ</t>
  </si>
  <si>
    <t>本原　朱莉</t>
  </si>
  <si>
    <t>ﾓﾄﾊﾗ ｱｶﾘ</t>
  </si>
  <si>
    <t>笠　沙弥佳</t>
  </si>
  <si>
    <t>ﾘｭｳ ｻﾔｶ</t>
  </si>
  <si>
    <t>渡邉　麻菜香</t>
  </si>
  <si>
    <t>ﾜﾀﾅﾍﾞ ﾏﾅｶ</t>
  </si>
  <si>
    <t>武山　玲奈</t>
  </si>
  <si>
    <t>ﾀｹﾔﾏ ﾚｲﾅ</t>
  </si>
  <si>
    <t>ｷﾑﾗ ﾐﾐ</t>
  </si>
  <si>
    <t>小池　結子</t>
  </si>
  <si>
    <t>ｺｲｹ ﾕｲｺ</t>
  </si>
  <si>
    <t>渡部　栞里</t>
  </si>
  <si>
    <t>ﾜﾀﾅﾍﾞ ｼｵﾘ</t>
  </si>
  <si>
    <t>宮下　史圭</t>
  </si>
  <si>
    <t>ﾐﾔｼﾀ ｱﾔｶ</t>
  </si>
  <si>
    <t>岡村　亜彩</t>
  </si>
  <si>
    <t>ｵｶﾑﾗ ｱｻ</t>
  </si>
  <si>
    <t>川中　彩圭</t>
  </si>
  <si>
    <t>ｶﾜﾅｶ ｱﾔｶ</t>
  </si>
  <si>
    <t>田代　なる実</t>
  </si>
  <si>
    <t>ﾀｼﾛ ﾅﾙﾐ</t>
  </si>
  <si>
    <t>昌原　未詔</t>
  </si>
  <si>
    <t>ﾏｻﾊﾗ ﾐﾉﾘ</t>
  </si>
  <si>
    <t>渡部　麻佳</t>
  </si>
  <si>
    <t>ﾜﾀﾅﾍﾞ ｱｻｶ</t>
  </si>
  <si>
    <t>脇田　清加</t>
  </si>
  <si>
    <t>ﾜｷﾀﾞ ｷﾖｶ</t>
  </si>
  <si>
    <t>追川　友梨</t>
  </si>
  <si>
    <t>ｵｲｶﾜ ﾕﾘ</t>
  </si>
  <si>
    <t>後藤　理子</t>
  </si>
  <si>
    <t>ｺﾞﾄｳ ﾘｺ</t>
  </si>
  <si>
    <t>中野　光</t>
  </si>
  <si>
    <t>ﾅｶﾉ ﾋｶﾘ</t>
  </si>
  <si>
    <t>沖野　楓</t>
  </si>
  <si>
    <t>ｵｷﾉ ｶｴﾃﾞ</t>
  </si>
  <si>
    <t>大髙　未歌</t>
  </si>
  <si>
    <t>ｵｵﾀｶ ﾐｶ</t>
  </si>
  <si>
    <t>村上　咲恵華</t>
  </si>
  <si>
    <t>ﾑﾗｶﾐ ｻｴｶ</t>
  </si>
  <si>
    <t>脇　実乃里</t>
  </si>
  <si>
    <t>ﾜｷ ﾐﾉﾘ</t>
  </si>
  <si>
    <t>濱本　愛香</t>
  </si>
  <si>
    <t>ﾊﾏﾓﾄ ｱｲｶ</t>
  </si>
  <si>
    <t>堀尾　和帆</t>
  </si>
  <si>
    <t>ﾎﾘｵ ｶﾎ</t>
  </si>
  <si>
    <t>田辺　実優</t>
  </si>
  <si>
    <t>ﾀﾅﾍﾞ ﾐﾕ</t>
  </si>
  <si>
    <t>近藤　紗貴</t>
  </si>
  <si>
    <t>ｺﾝﾄﾞｳ ｻｷ</t>
  </si>
  <si>
    <t>松﨑　由衣</t>
  </si>
  <si>
    <t>ﾏﾂｻﾞｷ ﾕｲ</t>
  </si>
  <si>
    <t>吉田　蕗生</t>
  </si>
  <si>
    <t>ﾖｼﾀﾞ ﾙﾅ</t>
  </si>
  <si>
    <t>坂本　華奈</t>
  </si>
  <si>
    <t>ｻｶﾓﾄ ｶﾅ</t>
  </si>
  <si>
    <t>加井　晴夏</t>
  </si>
  <si>
    <t>ｶｲ ﾊﾙﾅ</t>
  </si>
  <si>
    <t>下谷　奈央</t>
  </si>
  <si>
    <t>ｼﾀﾀﾞﾆ ﾅｵ</t>
  </si>
  <si>
    <t>西村　佳央</t>
  </si>
  <si>
    <t>ﾆｼﾑﾗ ｶｵ</t>
  </si>
  <si>
    <t>長谷川　風雅</t>
  </si>
  <si>
    <t>ﾊｾｶﾞﾜ ﾌｳｶﾞ</t>
  </si>
  <si>
    <t>原　璃音</t>
  </si>
  <si>
    <t>ﾊﾗ ﾘｵﾝ</t>
  </si>
  <si>
    <t>深川　恵充</t>
  </si>
  <si>
    <t>ﾌｶｶﾞﾜ ｴﾐ</t>
  </si>
  <si>
    <t>藤丸　みなみ</t>
  </si>
  <si>
    <t>ﾌｼﾞﾏﾙ ﾐﾅﾐ</t>
  </si>
  <si>
    <t>松井　令奈</t>
  </si>
  <si>
    <t>ﾏﾂｲ ﾚﾅ</t>
  </si>
  <si>
    <t>水井　真琴</t>
  </si>
  <si>
    <t>ﾐｽﾞｲ ﾏｺﾄ</t>
  </si>
  <si>
    <t>安藝　奈々美</t>
  </si>
  <si>
    <t>ｱｷ ﾅﾅﾐ</t>
  </si>
  <si>
    <t>伊尻　裕唯</t>
  </si>
  <si>
    <t>ｲｼﾞﾘ ﾕｲ</t>
  </si>
  <si>
    <t>大城　有利加</t>
  </si>
  <si>
    <t>ｵｵｼﾛ ﾕﾘｶ</t>
  </si>
  <si>
    <t>佐野　亜衣</t>
  </si>
  <si>
    <t>ｻﾉ ｱｲ</t>
  </si>
  <si>
    <t>篠原　愛海</t>
  </si>
  <si>
    <t>ｼﾉﾊﾗ ｱｲﾐ</t>
  </si>
  <si>
    <t>竹内　玲菜</t>
  </si>
  <si>
    <t>ﾀｹｳﾁ ﾚﾅ</t>
  </si>
  <si>
    <t>安田　志織</t>
  </si>
  <si>
    <t>ﾔｽﾀﾞ ｼｵﾘ</t>
  </si>
  <si>
    <t>池田　萌華</t>
  </si>
  <si>
    <t>ｲｹﾀﾞ ﾓｶ</t>
  </si>
  <si>
    <t>石岡　茉尋</t>
  </si>
  <si>
    <t>ｲｼｵｶ ﾏﾋﾛ</t>
  </si>
  <si>
    <t>黒岩　星紗碧</t>
  </si>
  <si>
    <t>ｸﾛｲﾜ ｾｻﾐ</t>
  </si>
  <si>
    <t>溝口　りこ</t>
  </si>
  <si>
    <t>ﾐｿﾞｸﾁ ﾘｺ</t>
  </si>
  <si>
    <t>上田　悠</t>
  </si>
  <si>
    <t>ｳｴﾀﾞ ﾕｳ</t>
  </si>
  <si>
    <t>橘　泉朱</t>
  </si>
  <si>
    <t>ﾀﾁﾊﾞﾅ ｲｽﾞﾐ</t>
  </si>
  <si>
    <t>田中　怜奈</t>
  </si>
  <si>
    <t>ﾀﾅｶ ﾚﾅ</t>
  </si>
  <si>
    <t>山地　里奈</t>
  </si>
  <si>
    <t>ﾔﾏｼﾞ ﾘﾅ</t>
  </si>
  <si>
    <t>浅野　成美</t>
  </si>
  <si>
    <t>ｱｻﾉ ﾅﾙﾐ</t>
  </si>
  <si>
    <t>乾　沙羅</t>
  </si>
  <si>
    <t>ｲﾇｲ ｻﾗ</t>
  </si>
  <si>
    <t>藤山　あゆみ</t>
  </si>
  <si>
    <t>ﾌｼﾞﾔﾏ ｱﾕﾐ</t>
  </si>
  <si>
    <t>新田　芽生</t>
  </si>
  <si>
    <t>ﾆｯﾀ ﾒｲ</t>
  </si>
  <si>
    <t>1284</t>
  </si>
  <si>
    <t>浦野　奈央</t>
  </si>
  <si>
    <t>ｳﾗﾉ ﾅｵ</t>
  </si>
  <si>
    <t>廣瀨　理紗子</t>
  </si>
  <si>
    <t>ﾋﾛｾ ﾘｻｺ</t>
  </si>
  <si>
    <t>平井　美帆</t>
  </si>
  <si>
    <t>ﾋﾗｲ ﾐﾎ</t>
  </si>
  <si>
    <t>清水　蛍</t>
  </si>
  <si>
    <t>ｼﾐｽﾞ ﾎﾀﾙ</t>
  </si>
  <si>
    <t>王野　恵美花</t>
  </si>
  <si>
    <t>ｵｳﾉ ｴﾐｶ</t>
  </si>
  <si>
    <t>前原　海音</t>
  </si>
  <si>
    <t>ﾏｴﾊﾗ ﾐｵ</t>
  </si>
  <si>
    <t>片山　歩</t>
  </si>
  <si>
    <t>ｶﾀﾔﾏ ｱﾕﾐ</t>
  </si>
  <si>
    <t>新名　彩乃</t>
  </si>
  <si>
    <t>ｼﾝﾐｮｳ ｱﾔﾉ</t>
  </si>
  <si>
    <t>堀野　智加</t>
  </si>
  <si>
    <t>ﾎﾘﾉ ﾄﾓｶ</t>
  </si>
  <si>
    <t>大谷　由萌香</t>
  </si>
  <si>
    <t>ｵｵﾀﾆ ﾕﾒｶ</t>
  </si>
  <si>
    <t>村田　麻巴</t>
  </si>
  <si>
    <t>ﾑﾗﾀ ｱｻﾊ</t>
  </si>
  <si>
    <t>三原　香穂</t>
  </si>
  <si>
    <t>ﾐﾊﾗ ｶﾎ</t>
  </si>
  <si>
    <t>井上　日奈</t>
  </si>
  <si>
    <t>ｲﾉｳｴ ﾋﾅ</t>
  </si>
  <si>
    <t>梅本　真有</t>
  </si>
  <si>
    <t>ｳﾒﾓﾄ ﾏﾕ</t>
  </si>
  <si>
    <t>岡垣　未夢</t>
  </si>
  <si>
    <t>ｵｶｶﾞｷ ﾐﾕ</t>
  </si>
  <si>
    <t>芝田　愛花</t>
  </si>
  <si>
    <t>ｼﾊﾞﾀ ﾏﾅｶ</t>
  </si>
  <si>
    <t>島袋　祐里</t>
  </si>
  <si>
    <t>ｼﾏﾌﾞｸﾛ ﾕｳﾘ</t>
  </si>
  <si>
    <t>成原　沙羅</t>
  </si>
  <si>
    <t>ﾅﾘﾊﾗ ｻﾗ</t>
  </si>
  <si>
    <t>平田　智</t>
  </si>
  <si>
    <t>ﾋﾗﾀ ｻﾄ</t>
  </si>
  <si>
    <t>枡田　岬</t>
  </si>
  <si>
    <t>ﾏｽﾀﾞ ﾐｻｷ</t>
  </si>
  <si>
    <t>村上　碧</t>
  </si>
  <si>
    <t>ﾑﾗｶﾐ ｱｵｲ</t>
  </si>
  <si>
    <t>藤本　彩華</t>
  </si>
  <si>
    <t>ﾌｼﾞﾓﾄ ｻﾔｶ</t>
  </si>
  <si>
    <t>井上　るきな</t>
  </si>
  <si>
    <t>ｲﾉｳｴ ﾙｷﾅ</t>
  </si>
  <si>
    <t>中尾　雛奈</t>
  </si>
  <si>
    <t>ﾅｶｵ ﾋﾅ</t>
  </si>
  <si>
    <t>山根　瑞稀</t>
  </si>
  <si>
    <t>ﾔﾏﾈ ﾐｽﾞｷ</t>
  </si>
  <si>
    <t>橋本　梨彩</t>
  </si>
  <si>
    <t>ﾊｼﾓﾄ ﾘｻ</t>
  </si>
  <si>
    <t>山本　玲奈</t>
  </si>
  <si>
    <t>ﾔﾏﾓﾄ ﾚﾅ</t>
  </si>
  <si>
    <t>肥田　鈴蘭</t>
  </si>
  <si>
    <t>ｺｴﾀﾞ ｽｽﾞｶ</t>
  </si>
  <si>
    <t>萩山　由衣</t>
  </si>
  <si>
    <t>ﾊｷﾞﾔﾏ ﾕｲ</t>
  </si>
  <si>
    <t>野村　優佳</t>
  </si>
  <si>
    <t>ﾉﾑﾗ ﾕｶ</t>
  </si>
  <si>
    <t>小田原　嘉子</t>
  </si>
  <si>
    <t>ｵﾀﾞﾜﾗ ｶｺ</t>
  </si>
  <si>
    <t>河田　真由美</t>
  </si>
  <si>
    <t>ｶﾜﾀ ﾏﾕﾐ</t>
  </si>
  <si>
    <t>廣瀬　文音</t>
  </si>
  <si>
    <t>ﾋﾛｾ ｱﾔﾈ</t>
  </si>
  <si>
    <t>小原　こはる</t>
  </si>
  <si>
    <t>ｵﾊﾞﾗ ｺﾊﾙ</t>
  </si>
  <si>
    <t>市成　杏菜</t>
  </si>
  <si>
    <t>ｲﾁﾅﾘ ｱﾝﾅ</t>
  </si>
  <si>
    <t>六車　梨那</t>
  </si>
  <si>
    <t>ﾑｸﾞﾙﾏ ﾘﾅ</t>
  </si>
  <si>
    <t>金本　実華</t>
  </si>
  <si>
    <t>ｶﾈﾓﾄ ﾐｶ</t>
  </si>
  <si>
    <t>赤塚　海音</t>
  </si>
  <si>
    <t>ｱｶﾂｶ ｶｲﾈ</t>
  </si>
  <si>
    <t>池田　麻美</t>
  </si>
  <si>
    <t>ｲｹﾀﾞ ﾏﾐ</t>
  </si>
  <si>
    <t>今岡　千景</t>
  </si>
  <si>
    <t>ｲﾏｵｶ ﾁﾋﾛ</t>
  </si>
  <si>
    <t>浴村　光夏</t>
  </si>
  <si>
    <t>ｴｷﾑﾗ ﾐｶ</t>
  </si>
  <si>
    <t>兼行　菜々子</t>
  </si>
  <si>
    <t>ｶﾈﾕｷ ﾅﾅｺ</t>
  </si>
  <si>
    <t>山奥　涼花</t>
  </si>
  <si>
    <t>ﾔﾏｵｸ ｽｽﾞｶ</t>
  </si>
  <si>
    <t>本多　真悠子</t>
  </si>
  <si>
    <t>ﾎﾝﾀﾞ ﾏﾕｺ</t>
  </si>
  <si>
    <t>竹内　夢乃</t>
  </si>
  <si>
    <t>ﾀｹｳﾁ ﾕﾒﾉ</t>
  </si>
  <si>
    <t>安藤　りん</t>
  </si>
  <si>
    <t>ｱﾝﾄﾞｳ ﾘﾝ</t>
  </si>
  <si>
    <t>高田　真希</t>
  </si>
  <si>
    <t>ﾀｶﾀ ﾏｷ</t>
  </si>
  <si>
    <t>冨士谷　苑香</t>
  </si>
  <si>
    <t>ﾌｼﾞﾀﾆ ｿﾉｶ</t>
  </si>
  <si>
    <t>森本　紗彗</t>
  </si>
  <si>
    <t>ﾓﾘﾓﾄ ｻｴ</t>
  </si>
  <si>
    <t>大久保　灯</t>
  </si>
  <si>
    <t>ｵｵｸﾎﾞ ｱｶﾘ</t>
  </si>
  <si>
    <t>伊藤　向日葵</t>
  </si>
  <si>
    <t>ｲﾄｳ ﾋﾏﾜﾘ</t>
  </si>
  <si>
    <t>西田　ゆめ</t>
  </si>
  <si>
    <t>ﾆｼﾀﾞ ﾕﾒ</t>
  </si>
  <si>
    <t>土居　優衣</t>
  </si>
  <si>
    <t>ﾄﾞｲ ﾕｲ</t>
  </si>
  <si>
    <t>後藤　菜月</t>
  </si>
  <si>
    <t>ｺﾞﾄｳ ﾅﾂｷ</t>
  </si>
  <si>
    <t>安福　麻実</t>
  </si>
  <si>
    <t>ｱﾌﾞｸ ﾏﾐ</t>
  </si>
  <si>
    <t>住田　桜</t>
  </si>
  <si>
    <t>ｽﾐﾀﾞ ｻｸﾗ</t>
  </si>
  <si>
    <t>大山　めい</t>
  </si>
  <si>
    <t>ｵｵﾔﾏ ﾒｲ</t>
  </si>
  <si>
    <t>竹下　鈴奈</t>
  </si>
  <si>
    <t>ﾀｹｼﾀ ﾚﾅ</t>
  </si>
  <si>
    <t>安山　佳七</t>
  </si>
  <si>
    <t>ﾔｽﾔﾏ ｶﾅ</t>
  </si>
  <si>
    <t>田中　千尋</t>
  </si>
  <si>
    <t>ﾀﾅｶ ﾁﾋﾛ</t>
  </si>
  <si>
    <t>松岡　咲季</t>
  </si>
  <si>
    <t>ﾏﾂｵｶ ｻｷ</t>
  </si>
  <si>
    <t>岸根　三嬉</t>
  </si>
  <si>
    <t>ｷｼﾈ ﾐｷ</t>
  </si>
  <si>
    <t>宮城　爽</t>
  </si>
  <si>
    <t>ﾐﾔｷﾞ ｻﾔｶ</t>
  </si>
  <si>
    <t>太田　絢子</t>
  </si>
  <si>
    <t>ｵｵﾀ ｱﾔｺ</t>
  </si>
  <si>
    <t>柏原　真希</t>
  </si>
  <si>
    <t>ｶｼﾊﾗ ﾏｷ</t>
  </si>
  <si>
    <t>樫村　知里</t>
  </si>
  <si>
    <t>ｶｼﾑﾗ ﾁｻﾄ</t>
  </si>
  <si>
    <t>中藤　瑠美</t>
  </si>
  <si>
    <t>ﾅｶﾄｳ ﾙﾐ</t>
  </si>
  <si>
    <t>藤原　めい</t>
  </si>
  <si>
    <t>ﾌｼﾞﾜﾗ ﾒｲ</t>
  </si>
  <si>
    <t>小野　理央奈</t>
  </si>
  <si>
    <t>ｵﾉ ﾘｵﾅ</t>
  </si>
  <si>
    <t>氏原　舞香</t>
  </si>
  <si>
    <t>ｳｼﾞﾊﾗ ﾏｲｶ</t>
  </si>
  <si>
    <t>長岡　祐理</t>
  </si>
  <si>
    <t>ﾅｶﾞｵｶ ﾕﾘ</t>
  </si>
  <si>
    <t>松田　倫果</t>
  </si>
  <si>
    <t>ﾏﾂﾀﾞ ﾄﾓｶ</t>
  </si>
  <si>
    <t>有森　蘭乃</t>
  </si>
  <si>
    <t>ｱﾘﾓﾘ ﾗﾝﾉ</t>
  </si>
  <si>
    <t>中山　栞里</t>
  </si>
  <si>
    <t>ﾅｶﾔﾏ ｼｵﾘ</t>
  </si>
  <si>
    <t>平田　千佳</t>
  </si>
  <si>
    <t>ﾋﾗﾀ ﾁｶ</t>
  </si>
  <si>
    <t>田中　愛樹</t>
  </si>
  <si>
    <t>ﾀﾅｶ ｱﾝｼﾞｭ</t>
  </si>
  <si>
    <t>井原　彩智</t>
  </si>
  <si>
    <t>ｲﾊﾗ ｻﾁ</t>
  </si>
  <si>
    <t>笠原　萌子</t>
  </si>
  <si>
    <t>ｶｻﾊﾗ ﾓｴｺ</t>
  </si>
  <si>
    <t>Fumiko</t>
  </si>
  <si>
    <t>Kaoruko</t>
  </si>
  <si>
    <t>Keiko</t>
  </si>
  <si>
    <t>Akiko</t>
  </si>
  <si>
    <t>Chiho</t>
  </si>
  <si>
    <t>Sayano</t>
  </si>
  <si>
    <t>Sayo</t>
  </si>
  <si>
    <t>Yurika</t>
  </si>
  <si>
    <t>Atsuko</t>
  </si>
  <si>
    <t>Sarasa</t>
  </si>
  <si>
    <t>Mayako</t>
  </si>
  <si>
    <t>Yukino</t>
  </si>
  <si>
    <t>Machiko</t>
  </si>
  <si>
    <t>Honami</t>
  </si>
  <si>
    <t>Umi</t>
  </si>
  <si>
    <t>Marie</t>
  </si>
  <si>
    <t>Midori</t>
  </si>
  <si>
    <t>Mei</t>
  </si>
  <si>
    <t>Meyu</t>
  </si>
  <si>
    <t>Yuko</t>
  </si>
  <si>
    <t>Motoka</t>
  </si>
  <si>
    <t>Asumi</t>
  </si>
  <si>
    <t>Julia</t>
  </si>
  <si>
    <t>Yoshiko</t>
  </si>
  <si>
    <t>Kako</t>
  </si>
  <si>
    <t>Yasuka</t>
  </si>
  <si>
    <t>Airu</t>
  </si>
  <si>
    <t>Eisha</t>
  </si>
  <si>
    <t>Sachi</t>
  </si>
  <si>
    <t>Maria</t>
  </si>
  <si>
    <t>Yuiko</t>
  </si>
  <si>
    <t>Asa</t>
  </si>
  <si>
    <t>Kiyoka</t>
  </si>
  <si>
    <t>Saeka</t>
  </si>
  <si>
    <t>Hauna</t>
  </si>
  <si>
    <t>Kao</t>
  </si>
  <si>
    <t>Rion</t>
  </si>
  <si>
    <t>Emi</t>
  </si>
  <si>
    <t xml:space="preserve">Moka </t>
  </si>
  <si>
    <t>Sesami</t>
  </si>
  <si>
    <t>Hotaru</t>
  </si>
  <si>
    <t>Asaha</t>
  </si>
  <si>
    <t>Sato</t>
  </si>
  <si>
    <t>Rukina</t>
  </si>
  <si>
    <t>Mayumi</t>
  </si>
  <si>
    <t>Kaine</t>
  </si>
  <si>
    <t>Sonoka</t>
  </si>
  <si>
    <t>Himawari</t>
  </si>
  <si>
    <t>Riona</t>
  </si>
  <si>
    <t>Ranno</t>
  </si>
  <si>
    <t>Moeko</t>
  </si>
  <si>
    <t>ICHIHASHI</t>
  </si>
  <si>
    <t>ISAYAMA</t>
  </si>
  <si>
    <t>KINARI</t>
  </si>
  <si>
    <t>SHINTO</t>
  </si>
  <si>
    <t>TERAUCHI</t>
  </si>
  <si>
    <t>TAKAISHI</t>
  </si>
  <si>
    <t>TAKEOKA</t>
  </si>
  <si>
    <t>INAGUMA</t>
  </si>
  <si>
    <t>SERIKAWA</t>
  </si>
  <si>
    <t xml:space="preserve">ODA </t>
  </si>
  <si>
    <t>KOBAYAKAWA</t>
  </si>
  <si>
    <t>KISODA</t>
  </si>
  <si>
    <t>KAMIGAKI</t>
  </si>
  <si>
    <t>YAHATA</t>
  </si>
  <si>
    <t>IKEGAWA</t>
  </si>
  <si>
    <t>SUMIKURA</t>
  </si>
  <si>
    <t>UNAGI</t>
  </si>
  <si>
    <t>TOBE</t>
  </si>
  <si>
    <t>KOBASHI</t>
  </si>
  <si>
    <t>MINAO</t>
  </si>
  <si>
    <t>TOKUSHIGE</t>
  </si>
  <si>
    <t>TAKASUGI</t>
  </si>
  <si>
    <t>YAMAMURO</t>
  </si>
  <si>
    <t>AKISAWA</t>
  </si>
  <si>
    <t>ITOYAMA</t>
  </si>
  <si>
    <t>MORINO</t>
  </si>
  <si>
    <t>TACHINO</t>
  </si>
  <si>
    <t>OWADA</t>
  </si>
  <si>
    <t>IDEO</t>
  </si>
  <si>
    <t>TABE</t>
  </si>
  <si>
    <t>FUJITSU</t>
  </si>
  <si>
    <t>MOTOYASU</t>
  </si>
  <si>
    <t>KANAHARA</t>
  </si>
  <si>
    <t>YASUNAGA</t>
  </si>
  <si>
    <t>SONOYAMA</t>
  </si>
  <si>
    <t>ORITA</t>
  </si>
  <si>
    <t>FUSHITANI</t>
  </si>
  <si>
    <t>HORIBE</t>
  </si>
  <si>
    <t>FUTAGAMI</t>
  </si>
  <si>
    <t>KUREISHI</t>
  </si>
  <si>
    <t>KOMURO</t>
  </si>
  <si>
    <t>TOMITSU</t>
  </si>
  <si>
    <t>KIKUMOTO</t>
  </si>
  <si>
    <t>TERASAKA</t>
  </si>
  <si>
    <t>MAENAKA</t>
  </si>
  <si>
    <t>HANAOKA</t>
  </si>
  <si>
    <t>ONJI</t>
  </si>
  <si>
    <t>WAKI</t>
  </si>
  <si>
    <t>SENDAI</t>
  </si>
  <si>
    <t>YUKITA</t>
  </si>
  <si>
    <t>YOSHIZAWA</t>
  </si>
  <si>
    <t>ITOTANI</t>
  </si>
  <si>
    <t xml:space="preserve">SAWADA </t>
  </si>
  <si>
    <t xml:space="preserve">TAKAGI </t>
  </si>
  <si>
    <t>YABUKI</t>
  </si>
  <si>
    <t>IEDA</t>
  </si>
  <si>
    <t>MIRATSU</t>
  </si>
  <si>
    <t>SENNENBARA</t>
  </si>
  <si>
    <t>MIHARA</t>
  </si>
  <si>
    <t>MOTOHARA</t>
  </si>
  <si>
    <t>RYU</t>
  </si>
  <si>
    <t>MASAHARA</t>
  </si>
  <si>
    <t>OKINO</t>
  </si>
  <si>
    <t>SHITADANI</t>
  </si>
  <si>
    <t>FUKAGAWA</t>
  </si>
  <si>
    <t>FUJIMARU</t>
  </si>
  <si>
    <t>MIZUI</t>
  </si>
  <si>
    <t>IJIRI</t>
  </si>
  <si>
    <t xml:space="preserve">KUROIWA </t>
  </si>
  <si>
    <t>MIZOGUCHI</t>
  </si>
  <si>
    <t xml:space="preserve">YAMAJI </t>
  </si>
  <si>
    <t>SHINMYOU</t>
  </si>
  <si>
    <t>HORINO</t>
  </si>
  <si>
    <t>OKAGAKI</t>
  </si>
  <si>
    <t xml:space="preserve">SHIBATA </t>
  </si>
  <si>
    <t>SHIMABUKURO</t>
  </si>
  <si>
    <t>NARIHARA</t>
  </si>
  <si>
    <t>HAGIYAMA</t>
  </si>
  <si>
    <t>OBARA</t>
  </si>
  <si>
    <t>ICHINARI</t>
  </si>
  <si>
    <t>MUGURUMA</t>
  </si>
  <si>
    <t>AKATSUKA</t>
  </si>
  <si>
    <t>IMAOKA</t>
  </si>
  <si>
    <t>EKIMURA</t>
  </si>
  <si>
    <t>KANEYUKI</t>
  </si>
  <si>
    <t>YAMAOKU</t>
  </si>
  <si>
    <t>TAKATA</t>
  </si>
  <si>
    <t>FUJITANI</t>
  </si>
  <si>
    <t>ABUKU</t>
  </si>
  <si>
    <t xml:space="preserve">SUMIDA </t>
  </si>
  <si>
    <t>YASUYAMA</t>
  </si>
  <si>
    <t>KISHINE</t>
  </si>
  <si>
    <t>KASHIMURA</t>
  </si>
  <si>
    <t>NAKATO</t>
  </si>
  <si>
    <t>UJIHARA</t>
  </si>
  <si>
    <t>ARIMORI</t>
  </si>
  <si>
    <t>IHARA</t>
  </si>
  <si>
    <t xml:space="preserve">KASAHARA </t>
  </si>
  <si>
    <t>980630</t>
  </si>
  <si>
    <t>980328</t>
  </si>
  <si>
    <t>970730</t>
  </si>
  <si>
    <t>981021</t>
  </si>
  <si>
    <t>991231</t>
  </si>
  <si>
    <t>970518</t>
  </si>
  <si>
    <t>951113</t>
  </si>
  <si>
    <t>980906</t>
  </si>
  <si>
    <t>980510</t>
  </si>
  <si>
    <t>970914</t>
  </si>
  <si>
    <t>970810</t>
  </si>
  <si>
    <t>970912</t>
  </si>
  <si>
    <t>991213</t>
  </si>
  <si>
    <t>991222</t>
  </si>
  <si>
    <t>951115</t>
  </si>
  <si>
    <t>980903</t>
  </si>
  <si>
    <t>970523</t>
  </si>
  <si>
    <t>970823</t>
  </si>
  <si>
    <t>980216</t>
  </si>
  <si>
    <t>970517</t>
  </si>
  <si>
    <t>970727</t>
  </si>
  <si>
    <t>940612</t>
  </si>
  <si>
    <t>960204</t>
  </si>
  <si>
    <t>980808</t>
  </si>
  <si>
    <t>980413</t>
  </si>
  <si>
    <t>990324</t>
  </si>
  <si>
    <t>960731</t>
  </si>
  <si>
    <t>971203</t>
  </si>
  <si>
    <t>990925</t>
  </si>
  <si>
    <t>980221</t>
  </si>
  <si>
    <t>970227</t>
  </si>
  <si>
    <t>960716</t>
  </si>
  <si>
    <t>940815</t>
  </si>
  <si>
    <t>940809</t>
  </si>
  <si>
    <t>981122</t>
  </si>
  <si>
    <t>961015</t>
  </si>
  <si>
    <t>970929</t>
  </si>
  <si>
    <t>971026</t>
  </si>
  <si>
    <t>991126</t>
  </si>
  <si>
    <t>981107</t>
  </si>
  <si>
    <t>980526</t>
  </si>
  <si>
    <t>980828</t>
  </si>
  <si>
    <t>991027</t>
  </si>
  <si>
    <t>980213</t>
  </si>
  <si>
    <t>971202</t>
  </si>
  <si>
    <t>970627</t>
  </si>
  <si>
    <t>980914</t>
  </si>
  <si>
    <t>981214</t>
  </si>
  <si>
    <t>980812</t>
  </si>
  <si>
    <t>981205</t>
  </si>
  <si>
    <t>971105</t>
  </si>
  <si>
    <t>981008</t>
  </si>
  <si>
    <t>950430</t>
  </si>
  <si>
    <t>971222</t>
  </si>
  <si>
    <t>980124</t>
  </si>
  <si>
    <t>990611</t>
  </si>
  <si>
    <t>991007</t>
  </si>
  <si>
    <t>990417</t>
  </si>
  <si>
    <t>991012</t>
  </si>
  <si>
    <t>990305</t>
  </si>
  <si>
    <t>990311</t>
  </si>
  <si>
    <t>980804</t>
  </si>
  <si>
    <t>980514</t>
  </si>
  <si>
    <t>960611</t>
  </si>
  <si>
    <t>940620</t>
  </si>
  <si>
    <t>990821</t>
  </si>
  <si>
    <t>980926</t>
  </si>
  <si>
    <t>970625</t>
  </si>
  <si>
    <t>981118</t>
  </si>
  <si>
    <t>970801</t>
  </si>
  <si>
    <t>970514</t>
  </si>
  <si>
    <t>951005</t>
  </si>
  <si>
    <t>980417</t>
  </si>
  <si>
    <t>990912</t>
  </si>
  <si>
    <t>971019</t>
  </si>
  <si>
    <t>960116</t>
  </si>
  <si>
    <t>991101</t>
  </si>
  <si>
    <t>990308</t>
  </si>
  <si>
    <t>980131</t>
  </si>
  <si>
    <t>970524</t>
  </si>
  <si>
    <t>971129</t>
  </si>
  <si>
    <t>980720</t>
  </si>
  <si>
    <t>980902</t>
  </si>
  <si>
    <t>990605</t>
  </si>
  <si>
    <t>970601</t>
  </si>
  <si>
    <t>980831</t>
  </si>
  <si>
    <t>981216</t>
  </si>
  <si>
    <t>991226</t>
  </si>
  <si>
    <t>990507</t>
  </si>
  <si>
    <t>971017</t>
  </si>
  <si>
    <t>970809</t>
  </si>
  <si>
    <t>981123</t>
  </si>
  <si>
    <t>990322</t>
  </si>
  <si>
    <t>980506</t>
  </si>
  <si>
    <t>990114</t>
  </si>
  <si>
    <t>010216</t>
  </si>
  <si>
    <t>010124</t>
  </si>
  <si>
    <t>000612</t>
  </si>
  <si>
    <t>980525</t>
  </si>
  <si>
    <t>010228</t>
  </si>
  <si>
    <t>951006</t>
  </si>
  <si>
    <t>970717</t>
  </si>
  <si>
    <t>980130</t>
  </si>
  <si>
    <t>980301</t>
  </si>
  <si>
    <t>990905</t>
  </si>
  <si>
    <t>991019</t>
  </si>
  <si>
    <t>990809</t>
  </si>
  <si>
    <t>990817</t>
  </si>
  <si>
    <t>000713</t>
  </si>
  <si>
    <t>990418</t>
  </si>
  <si>
    <t>000523</t>
  </si>
  <si>
    <t>990521</t>
  </si>
  <si>
    <t>010306</t>
  </si>
  <si>
    <t>010324</t>
  </si>
  <si>
    <t>ノートルダム清心女子大</t>
  </si>
  <si>
    <t>愛媛県立医療技術大</t>
  </si>
  <si>
    <t>京都ND女子大</t>
    <rPh sb="0" eb="2">
      <t>キョウト</t>
    </rPh>
    <rPh sb="4" eb="6">
      <t>ジョシ</t>
    </rPh>
    <rPh sb="6" eb="7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</si>
</sst>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チーム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明朝"/>
      <family val="1"/>
      <charset val="128"/>
    </font>
    <font>
      <sz val="3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1">
    <xf numFmtId="0" fontId="0" fillId="0" borderId="0" xfId="0"/>
    <xf numFmtId="0" fontId="5" fillId="0" borderId="1" xfId="4" applyFont="1" applyBorder="1" applyAlignment="1" applyProtection="1">
      <alignment horizontal="center" vertical="center"/>
      <protection hidden="1"/>
    </xf>
    <xf numFmtId="0" fontId="8" fillId="0" borderId="0" xfId="4" applyFont="1" applyProtection="1">
      <alignment vertical="center"/>
      <protection hidden="1"/>
    </xf>
    <xf numFmtId="22" fontId="8" fillId="0" borderId="0" xfId="4" applyNumberFormat="1" applyFont="1" applyProtection="1">
      <alignment vertical="center"/>
      <protection hidden="1"/>
    </xf>
    <xf numFmtId="0" fontId="5" fillId="0" borderId="0" xfId="4" applyFont="1" applyAlignment="1" applyProtection="1">
      <alignment vertical="center" shrinkToFit="1"/>
      <protection hidden="1"/>
    </xf>
    <xf numFmtId="0" fontId="7" fillId="0" borderId="2" xfId="4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  <protection hidden="1"/>
    </xf>
    <xf numFmtId="0" fontId="8" fillId="0" borderId="0" xfId="2" applyFont="1" applyProtection="1">
      <alignment vertical="center"/>
      <protection hidden="1"/>
    </xf>
    <xf numFmtId="0" fontId="8" fillId="0" borderId="0" xfId="4" applyFont="1" applyAlignment="1" applyProtection="1">
      <alignment horizontal="center" vertical="center"/>
      <protection hidden="1"/>
    </xf>
    <xf numFmtId="0" fontId="5" fillId="0" borderId="3" xfId="4" applyFont="1" applyBorder="1" applyAlignment="1" applyProtection="1">
      <alignment horizontal="center" vertical="center"/>
      <protection hidden="1"/>
    </xf>
    <xf numFmtId="0" fontId="7" fillId="0" borderId="4" xfId="4" applyFont="1" applyBorder="1" applyAlignment="1" applyProtection="1">
      <alignment horizontal="center" vertical="center" shrinkToFit="1"/>
      <protection locked="0"/>
    </xf>
    <xf numFmtId="0" fontId="10" fillId="0" borderId="0" xfId="2" applyFo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77" fontId="10" fillId="0" borderId="5" xfId="2" applyNumberFormat="1" applyFont="1" applyBorder="1" applyAlignment="1" applyProtection="1">
      <alignment horizontal="center" vertical="center"/>
      <protection hidden="1"/>
    </xf>
    <xf numFmtId="177" fontId="10" fillId="0" borderId="6" xfId="2" applyNumberFormat="1" applyFont="1" applyBorder="1" applyAlignment="1" applyProtection="1">
      <alignment horizontal="center" vertical="center"/>
      <protection hidden="1"/>
    </xf>
    <xf numFmtId="177" fontId="10" fillId="0" borderId="7" xfId="2" applyNumberFormat="1" applyFont="1" applyBorder="1" applyAlignment="1" applyProtection="1">
      <alignment horizontal="center" vertical="center"/>
      <protection hidden="1"/>
    </xf>
    <xf numFmtId="177" fontId="10" fillId="0" borderId="0" xfId="2" applyNumberFormat="1" applyFont="1" applyBorder="1" applyProtection="1">
      <alignment vertical="center"/>
      <protection hidden="1"/>
    </xf>
    <xf numFmtId="5" fontId="10" fillId="0" borderId="8" xfId="2" applyNumberFormat="1" applyFont="1" applyBorder="1" applyAlignment="1" applyProtection="1">
      <alignment horizontal="right" vertical="center" shrinkToFit="1"/>
      <protection hidden="1"/>
    </xf>
    <xf numFmtId="0" fontId="10" fillId="0" borderId="9" xfId="2" applyFont="1" applyBorder="1" applyAlignment="1" applyProtection="1">
      <alignment vertical="center" shrinkToFit="1"/>
      <protection hidden="1"/>
    </xf>
    <xf numFmtId="0" fontId="10" fillId="0" borderId="10" xfId="2" applyFont="1" applyBorder="1" applyAlignment="1" applyProtection="1">
      <alignment horizontal="right" vertical="center" shrinkToFit="1"/>
      <protection hidden="1"/>
    </xf>
    <xf numFmtId="0" fontId="10" fillId="0" borderId="11" xfId="2" applyFont="1" applyBorder="1" applyAlignment="1" applyProtection="1">
      <alignment horizontal="right" vertical="center" shrinkToFit="1"/>
      <protection hidden="1"/>
    </xf>
    <xf numFmtId="42" fontId="10" fillId="0" borderId="10" xfId="2" applyNumberFormat="1" applyFont="1" applyBorder="1" applyAlignment="1" applyProtection="1">
      <alignment vertical="center" shrinkToFit="1"/>
      <protection hidden="1"/>
    </xf>
    <xf numFmtId="42" fontId="10" fillId="0" borderId="11" xfId="2" applyNumberFormat="1" applyFont="1" applyBorder="1" applyAlignment="1" applyProtection="1">
      <alignment vertical="center" shrinkToFit="1"/>
      <protection hidden="1"/>
    </xf>
    <xf numFmtId="5" fontId="10" fillId="0" borderId="12" xfId="2" applyNumberFormat="1" applyFont="1" applyBorder="1" applyAlignment="1" applyProtection="1">
      <alignment horizontal="right" vertical="center" shrinkToFit="1"/>
      <protection hidden="1"/>
    </xf>
    <xf numFmtId="0" fontId="10" fillId="0" borderId="13" xfId="2" applyFont="1" applyBorder="1" applyAlignment="1" applyProtection="1">
      <alignment vertical="center" shrinkToFit="1"/>
      <protection hidden="1"/>
    </xf>
    <xf numFmtId="42" fontId="10" fillId="0" borderId="14" xfId="2" applyNumberFormat="1" applyFont="1" applyBorder="1" applyAlignment="1" applyProtection="1">
      <alignment vertical="center" shrinkToFit="1"/>
      <protection hidden="1"/>
    </xf>
    <xf numFmtId="0" fontId="10" fillId="0" borderId="15" xfId="2" applyFont="1" applyBorder="1" applyAlignment="1" applyProtection="1">
      <alignment horizontal="right" vertical="center" shrinkToFit="1"/>
      <protection hidden="1"/>
    </xf>
    <xf numFmtId="0" fontId="10" fillId="0" borderId="14" xfId="2" applyFont="1" applyBorder="1" applyAlignment="1" applyProtection="1">
      <alignment horizontal="right" vertical="center" shrinkToFit="1"/>
      <protection hidden="1"/>
    </xf>
    <xf numFmtId="42" fontId="10" fillId="0" borderId="16" xfId="2" applyNumberFormat="1" applyFont="1" applyBorder="1" applyAlignment="1" applyProtection="1">
      <alignment vertical="center" shrinkToFit="1"/>
      <protection hidden="1"/>
    </xf>
    <xf numFmtId="42" fontId="10" fillId="0" borderId="15" xfId="2" applyNumberFormat="1" applyFont="1" applyBorder="1" applyAlignment="1" applyProtection="1">
      <alignment vertical="center" shrinkToFit="1"/>
      <protection hidden="1"/>
    </xf>
    <xf numFmtId="0" fontId="7" fillId="0" borderId="17" xfId="2" applyFont="1" applyBorder="1" applyAlignment="1" applyProtection="1">
      <alignment vertical="center" shrinkToFit="1"/>
      <protection hidden="1"/>
    </xf>
    <xf numFmtId="0" fontId="7" fillId="0" borderId="18" xfId="2" applyFont="1" applyBorder="1" applyAlignment="1" applyProtection="1">
      <alignment vertical="center" shrinkToFit="1"/>
      <protection hidden="1"/>
    </xf>
    <xf numFmtId="42" fontId="7" fillId="0" borderId="17" xfId="2" applyNumberFormat="1" applyFont="1" applyBorder="1" applyAlignment="1" applyProtection="1">
      <alignment vertical="center" shrinkToFit="1"/>
      <protection hidden="1"/>
    </xf>
    <xf numFmtId="42" fontId="7" fillId="0" borderId="19" xfId="2" applyNumberFormat="1" applyFont="1" applyBorder="1" applyAlignment="1" applyProtection="1">
      <alignment vertical="center" shrinkToFit="1"/>
      <protection hidden="1"/>
    </xf>
    <xf numFmtId="42" fontId="7" fillId="0" borderId="18" xfId="2" applyNumberFormat="1" applyFont="1" applyBorder="1" applyAlignment="1" applyProtection="1">
      <alignment vertical="center" shrinkToFit="1"/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7" fillId="0" borderId="20" xfId="0" applyFont="1" applyBorder="1" applyAlignment="1" applyProtection="1">
      <alignment horizontal="center"/>
      <protection hidden="1"/>
    </xf>
    <xf numFmtId="42" fontId="7" fillId="0" borderId="18" xfId="0" applyNumberFormat="1" applyFont="1" applyBorder="1" applyAlignment="1" applyProtection="1">
      <alignment shrinkToFit="1"/>
      <protection hidden="1"/>
    </xf>
    <xf numFmtId="0" fontId="11" fillId="0" borderId="0" xfId="3" applyFont="1" applyProtection="1">
      <alignment vertical="center"/>
      <protection hidden="1"/>
    </xf>
    <xf numFmtId="0" fontId="12" fillId="0" borderId="21" xfId="3" applyFont="1" applyBorder="1" applyAlignment="1" applyProtection="1">
      <alignment horizontal="center" vertical="center"/>
      <protection hidden="1"/>
    </xf>
    <xf numFmtId="0" fontId="12" fillId="0" borderId="22" xfId="3" applyFont="1" applyBorder="1" applyAlignment="1" applyProtection="1">
      <alignment horizontal="center" vertical="center"/>
      <protection hidden="1"/>
    </xf>
    <xf numFmtId="0" fontId="11" fillId="0" borderId="0" xfId="3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vertical="center" wrapText="1"/>
      <protection hidden="1"/>
    </xf>
    <xf numFmtId="0" fontId="7" fillId="0" borderId="23" xfId="3" applyFont="1" applyBorder="1" applyAlignment="1" applyProtection="1">
      <alignment horizontal="center" vertical="center"/>
      <protection hidden="1"/>
    </xf>
    <xf numFmtId="177" fontId="7" fillId="0" borderId="23" xfId="3" applyNumberFormat="1" applyFont="1" applyBorder="1" applyAlignment="1" applyProtection="1">
      <alignment horizontal="center" vertical="center"/>
      <protection hidden="1"/>
    </xf>
    <xf numFmtId="0" fontId="13" fillId="0" borderId="0" xfId="3" applyFont="1" applyAlignment="1" applyProtection="1">
      <alignment horizontal="center" vertical="center" wrapText="1" shrinkToFit="1"/>
      <protection hidden="1"/>
    </xf>
    <xf numFmtId="0" fontId="5" fillId="0" borderId="24" xfId="3" applyFont="1" applyBorder="1" applyAlignment="1" applyProtection="1">
      <alignment horizontal="center" vertical="center"/>
      <protection hidden="1"/>
    </xf>
    <xf numFmtId="0" fontId="7" fillId="0" borderId="25" xfId="3" applyFont="1" applyBorder="1" applyAlignment="1" applyProtection="1">
      <alignment horizontal="center" vertical="center"/>
      <protection hidden="1"/>
    </xf>
    <xf numFmtId="176" fontId="7" fillId="0" borderId="26" xfId="3" applyNumberFormat="1" applyFont="1" applyBorder="1" applyAlignment="1" applyProtection="1">
      <alignment horizontal="center" vertical="center" shrinkToFit="1"/>
      <protection hidden="1"/>
    </xf>
    <xf numFmtId="0" fontId="14" fillId="0" borderId="0" xfId="3" applyFont="1" applyAlignment="1" applyProtection="1">
      <alignment horizontal="center" vertical="center"/>
      <protection hidden="1"/>
    </xf>
    <xf numFmtId="0" fontId="5" fillId="0" borderId="0" xfId="3" applyFont="1" applyProtection="1">
      <alignment vertical="center"/>
      <protection hidden="1"/>
    </xf>
    <xf numFmtId="0" fontId="11" fillId="0" borderId="0" xfId="3" applyFont="1" applyAlignment="1" applyProtection="1">
      <alignment vertical="center"/>
      <protection hidden="1"/>
    </xf>
    <xf numFmtId="0" fontId="12" fillId="0" borderId="27" xfId="3" applyFont="1" applyBorder="1" applyAlignment="1" applyProtection="1">
      <alignment horizontal="center" vertical="center"/>
      <protection hidden="1"/>
    </xf>
    <xf numFmtId="0" fontId="12" fillId="0" borderId="28" xfId="3" applyFont="1" applyBorder="1" applyAlignment="1" applyProtection="1">
      <alignment horizontal="center" vertical="center"/>
      <protection hidden="1"/>
    </xf>
    <xf numFmtId="0" fontId="12" fillId="0" borderId="28" xfId="3" applyFont="1" applyBorder="1" applyAlignment="1" applyProtection="1">
      <alignment horizontal="center" vertical="center" wrapText="1"/>
      <protection hidden="1"/>
    </xf>
    <xf numFmtId="0" fontId="12" fillId="0" borderId="29" xfId="3" applyFont="1" applyBorder="1" applyAlignment="1" applyProtection="1">
      <alignment horizontal="center" vertical="center" wrapText="1" shrinkToFit="1"/>
      <protection hidden="1"/>
    </xf>
    <xf numFmtId="0" fontId="12" fillId="0" borderId="30" xfId="3" applyFont="1" applyBorder="1" applyAlignment="1" applyProtection="1">
      <alignment horizontal="center" vertical="center" wrapText="1" shrinkToFit="1"/>
      <protection hidden="1"/>
    </xf>
    <xf numFmtId="49" fontId="5" fillId="0" borderId="31" xfId="3" applyNumberFormat="1" applyFont="1" applyBorder="1" applyAlignment="1" applyProtection="1">
      <alignment horizontal="center" vertical="center"/>
      <protection hidden="1"/>
    </xf>
    <xf numFmtId="49" fontId="5" fillId="0" borderId="32" xfId="3" applyNumberFormat="1" applyFont="1" applyBorder="1" applyAlignment="1" applyProtection="1">
      <alignment horizontal="center" vertical="center"/>
      <protection hidden="1"/>
    </xf>
    <xf numFmtId="49" fontId="5" fillId="0" borderId="33" xfId="3" applyNumberFormat="1" applyFont="1" applyBorder="1" applyAlignment="1" applyProtection="1">
      <alignment horizontal="center" vertical="center"/>
      <protection hidden="1"/>
    </xf>
    <xf numFmtId="0" fontId="10" fillId="0" borderId="0" xfId="3" applyFont="1" applyProtection="1">
      <alignment vertical="center"/>
      <protection hidden="1"/>
    </xf>
    <xf numFmtId="0" fontId="8" fillId="0" borderId="0" xfId="3" applyFont="1" applyAlignment="1" applyProtection="1">
      <alignment vertical="center" wrapText="1"/>
      <protection hidden="1"/>
    </xf>
    <xf numFmtId="0" fontId="10" fillId="0" borderId="0" xfId="3" applyFont="1" applyAlignment="1" applyProtection="1">
      <alignment horizontal="center" vertical="center"/>
      <protection hidden="1"/>
    </xf>
    <xf numFmtId="0" fontId="10" fillId="0" borderId="0" xfId="3" applyFont="1" applyFill="1" applyProtection="1">
      <alignment vertical="center"/>
      <protection hidden="1"/>
    </xf>
    <xf numFmtId="0" fontId="10" fillId="0" borderId="0" xfId="3" applyFont="1" applyAlignment="1" applyProtection="1">
      <alignment horizontal="right" vertical="center"/>
      <protection hidden="1"/>
    </xf>
    <xf numFmtId="0" fontId="10" fillId="0" borderId="15" xfId="3" applyFont="1" applyBorder="1" applyAlignment="1" applyProtection="1">
      <alignment horizontal="center" vertical="center"/>
      <protection hidden="1"/>
    </xf>
    <xf numFmtId="0" fontId="10" fillId="0" borderId="34" xfId="3" applyFont="1" applyBorder="1" applyAlignment="1" applyProtection="1">
      <alignment horizontal="center" vertical="center" wrapText="1"/>
      <protection hidden="1"/>
    </xf>
    <xf numFmtId="0" fontId="10" fillId="0" borderId="34" xfId="3" applyFont="1" applyBorder="1" applyAlignment="1" applyProtection="1">
      <alignment horizontal="center" vertical="center"/>
      <protection hidden="1"/>
    </xf>
    <xf numFmtId="0" fontId="10" fillId="0" borderId="0" xfId="3" applyFont="1" applyAlignment="1" applyProtection="1">
      <alignment vertical="center" shrinkToFit="1"/>
      <protection hidden="1"/>
    </xf>
    <xf numFmtId="0" fontId="2" fillId="0" borderId="0" xfId="2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2" applyFont="1" applyProtection="1">
      <alignment vertical="center"/>
      <protection hidden="1"/>
    </xf>
    <xf numFmtId="0" fontId="2" fillId="0" borderId="0" xfId="2" quotePrefix="1" applyProtection="1">
      <alignment vertical="center"/>
      <protection hidden="1"/>
    </xf>
    <xf numFmtId="0" fontId="2" fillId="0" borderId="0" xfId="2">
      <alignment vertical="center"/>
    </xf>
    <xf numFmtId="0" fontId="2" fillId="0" borderId="0" xfId="2" applyFont="1">
      <alignment vertical="center"/>
    </xf>
    <xf numFmtId="49" fontId="2" fillId="0" borderId="0" xfId="2" applyNumberFormat="1">
      <alignment vertical="center"/>
    </xf>
    <xf numFmtId="0" fontId="2" fillId="0" borderId="0" xfId="2" applyNumberFormat="1" applyFill="1" applyBorder="1">
      <alignment vertical="center"/>
    </xf>
    <xf numFmtId="0" fontId="0" fillId="0" borderId="0" xfId="0" applyFill="1" applyBorder="1"/>
    <xf numFmtId="0" fontId="2" fillId="0" borderId="0" xfId="2" applyFill="1" applyBorder="1">
      <alignment vertical="center"/>
    </xf>
    <xf numFmtId="0" fontId="2" fillId="0" borderId="0" xfId="2" applyFont="1" applyFill="1" applyBorder="1">
      <alignment vertical="center"/>
    </xf>
    <xf numFmtId="0" fontId="2" fillId="0" borderId="0" xfId="2" applyNumberFormat="1" applyFont="1" applyFill="1" applyBorder="1">
      <alignment vertical="center"/>
    </xf>
    <xf numFmtId="6" fontId="2" fillId="0" borderId="0" xfId="1" applyFont="1" applyFill="1" applyBorder="1" applyAlignment="1">
      <alignment vertical="center"/>
    </xf>
    <xf numFmtId="0" fontId="2" fillId="0" borderId="0" xfId="2" quotePrefix="1" applyNumberFormat="1" applyFill="1" applyBorder="1">
      <alignment vertical="center"/>
    </xf>
    <xf numFmtId="0" fontId="2" fillId="0" borderId="0" xfId="2" quotePrefix="1">
      <alignment vertical="center"/>
    </xf>
    <xf numFmtId="0" fontId="2" fillId="0" borderId="0" xfId="2" quotePrefix="1" applyNumberFormat="1">
      <alignment vertical="center"/>
    </xf>
    <xf numFmtId="0" fontId="2" fillId="0" borderId="0" xfId="2" quotePrefix="1" applyFont="1">
      <alignment vertical="center"/>
    </xf>
    <xf numFmtId="0" fontId="0" fillId="0" borderId="0" xfId="0" quotePrefix="1"/>
    <xf numFmtId="0" fontId="10" fillId="0" borderId="0" xfId="3" applyFo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2" quotePrefix="1" applyFont="1" applyProtection="1">
      <alignment vertical="center"/>
      <protection hidden="1"/>
    </xf>
    <xf numFmtId="0" fontId="5" fillId="0" borderId="35" xfId="3" applyFont="1" applyBorder="1" applyAlignment="1" applyProtection="1">
      <alignment vertical="center" shrinkToFit="1"/>
      <protection hidden="1"/>
    </xf>
    <xf numFmtId="0" fontId="5" fillId="0" borderId="36" xfId="3" applyFont="1" applyBorder="1" applyAlignment="1" applyProtection="1">
      <alignment vertical="center" shrinkToFit="1"/>
      <protection hidden="1"/>
    </xf>
    <xf numFmtId="0" fontId="5" fillId="0" borderId="37" xfId="3" applyFont="1" applyBorder="1" applyAlignment="1" applyProtection="1">
      <alignment vertical="center" shrinkToFit="1"/>
      <protection hidden="1"/>
    </xf>
    <xf numFmtId="0" fontId="5" fillId="0" borderId="38" xfId="3" applyFont="1" applyBorder="1" applyAlignment="1" applyProtection="1">
      <alignment vertical="center" shrinkToFit="1"/>
      <protection hidden="1"/>
    </xf>
    <xf numFmtId="0" fontId="5" fillId="0" borderId="39" xfId="3" applyFont="1" applyBorder="1" applyAlignment="1" applyProtection="1">
      <alignment vertical="center" shrinkToFit="1"/>
      <protection hidden="1"/>
    </xf>
    <xf numFmtId="0" fontId="5" fillId="0" borderId="40" xfId="3" applyFont="1" applyBorder="1" applyAlignment="1" applyProtection="1">
      <alignment vertical="center" shrinkToFit="1"/>
      <protection hidden="1"/>
    </xf>
    <xf numFmtId="49" fontId="5" fillId="0" borderId="41" xfId="3" applyNumberFormat="1" applyFont="1" applyBorder="1" applyAlignment="1" applyProtection="1">
      <alignment horizontal="center" vertical="center"/>
      <protection hidden="1"/>
    </xf>
    <xf numFmtId="49" fontId="5" fillId="0" borderId="42" xfId="3" applyNumberFormat="1" applyFont="1" applyBorder="1" applyAlignment="1" applyProtection="1">
      <alignment horizontal="center" vertical="center"/>
      <protection hidden="1"/>
    </xf>
    <xf numFmtId="49" fontId="5" fillId="0" borderId="43" xfId="3" applyNumberFormat="1" applyFont="1" applyBorder="1" applyAlignment="1" applyProtection="1">
      <alignment horizontal="center" vertical="center"/>
      <protection hidden="1"/>
    </xf>
    <xf numFmtId="0" fontId="5" fillId="0" borderId="44" xfId="3" applyFont="1" applyBorder="1" applyAlignment="1" applyProtection="1">
      <alignment vertical="center" shrinkToFit="1"/>
      <protection hidden="1"/>
    </xf>
    <xf numFmtId="0" fontId="5" fillId="0" borderId="45" xfId="3" applyFont="1" applyBorder="1" applyAlignment="1" applyProtection="1">
      <alignment vertical="center" shrinkToFit="1"/>
      <protection hidden="1"/>
    </xf>
    <xf numFmtId="0" fontId="5" fillId="0" borderId="46" xfId="3" applyFont="1" applyBorder="1" applyAlignment="1" applyProtection="1">
      <alignment vertical="center" shrinkToFit="1"/>
      <protection hidden="1"/>
    </xf>
    <xf numFmtId="0" fontId="5" fillId="0" borderId="47" xfId="3" applyFont="1" applyBorder="1" applyAlignment="1" applyProtection="1">
      <alignment vertical="center" shrinkToFit="1"/>
      <protection hidden="1"/>
    </xf>
    <xf numFmtId="0" fontId="8" fillId="2" borderId="0" xfId="3" applyFont="1" applyFill="1" applyAlignment="1" applyProtection="1">
      <alignment vertical="center" wrapText="1"/>
      <protection hidden="1"/>
    </xf>
    <xf numFmtId="0" fontId="7" fillId="0" borderId="48" xfId="4" applyFont="1" applyBorder="1" applyAlignment="1" applyProtection="1">
      <alignment horizontal="center" vertical="center" shrinkToFit="1"/>
      <protection hidden="1"/>
    </xf>
    <xf numFmtId="0" fontId="7" fillId="0" borderId="48" xfId="4" applyFont="1" applyBorder="1" applyAlignment="1" applyProtection="1">
      <alignment horizontal="center" vertical="center"/>
      <protection hidden="1"/>
    </xf>
    <xf numFmtId="0" fontId="12" fillId="0" borderId="49" xfId="3" applyFont="1" applyBorder="1" applyAlignment="1" applyProtection="1">
      <alignment vertical="center" shrinkToFit="1"/>
      <protection hidden="1"/>
    </xf>
    <xf numFmtId="0" fontId="12" fillId="0" borderId="50" xfId="3" applyFont="1" applyBorder="1" applyAlignment="1" applyProtection="1">
      <alignment vertical="center" shrinkToFit="1"/>
      <protection hidden="1"/>
    </xf>
    <xf numFmtId="0" fontId="12" fillId="0" borderId="51" xfId="3" applyFont="1" applyBorder="1" applyAlignment="1" applyProtection="1">
      <alignment vertical="center" shrinkToFit="1"/>
      <protection hidden="1"/>
    </xf>
    <xf numFmtId="0" fontId="12" fillId="0" borderId="52" xfId="3" applyFont="1" applyBorder="1" applyAlignment="1" applyProtection="1">
      <alignment vertical="center" shrinkToFit="1"/>
      <protection hidden="1"/>
    </xf>
    <xf numFmtId="0" fontId="12" fillId="0" borderId="53" xfId="3" applyFont="1" applyBorder="1" applyAlignment="1" applyProtection="1">
      <alignment vertical="center" shrinkToFit="1"/>
      <protection hidden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/>
    <xf numFmtId="49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7" fillId="0" borderId="54" xfId="3" applyFont="1" applyBorder="1" applyAlignment="1" applyProtection="1">
      <alignment horizontal="center" vertical="center"/>
      <protection hidden="1"/>
    </xf>
    <xf numFmtId="0" fontId="12" fillId="0" borderId="55" xfId="3" applyFont="1" applyBorder="1" applyAlignment="1" applyProtection="1">
      <alignment vertical="center" shrinkToFit="1"/>
      <protection hidden="1"/>
    </xf>
    <xf numFmtId="0" fontId="12" fillId="0" borderId="15" xfId="3" applyFont="1" applyBorder="1" applyAlignment="1" applyProtection="1">
      <alignment vertical="center" shrinkToFit="1"/>
      <protection hidden="1"/>
    </xf>
    <xf numFmtId="0" fontId="12" fillId="0" borderId="56" xfId="3" applyFont="1" applyBorder="1" applyAlignment="1" applyProtection="1">
      <alignment vertical="center" shrinkToFit="1"/>
      <protection hidden="1"/>
    </xf>
    <xf numFmtId="0" fontId="12" fillId="0" borderId="57" xfId="3" applyFont="1" applyBorder="1" applyAlignment="1" applyProtection="1">
      <alignment vertical="center" shrinkToFit="1"/>
      <protection hidden="1"/>
    </xf>
    <xf numFmtId="0" fontId="12" fillId="0" borderId="34" xfId="3" applyFont="1" applyBorder="1" applyAlignment="1" applyProtection="1">
      <alignment vertical="center" shrinkToFit="1"/>
      <protection hidden="1"/>
    </xf>
    <xf numFmtId="49" fontId="0" fillId="0" borderId="0" xfId="0" applyNumberFormat="1"/>
    <xf numFmtId="0" fontId="0" fillId="0" borderId="0" xfId="0" applyNumberFormat="1"/>
    <xf numFmtId="0" fontId="12" fillId="0" borderId="55" xfId="3" applyFont="1" applyBorder="1" applyAlignment="1" applyProtection="1">
      <alignment horizontal="center" vertical="center"/>
      <protection locked="0" hidden="1"/>
    </xf>
    <xf numFmtId="0" fontId="12" fillId="0" borderId="15" xfId="3" applyFont="1" applyBorder="1" applyAlignment="1" applyProtection="1">
      <alignment horizontal="center" vertical="center"/>
      <protection locked="0" hidden="1"/>
    </xf>
    <xf numFmtId="0" fontId="12" fillId="0" borderId="56" xfId="3" applyFont="1" applyBorder="1" applyAlignment="1" applyProtection="1">
      <alignment horizontal="center" vertical="center"/>
      <protection locked="0" hidden="1"/>
    </xf>
    <xf numFmtId="0" fontId="12" fillId="0" borderId="57" xfId="3" applyFont="1" applyBorder="1" applyAlignment="1" applyProtection="1">
      <alignment horizontal="center" vertical="center"/>
      <protection locked="0" hidden="1"/>
    </xf>
    <xf numFmtId="49" fontId="12" fillId="0" borderId="55" xfId="3" applyNumberFormat="1" applyFont="1" applyBorder="1" applyAlignment="1" applyProtection="1">
      <alignment horizontal="center" vertical="center"/>
      <protection locked="0" hidden="1"/>
    </xf>
    <xf numFmtId="49" fontId="12" fillId="0" borderId="15" xfId="3" applyNumberFormat="1" applyFont="1" applyBorder="1" applyAlignment="1" applyProtection="1">
      <alignment horizontal="center" vertical="center"/>
      <protection locked="0" hidden="1"/>
    </xf>
    <xf numFmtId="49" fontId="12" fillId="0" borderId="56" xfId="3" applyNumberFormat="1" applyFont="1" applyBorder="1" applyAlignment="1" applyProtection="1">
      <alignment horizontal="center" vertical="center"/>
      <protection locked="0" hidden="1"/>
    </xf>
    <xf numFmtId="49" fontId="12" fillId="0" borderId="57" xfId="3" applyNumberFormat="1" applyFont="1" applyBorder="1" applyAlignment="1" applyProtection="1">
      <alignment horizontal="center" vertical="center"/>
      <protection locked="0" hidden="1"/>
    </xf>
    <xf numFmtId="49" fontId="12" fillId="0" borderId="58" xfId="3" applyNumberFormat="1" applyFont="1" applyBorder="1" applyAlignment="1" applyProtection="1">
      <alignment horizontal="center" vertical="center"/>
      <protection locked="0" hidden="1"/>
    </xf>
    <xf numFmtId="49" fontId="12" fillId="0" borderId="14" xfId="3" applyNumberFormat="1" applyFont="1" applyBorder="1" applyAlignment="1" applyProtection="1">
      <alignment horizontal="center" vertical="center"/>
      <protection locked="0" hidden="1"/>
    </xf>
    <xf numFmtId="49" fontId="12" fillId="0" borderId="59" xfId="3" applyNumberFormat="1" applyFont="1" applyBorder="1" applyAlignment="1" applyProtection="1">
      <alignment horizontal="center" vertical="center"/>
      <protection locked="0" hidden="1"/>
    </xf>
    <xf numFmtId="0" fontId="12" fillId="0" borderId="34" xfId="3" applyFont="1" applyBorder="1" applyAlignment="1" applyProtection="1">
      <alignment horizontal="center" vertical="center"/>
      <protection locked="0" hidden="1"/>
    </xf>
    <xf numFmtId="49" fontId="12" fillId="0" borderId="11" xfId="3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>
      <alignment vertical="center"/>
    </xf>
    <xf numFmtId="0" fontId="8" fillId="0" borderId="0" xfId="4" applyFont="1" applyFill="1" applyAlignment="1" applyProtection="1">
      <alignment vertical="center" wrapText="1"/>
      <protection hidden="1"/>
    </xf>
    <xf numFmtId="49" fontId="0" fillId="0" borderId="0" xfId="0" applyNumberFormat="1" applyFill="1"/>
    <xf numFmtId="0" fontId="5" fillId="0" borderId="3" xfId="4" applyFont="1" applyBorder="1" applyAlignment="1" applyProtection="1">
      <alignment horizontal="center" vertical="center"/>
      <protection hidden="1"/>
    </xf>
    <xf numFmtId="0" fontId="7" fillId="0" borderId="4" xfId="4" applyFont="1" applyBorder="1" applyAlignment="1" applyProtection="1">
      <alignment horizontal="center" vertical="center" wrapText="1"/>
      <protection locked="0"/>
    </xf>
    <xf numFmtId="0" fontId="5" fillId="0" borderId="48" xfId="4" applyFont="1" applyBorder="1" applyAlignment="1" applyProtection="1">
      <alignment horizontal="center" vertical="center"/>
      <protection hidden="1"/>
    </xf>
    <xf numFmtId="0" fontId="7" fillId="0" borderId="60" xfId="4" applyFont="1" applyBorder="1" applyAlignment="1" applyProtection="1">
      <alignment horizontal="center" vertical="center" shrinkToFit="1"/>
      <protection locked="0"/>
    </xf>
    <xf numFmtId="0" fontId="7" fillId="0" borderId="48" xfId="4" applyFont="1" applyBorder="1" applyAlignment="1" applyProtection="1">
      <alignment horizontal="center" vertical="center" shrinkToFit="1"/>
      <protection locked="0"/>
    </xf>
    <xf numFmtId="0" fontId="5" fillId="0" borderId="1" xfId="4" applyFont="1" applyBorder="1" applyAlignment="1" applyProtection="1">
      <alignment horizontal="center" vertical="center"/>
      <protection hidden="1"/>
    </xf>
    <xf numFmtId="0" fontId="6" fillId="0" borderId="61" xfId="4" applyFont="1" applyBorder="1" applyAlignment="1" applyProtection="1">
      <alignment horizontal="center" vertical="center"/>
      <protection hidden="1"/>
    </xf>
    <xf numFmtId="0" fontId="6" fillId="0" borderId="62" xfId="4" applyFont="1" applyBorder="1" applyAlignment="1" applyProtection="1">
      <alignment horizontal="center" vertical="center"/>
      <protection hidden="1"/>
    </xf>
    <xf numFmtId="176" fontId="7" fillId="0" borderId="4" xfId="4" applyNumberFormat="1" applyFont="1" applyBorder="1" applyAlignment="1" applyProtection="1">
      <alignment horizontal="center" vertical="center" shrinkToFit="1"/>
      <protection locked="0"/>
    </xf>
    <xf numFmtId="0" fontId="5" fillId="0" borderId="63" xfId="4" applyFont="1" applyBorder="1" applyAlignment="1" applyProtection="1">
      <alignment horizontal="center" vertical="center"/>
      <protection hidden="1"/>
    </xf>
    <xf numFmtId="0" fontId="6" fillId="0" borderId="64" xfId="4" applyFont="1" applyBorder="1" applyAlignment="1" applyProtection="1">
      <alignment horizontal="center" vertical="center"/>
      <protection hidden="1"/>
    </xf>
    <xf numFmtId="0" fontId="12" fillId="0" borderId="68" xfId="3" applyFont="1" applyBorder="1" applyAlignment="1" applyProtection="1">
      <alignment horizontal="center" vertical="center"/>
      <protection hidden="1"/>
    </xf>
    <xf numFmtId="0" fontId="12" fillId="0" borderId="66" xfId="3" applyFont="1" applyBorder="1" applyAlignment="1" applyProtection="1">
      <alignment horizontal="center" vertical="center"/>
      <protection hidden="1"/>
    </xf>
    <xf numFmtId="0" fontId="12" fillId="0" borderId="67" xfId="3" applyFont="1" applyBorder="1" applyAlignment="1" applyProtection="1">
      <alignment horizontal="center" vertical="center"/>
      <protection hidden="1"/>
    </xf>
    <xf numFmtId="0" fontId="9" fillId="0" borderId="69" xfId="3" applyFont="1" applyBorder="1" applyAlignment="1" applyProtection="1">
      <alignment horizontal="center" vertical="center" shrinkToFit="1"/>
      <protection hidden="1"/>
    </xf>
    <xf numFmtId="0" fontId="12" fillId="0" borderId="70" xfId="3" applyFont="1" applyBorder="1" applyAlignment="1" applyProtection="1">
      <alignment horizontal="center" vertical="center"/>
      <protection hidden="1"/>
    </xf>
    <xf numFmtId="0" fontId="12" fillId="0" borderId="71" xfId="3" applyFont="1" applyBorder="1" applyAlignment="1" applyProtection="1">
      <alignment horizontal="center" vertical="center"/>
      <protection hidden="1"/>
    </xf>
    <xf numFmtId="0" fontId="12" fillId="0" borderId="21" xfId="3" applyFont="1" applyBorder="1" applyAlignment="1" applyProtection="1">
      <alignment horizontal="center" vertical="center"/>
      <protection hidden="1"/>
    </xf>
    <xf numFmtId="0" fontId="12" fillId="0" borderId="22" xfId="3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12" fillId="0" borderId="22" xfId="3" applyFont="1" applyBorder="1" applyAlignment="1" applyProtection="1">
      <alignment horizontal="center" vertical="center"/>
      <protection hidden="1"/>
    </xf>
    <xf numFmtId="0" fontId="8" fillId="0" borderId="72" xfId="3" applyFont="1" applyBorder="1" applyAlignment="1" applyProtection="1">
      <alignment vertical="center"/>
      <protection hidden="1"/>
    </xf>
    <xf numFmtId="0" fontId="8" fillId="0" borderId="73" xfId="3" applyFont="1" applyBorder="1" applyAlignment="1" applyProtection="1">
      <alignment vertical="center"/>
      <protection hidden="1"/>
    </xf>
    <xf numFmtId="0" fontId="7" fillId="0" borderId="74" xfId="3" applyFont="1" applyBorder="1" applyAlignment="1" applyProtection="1">
      <alignment horizontal="center" vertical="center" shrinkToFit="1"/>
      <protection hidden="1"/>
    </xf>
    <xf numFmtId="0" fontId="7" fillId="0" borderId="75" xfId="3" applyFont="1" applyBorder="1" applyAlignment="1" applyProtection="1">
      <alignment horizontal="center" vertical="center" shrinkToFit="1"/>
      <protection hidden="1"/>
    </xf>
    <xf numFmtId="0" fontId="7" fillId="0" borderId="76" xfId="3" applyFont="1" applyBorder="1" applyAlignment="1" applyProtection="1">
      <alignment horizontal="center" vertical="center" shrinkToFit="1"/>
      <protection hidden="1"/>
    </xf>
    <xf numFmtId="177" fontId="7" fillId="0" borderId="77" xfId="3" applyNumberFormat="1" applyFont="1" applyBorder="1" applyAlignment="1" applyProtection="1">
      <alignment horizontal="center" vertical="center" shrinkToFit="1"/>
      <protection hidden="1"/>
    </xf>
    <xf numFmtId="177" fontId="7" fillId="0" borderId="76" xfId="3" applyNumberFormat="1" applyFont="1" applyBorder="1" applyAlignment="1" applyProtection="1">
      <alignment horizontal="center" vertical="center" shrinkToFit="1"/>
      <protection hidden="1"/>
    </xf>
    <xf numFmtId="178" fontId="7" fillId="0" borderId="77" xfId="3" applyNumberFormat="1" applyFont="1" applyBorder="1" applyAlignment="1" applyProtection="1">
      <alignment horizontal="center" vertical="center" shrinkToFit="1"/>
      <protection hidden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7" fillId="0" borderId="77" xfId="3" applyFont="1" applyBorder="1" applyAlignment="1" applyProtection="1">
      <alignment horizontal="center" vertical="center" shrinkToFit="1"/>
      <protection hidden="1"/>
    </xf>
    <xf numFmtId="0" fontId="8" fillId="0" borderId="75" xfId="3" applyFont="1" applyBorder="1" applyAlignment="1" applyProtection="1">
      <alignment horizontal="center" vertical="center" shrinkToFit="1"/>
      <protection hidden="1"/>
    </xf>
    <xf numFmtId="0" fontId="8" fillId="0" borderId="78" xfId="3" applyFont="1" applyBorder="1" applyAlignment="1" applyProtection="1">
      <alignment horizontal="center" vertical="center" shrinkToFit="1"/>
      <protection hidden="1"/>
    </xf>
    <xf numFmtId="0" fontId="12" fillId="0" borderId="72" xfId="3" applyFont="1" applyBorder="1" applyAlignment="1" applyProtection="1">
      <alignment horizontal="center" vertical="center"/>
      <protection hidden="1"/>
    </xf>
    <xf numFmtId="0" fontId="12" fillId="0" borderId="72" xfId="3" applyFont="1" applyBorder="1" applyAlignment="1" applyProtection="1">
      <alignment vertical="center"/>
      <protection hidden="1"/>
    </xf>
    <xf numFmtId="0" fontId="12" fillId="0" borderId="73" xfId="3" applyFont="1" applyBorder="1" applyAlignment="1" applyProtection="1">
      <alignment vertical="center"/>
      <protection hidden="1"/>
    </xf>
    <xf numFmtId="176" fontId="7" fillId="0" borderId="25" xfId="3" applyNumberFormat="1" applyFont="1" applyBorder="1" applyAlignment="1" applyProtection="1">
      <alignment horizontal="center" vertical="center" shrinkToFit="1"/>
      <protection hidden="1"/>
    </xf>
    <xf numFmtId="0" fontId="7" fillId="0" borderId="78" xfId="3" applyFont="1" applyBorder="1" applyAlignment="1" applyProtection="1">
      <alignment horizontal="center" vertical="center" shrinkToFit="1"/>
      <protection hidden="1"/>
    </xf>
    <xf numFmtId="0" fontId="12" fillId="0" borderId="28" xfId="3" applyFont="1" applyBorder="1" applyAlignment="1" applyProtection="1">
      <alignment horizontal="center" vertical="center"/>
      <protection hidden="1"/>
    </xf>
    <xf numFmtId="0" fontId="12" fillId="0" borderId="57" xfId="3" applyFont="1" applyBorder="1" applyAlignment="1" applyProtection="1">
      <alignment vertical="center"/>
      <protection hidden="1"/>
    </xf>
    <xf numFmtId="0" fontId="12" fillId="0" borderId="15" xfId="3" applyFont="1" applyBorder="1" applyAlignment="1" applyProtection="1">
      <alignment vertical="center"/>
      <protection hidden="1"/>
    </xf>
    <xf numFmtId="0" fontId="12" fillId="0" borderId="56" xfId="3" applyFont="1" applyBorder="1" applyAlignment="1" applyProtection="1">
      <alignment vertical="center"/>
      <protection hidden="1"/>
    </xf>
    <xf numFmtId="0" fontId="11" fillId="0" borderId="0" xfId="3" applyFont="1" applyAlignment="1" applyProtection="1">
      <alignment horizontal="center" vertical="center"/>
      <protection hidden="1"/>
    </xf>
    <xf numFmtId="0" fontId="10" fillId="0" borderId="79" xfId="3" applyFont="1" applyBorder="1" applyAlignment="1" applyProtection="1">
      <alignment vertical="center" shrinkToFit="1"/>
      <protection hidden="1"/>
    </xf>
    <xf numFmtId="0" fontId="10" fillId="0" borderId="80" xfId="3" applyFont="1" applyBorder="1" applyAlignment="1" applyProtection="1">
      <alignment vertical="center" shrinkToFit="1"/>
      <protection hidden="1"/>
    </xf>
    <xf numFmtId="0" fontId="10" fillId="0" borderId="81" xfId="3" applyFont="1" applyBorder="1" applyAlignment="1" applyProtection="1">
      <alignment vertical="center" shrinkToFit="1"/>
      <protection hidden="1"/>
    </xf>
    <xf numFmtId="0" fontId="12" fillId="0" borderId="55" xfId="3" applyFont="1" applyBorder="1" applyAlignment="1" applyProtection="1">
      <alignment vertical="center"/>
      <protection hidden="1"/>
    </xf>
    <xf numFmtId="0" fontId="12" fillId="0" borderId="82" xfId="3" applyFont="1" applyBorder="1" applyAlignment="1" applyProtection="1">
      <alignment vertical="center"/>
      <protection hidden="1"/>
    </xf>
    <xf numFmtId="0" fontId="10" fillId="0" borderId="83" xfId="3" applyFont="1" applyBorder="1" applyAlignment="1" applyProtection="1">
      <alignment vertical="center" shrinkToFit="1"/>
      <protection hidden="1"/>
    </xf>
    <xf numFmtId="0" fontId="10" fillId="0" borderId="84" xfId="3" applyFont="1" applyBorder="1" applyAlignment="1" applyProtection="1">
      <alignment vertical="center" shrinkToFit="1"/>
      <protection hidden="1"/>
    </xf>
    <xf numFmtId="0" fontId="10" fillId="0" borderId="85" xfId="0" applyFont="1" applyBorder="1" applyAlignment="1" applyProtection="1">
      <alignment vertical="center" shrinkToFit="1"/>
      <protection hidden="1"/>
    </xf>
    <xf numFmtId="0" fontId="10" fillId="0" borderId="86" xfId="0" applyFont="1" applyBorder="1" applyAlignment="1" applyProtection="1">
      <alignment vertical="center" shrinkToFit="1"/>
      <protection hidden="1"/>
    </xf>
    <xf numFmtId="0" fontId="0" fillId="0" borderId="85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12" fillId="0" borderId="65" xfId="3" applyFont="1" applyBorder="1" applyAlignment="1" applyProtection="1">
      <alignment horizontal="center" vertical="center"/>
      <protection hidden="1"/>
    </xf>
    <xf numFmtId="0" fontId="10" fillId="0" borderId="88" xfId="3" applyFont="1" applyBorder="1" applyAlignment="1" applyProtection="1">
      <alignment vertical="center" shrinkToFit="1"/>
      <protection hidden="1"/>
    </xf>
    <xf numFmtId="0" fontId="10" fillId="0" borderId="85" xfId="3" applyFont="1" applyBorder="1" applyAlignment="1" applyProtection="1">
      <alignment vertical="center" shrinkToFit="1"/>
      <protection hidden="1"/>
    </xf>
    <xf numFmtId="0" fontId="10" fillId="0" borderId="86" xfId="3" applyFont="1" applyBorder="1" applyAlignment="1" applyProtection="1">
      <alignment vertical="center" shrinkToFit="1"/>
      <protection hidden="1"/>
    </xf>
    <xf numFmtId="0" fontId="10" fillId="0" borderId="89" xfId="3" applyFont="1" applyBorder="1" applyAlignment="1" applyProtection="1">
      <alignment vertical="center" shrinkToFit="1"/>
      <protection hidden="1"/>
    </xf>
    <xf numFmtId="0" fontId="10" fillId="0" borderId="90" xfId="3" applyFont="1" applyBorder="1" applyAlignment="1" applyProtection="1">
      <alignment vertical="center" shrinkToFit="1"/>
      <protection hidden="1"/>
    </xf>
    <xf numFmtId="0" fontId="10" fillId="0" borderId="91" xfId="3" applyFont="1" applyBorder="1" applyAlignment="1" applyProtection="1">
      <alignment vertical="center" shrinkToFit="1"/>
      <protection hidden="1"/>
    </xf>
    <xf numFmtId="49" fontId="12" fillId="0" borderId="92" xfId="3" applyNumberFormat="1" applyFont="1" applyBorder="1" applyAlignment="1" applyProtection="1">
      <alignment horizontal="center" vertical="center"/>
      <protection locked="0" hidden="1"/>
    </xf>
    <xf numFmtId="49" fontId="12" fillId="0" borderId="93" xfId="3" applyNumberFormat="1" applyFont="1" applyBorder="1" applyAlignment="1" applyProtection="1">
      <alignment horizontal="center" vertical="center"/>
      <protection locked="0" hidden="1"/>
    </xf>
    <xf numFmtId="49" fontId="12" fillId="0" borderId="94" xfId="3" applyNumberFormat="1" applyFont="1" applyBorder="1" applyAlignment="1" applyProtection="1">
      <alignment horizontal="center" vertical="center"/>
      <protection locked="0" hidden="1"/>
    </xf>
    <xf numFmtId="49" fontId="12" fillId="0" borderId="95" xfId="3" applyNumberFormat="1" applyFont="1" applyBorder="1" applyAlignment="1" applyProtection="1">
      <alignment horizontal="center" vertical="center"/>
      <protection locked="0" hidden="1"/>
    </xf>
    <xf numFmtId="0" fontId="10" fillId="0" borderId="96" xfId="3" applyFont="1" applyBorder="1" applyAlignment="1" applyProtection="1">
      <alignment vertical="center" shrinkToFit="1"/>
      <protection hidden="1"/>
    </xf>
    <xf numFmtId="0" fontId="12" fillId="0" borderId="23" xfId="3" applyFont="1" applyBorder="1" applyAlignment="1" applyProtection="1">
      <alignment vertical="center"/>
      <protection hidden="1"/>
    </xf>
    <xf numFmtId="0" fontId="10" fillId="0" borderId="97" xfId="3" applyFont="1" applyBorder="1" applyAlignment="1" applyProtection="1">
      <alignment vertical="center" shrinkToFit="1"/>
      <protection hidden="1"/>
    </xf>
    <xf numFmtId="0" fontId="10" fillId="0" borderId="98" xfId="3" applyFont="1" applyFill="1" applyBorder="1" applyAlignment="1" applyProtection="1">
      <alignment horizontal="center" vertical="center"/>
      <protection hidden="1"/>
    </xf>
    <xf numFmtId="0" fontId="16" fillId="0" borderId="99" xfId="0" applyFont="1" applyBorder="1" applyAlignment="1" applyProtection="1">
      <alignment vertical="center"/>
      <protection hidden="1"/>
    </xf>
    <xf numFmtId="0" fontId="16" fillId="0" borderId="16" xfId="0" applyFont="1" applyBorder="1" applyAlignment="1" applyProtection="1">
      <alignment vertical="center"/>
      <protection hidden="1"/>
    </xf>
    <xf numFmtId="0" fontId="9" fillId="0" borderId="0" xfId="3" applyFont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0" borderId="100" xfId="3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vertical="center"/>
      <protection hidden="1"/>
    </xf>
    <xf numFmtId="0" fontId="16" fillId="0" borderId="101" xfId="0" applyFont="1" applyBorder="1" applyAlignment="1" applyProtection="1">
      <alignment vertical="center"/>
      <protection hidden="1"/>
    </xf>
    <xf numFmtId="0" fontId="10" fillId="0" borderId="102" xfId="3" applyNumberFormat="1" applyFont="1" applyBorder="1" applyAlignment="1" applyProtection="1">
      <alignment horizontal="center" vertical="center"/>
      <protection hidden="1"/>
    </xf>
    <xf numFmtId="0" fontId="10" fillId="0" borderId="101" xfId="3" applyNumberFormat="1" applyFont="1" applyBorder="1" applyAlignment="1" applyProtection="1">
      <alignment horizontal="center" vertical="center"/>
      <protection hidden="1"/>
    </xf>
    <xf numFmtId="0" fontId="10" fillId="0" borderId="103" xfId="3" applyFont="1" applyBorder="1" applyAlignment="1" applyProtection="1">
      <alignment horizontal="center" vertical="center"/>
      <protection hidden="1"/>
    </xf>
    <xf numFmtId="0" fontId="10" fillId="0" borderId="104" xfId="3" applyFont="1" applyBorder="1" applyAlignment="1" applyProtection="1">
      <alignment horizontal="center" vertical="center"/>
      <protection hidden="1"/>
    </xf>
    <xf numFmtId="0" fontId="17" fillId="0" borderId="105" xfId="3" applyFont="1" applyBorder="1" applyAlignment="1" applyProtection="1">
      <alignment horizontal="center" vertical="center" shrinkToFit="1"/>
      <protection hidden="1"/>
    </xf>
    <xf numFmtId="0" fontId="17" fillId="0" borderId="106" xfId="3" applyFont="1" applyBorder="1" applyAlignment="1" applyProtection="1">
      <alignment horizontal="center" vertical="center" shrinkToFit="1"/>
      <protection hidden="1"/>
    </xf>
    <xf numFmtId="0" fontId="17" fillId="0" borderId="17" xfId="3" applyFont="1" applyBorder="1" applyAlignment="1" applyProtection="1">
      <alignment horizontal="center" vertical="center" shrinkToFit="1"/>
      <protection hidden="1"/>
    </xf>
    <xf numFmtId="0" fontId="17" fillId="0" borderId="107" xfId="3" applyFont="1" applyBorder="1" applyAlignment="1" applyProtection="1">
      <alignment horizontal="center" vertical="center" shrinkToFit="1"/>
      <protection hidden="1"/>
    </xf>
    <xf numFmtId="0" fontId="17" fillId="0" borderId="108" xfId="3" applyFont="1" applyBorder="1" applyAlignment="1" applyProtection="1">
      <alignment horizontal="center" vertical="center" shrinkToFit="1"/>
      <protection hidden="1"/>
    </xf>
    <xf numFmtId="0" fontId="7" fillId="0" borderId="109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vertical="center"/>
      <protection hidden="1"/>
    </xf>
    <xf numFmtId="0" fontId="7" fillId="0" borderId="111" xfId="2" applyFont="1" applyBorder="1" applyAlignment="1" applyProtection="1">
      <alignment horizontal="center" vertical="center"/>
      <protection hidden="1"/>
    </xf>
    <xf numFmtId="0" fontId="7" fillId="0" borderId="112" xfId="0" applyFont="1" applyBorder="1" applyAlignment="1" applyProtection="1">
      <alignment vertical="center"/>
      <protection hidden="1"/>
    </xf>
    <xf numFmtId="0" fontId="7" fillId="0" borderId="20" xfId="2" applyFont="1" applyBorder="1" applyAlignment="1" applyProtection="1">
      <alignment horizontal="center" vertical="center"/>
      <protection hidden="1"/>
    </xf>
    <xf numFmtId="0" fontId="7" fillId="0" borderId="113" xfId="2" applyFont="1" applyBorder="1" applyAlignment="1" applyProtection="1">
      <alignment horizontal="center" vertical="center"/>
      <protection hidden="1"/>
    </xf>
    <xf numFmtId="0" fontId="9" fillId="0" borderId="0" xfId="2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42" fontId="7" fillId="0" borderId="114" xfId="2" applyNumberFormat="1" applyFont="1" applyBorder="1" applyAlignment="1" applyProtection="1">
      <alignment horizontal="center" vertical="center"/>
      <protection hidden="1"/>
    </xf>
    <xf numFmtId="0" fontId="8" fillId="0" borderId="57" xfId="0" applyFont="1" applyBorder="1" applyAlignment="1" applyProtection="1">
      <alignment horizontal="center" vertical="center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shrinkToFit="1"/>
      <protection hidden="1"/>
    </xf>
  </cellXfs>
  <cellStyles count="5">
    <cellStyle name="通貨" xfId="1" builtinId="7"/>
    <cellStyle name="標準" xfId="0" builtinId="0"/>
    <cellStyle name="標準_01_記録会系" xfId="2"/>
    <cellStyle name="標準_02_インカレ系" xfId="3"/>
    <cellStyle name="標準_03_学連登録外" xfId="4"/>
  </cellStyles>
  <dxfs count="152"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35352;&#37682;&#37096;/dataentry/MK_Ent%20test/00_MkEnt(Ver3.0)&#20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266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71"/>
    <col min="5" max="16384" width="9" style="72"/>
  </cols>
  <sheetData>
    <row r="1" spans="1:4" hidden="1" x14ac:dyDescent="0.15">
      <c r="B1" s="72">
        <v>2264</v>
      </c>
      <c r="C1" s="71" t="s">
        <v>95</v>
      </c>
      <c r="D1" s="73"/>
    </row>
    <row r="2" spans="1:4" hidden="1" x14ac:dyDescent="0.15">
      <c r="A2" s="71" t="s">
        <v>23</v>
      </c>
      <c r="B2" s="72">
        <v>2304</v>
      </c>
      <c r="C2" s="71" t="s">
        <v>96</v>
      </c>
    </row>
    <row r="3" spans="1:4" hidden="1" x14ac:dyDescent="0.15">
      <c r="A3" s="71">
        <v>1</v>
      </c>
      <c r="B3" s="73" t="s">
        <v>97</v>
      </c>
      <c r="C3" s="74" t="s">
        <v>98</v>
      </c>
      <c r="D3" s="71" t="s">
        <v>99</v>
      </c>
    </row>
    <row r="4" spans="1:4" hidden="1" x14ac:dyDescent="0.15">
      <c r="A4" s="71">
        <v>1</v>
      </c>
      <c r="B4" s="71" t="s">
        <v>97</v>
      </c>
      <c r="C4" s="74" t="s">
        <v>98</v>
      </c>
      <c r="D4" s="71" t="s">
        <v>99</v>
      </c>
    </row>
    <row r="5" spans="1:4" hidden="1" x14ac:dyDescent="0.15">
      <c r="A5" s="71">
        <v>2</v>
      </c>
      <c r="B5" s="71" t="s">
        <v>100</v>
      </c>
      <c r="C5" s="74" t="s">
        <v>98</v>
      </c>
      <c r="D5" s="71" t="s">
        <v>99</v>
      </c>
    </row>
    <row r="6" spans="1:4" hidden="1" x14ac:dyDescent="0.15">
      <c r="A6" s="71">
        <v>3</v>
      </c>
      <c r="B6" s="71" t="s">
        <v>101</v>
      </c>
      <c r="C6" s="74" t="s">
        <v>98</v>
      </c>
      <c r="D6" s="71" t="s">
        <v>99</v>
      </c>
    </row>
    <row r="7" spans="1:4" hidden="1" x14ac:dyDescent="0.15">
      <c r="A7" s="71">
        <v>4</v>
      </c>
      <c r="B7" s="71" t="s">
        <v>102</v>
      </c>
      <c r="C7" s="74" t="s">
        <v>98</v>
      </c>
      <c r="D7" s="71" t="s">
        <v>99</v>
      </c>
    </row>
    <row r="8" spans="1:4" hidden="1" x14ac:dyDescent="0.15">
      <c r="A8" s="71">
        <v>5</v>
      </c>
      <c r="B8" s="71" t="s">
        <v>103</v>
      </c>
      <c r="C8" s="74" t="s">
        <v>98</v>
      </c>
      <c r="D8" s="71" t="s">
        <v>99</v>
      </c>
    </row>
    <row r="9" spans="1:4" hidden="1" x14ac:dyDescent="0.15">
      <c r="A9" s="71">
        <v>6</v>
      </c>
      <c r="B9" s="71" t="s">
        <v>101</v>
      </c>
      <c r="C9" s="74" t="s">
        <v>98</v>
      </c>
      <c r="D9" s="71" t="s">
        <v>99</v>
      </c>
    </row>
    <row r="10" spans="1:4" hidden="1" x14ac:dyDescent="0.15">
      <c r="A10" s="71">
        <v>7</v>
      </c>
      <c r="B10" s="71" t="s">
        <v>104</v>
      </c>
      <c r="C10" s="74" t="s">
        <v>98</v>
      </c>
      <c r="D10" s="71" t="s">
        <v>99</v>
      </c>
    </row>
    <row r="11" spans="1:4" hidden="1" x14ac:dyDescent="0.15">
      <c r="A11" s="71">
        <v>8</v>
      </c>
      <c r="B11" s="71" t="s">
        <v>105</v>
      </c>
      <c r="C11" s="74" t="s">
        <v>98</v>
      </c>
      <c r="D11" s="71" t="s">
        <v>99</v>
      </c>
    </row>
    <row r="12" spans="1:4" hidden="1" x14ac:dyDescent="0.15">
      <c r="A12" s="71">
        <v>9</v>
      </c>
      <c r="B12" s="71" t="s">
        <v>106</v>
      </c>
      <c r="C12" s="74" t="s">
        <v>98</v>
      </c>
      <c r="D12" s="71" t="s">
        <v>99</v>
      </c>
    </row>
    <row r="13" spans="1:4" hidden="1" x14ac:dyDescent="0.15">
      <c r="A13" s="71">
        <v>10</v>
      </c>
      <c r="B13" s="71" t="s">
        <v>105</v>
      </c>
      <c r="C13" s="74" t="s">
        <v>98</v>
      </c>
      <c r="D13" s="71" t="s">
        <v>99</v>
      </c>
    </row>
    <row r="14" spans="1:4" hidden="1" x14ac:dyDescent="0.15">
      <c r="A14" s="71">
        <v>11</v>
      </c>
      <c r="B14" s="71" t="s">
        <v>107</v>
      </c>
      <c r="C14" s="74" t="s">
        <v>98</v>
      </c>
      <c r="D14" s="71" t="s">
        <v>99</v>
      </c>
    </row>
    <row r="15" spans="1:4" hidden="1" x14ac:dyDescent="0.15">
      <c r="A15" s="71">
        <v>12</v>
      </c>
      <c r="B15" s="71" t="s">
        <v>107</v>
      </c>
      <c r="C15" s="74" t="s">
        <v>98</v>
      </c>
      <c r="D15" s="71" t="s">
        <v>99</v>
      </c>
    </row>
    <row r="16" spans="1:4" hidden="1" x14ac:dyDescent="0.15">
      <c r="A16" s="71">
        <v>13</v>
      </c>
      <c r="B16" s="71" t="s">
        <v>108</v>
      </c>
      <c r="C16" s="74" t="s">
        <v>98</v>
      </c>
      <c r="D16" s="71" t="s">
        <v>99</v>
      </c>
    </row>
    <row r="17" spans="1:4" hidden="1" x14ac:dyDescent="0.15">
      <c r="A17" s="71">
        <v>14</v>
      </c>
      <c r="B17" s="71" t="s">
        <v>109</v>
      </c>
      <c r="C17" s="74" t="s">
        <v>98</v>
      </c>
      <c r="D17" s="71" t="s">
        <v>99</v>
      </c>
    </row>
    <row r="18" spans="1:4" hidden="1" x14ac:dyDescent="0.15">
      <c r="A18" s="71">
        <v>15</v>
      </c>
      <c r="B18" s="71" t="s">
        <v>110</v>
      </c>
      <c r="C18" s="74" t="s">
        <v>98</v>
      </c>
      <c r="D18" s="71" t="s">
        <v>99</v>
      </c>
    </row>
    <row r="19" spans="1:4" hidden="1" x14ac:dyDescent="0.15">
      <c r="A19" s="71">
        <v>16</v>
      </c>
      <c r="B19" s="71" t="s">
        <v>111</v>
      </c>
      <c r="C19" s="74" t="s">
        <v>98</v>
      </c>
      <c r="D19" s="71" t="s">
        <v>99</v>
      </c>
    </row>
    <row r="20" spans="1:4" hidden="1" x14ac:dyDescent="0.15">
      <c r="A20" s="71">
        <v>17</v>
      </c>
      <c r="B20" s="71" t="s">
        <v>101</v>
      </c>
      <c r="C20" s="74" t="s">
        <v>98</v>
      </c>
      <c r="D20" s="71" t="s">
        <v>99</v>
      </c>
    </row>
    <row r="21" spans="1:4" hidden="1" x14ac:dyDescent="0.15">
      <c r="A21" s="71">
        <v>18</v>
      </c>
      <c r="B21" s="71" t="s">
        <v>112</v>
      </c>
      <c r="C21" s="74" t="s">
        <v>98</v>
      </c>
      <c r="D21" s="71" t="s">
        <v>99</v>
      </c>
    </row>
    <row r="22" spans="1:4" hidden="1" x14ac:dyDescent="0.15">
      <c r="A22" s="71">
        <v>19</v>
      </c>
      <c r="B22" s="71" t="s">
        <v>112</v>
      </c>
      <c r="C22" s="74" t="s">
        <v>98</v>
      </c>
      <c r="D22" s="71" t="s">
        <v>99</v>
      </c>
    </row>
    <row r="23" spans="1:4" hidden="1" x14ac:dyDescent="0.15">
      <c r="A23" s="71">
        <v>20</v>
      </c>
      <c r="B23" s="71" t="s">
        <v>113</v>
      </c>
      <c r="C23" s="74" t="s">
        <v>98</v>
      </c>
      <c r="D23" s="71" t="s">
        <v>99</v>
      </c>
    </row>
    <row r="24" spans="1:4" hidden="1" x14ac:dyDescent="0.15">
      <c r="A24" s="71">
        <v>21</v>
      </c>
      <c r="B24" s="71" t="s">
        <v>111</v>
      </c>
      <c r="C24" s="74" t="s">
        <v>98</v>
      </c>
      <c r="D24" s="71" t="s">
        <v>99</v>
      </c>
    </row>
    <row r="25" spans="1:4" hidden="1" x14ac:dyDescent="0.15">
      <c r="A25" s="71">
        <v>22</v>
      </c>
      <c r="B25" s="71" t="s">
        <v>114</v>
      </c>
      <c r="C25" s="74" t="s">
        <v>98</v>
      </c>
      <c r="D25" s="71" t="s">
        <v>99</v>
      </c>
    </row>
    <row r="26" spans="1:4" hidden="1" x14ac:dyDescent="0.15">
      <c r="A26" s="71">
        <v>23</v>
      </c>
      <c r="B26" s="71" t="s">
        <v>115</v>
      </c>
      <c r="C26" s="74" t="s">
        <v>98</v>
      </c>
      <c r="D26" s="71" t="s">
        <v>99</v>
      </c>
    </row>
    <row r="27" spans="1:4" hidden="1" x14ac:dyDescent="0.15">
      <c r="A27" s="71">
        <v>24</v>
      </c>
      <c r="B27" s="71" t="s">
        <v>116</v>
      </c>
      <c r="C27" s="74" t="s">
        <v>98</v>
      </c>
      <c r="D27" s="71" t="s">
        <v>99</v>
      </c>
    </row>
    <row r="28" spans="1:4" hidden="1" x14ac:dyDescent="0.15">
      <c r="A28" s="71">
        <v>25</v>
      </c>
      <c r="B28" s="71" t="s">
        <v>103</v>
      </c>
      <c r="C28" s="74" t="s">
        <v>98</v>
      </c>
      <c r="D28" s="71" t="s">
        <v>99</v>
      </c>
    </row>
    <row r="29" spans="1:4" hidden="1" x14ac:dyDescent="0.15">
      <c r="A29" s="71">
        <v>26</v>
      </c>
      <c r="B29" s="71" t="s">
        <v>104</v>
      </c>
      <c r="C29" s="74" t="s">
        <v>98</v>
      </c>
      <c r="D29" s="71" t="s">
        <v>99</v>
      </c>
    </row>
    <row r="30" spans="1:4" hidden="1" x14ac:dyDescent="0.15">
      <c r="A30" s="71">
        <v>27</v>
      </c>
      <c r="B30" s="71" t="s">
        <v>102</v>
      </c>
      <c r="C30" s="74" t="s">
        <v>98</v>
      </c>
      <c r="D30" s="71" t="s">
        <v>99</v>
      </c>
    </row>
    <row r="31" spans="1:4" hidden="1" x14ac:dyDescent="0.15">
      <c r="A31" s="71">
        <v>28</v>
      </c>
      <c r="B31" s="71" t="s">
        <v>117</v>
      </c>
      <c r="C31" s="74" t="s">
        <v>98</v>
      </c>
      <c r="D31" s="71" t="s">
        <v>99</v>
      </c>
    </row>
    <row r="32" spans="1:4" hidden="1" x14ac:dyDescent="0.15">
      <c r="A32" s="71">
        <v>29</v>
      </c>
      <c r="B32" s="71" t="s">
        <v>105</v>
      </c>
      <c r="C32" s="74" t="s">
        <v>98</v>
      </c>
      <c r="D32" s="71" t="s">
        <v>99</v>
      </c>
    </row>
    <row r="33" spans="1:4" hidden="1" x14ac:dyDescent="0.15">
      <c r="A33" s="71">
        <v>30</v>
      </c>
      <c r="B33" s="71" t="s">
        <v>102</v>
      </c>
      <c r="C33" s="74" t="s">
        <v>98</v>
      </c>
      <c r="D33" s="71" t="s">
        <v>99</v>
      </c>
    </row>
    <row r="34" spans="1:4" hidden="1" x14ac:dyDescent="0.15">
      <c r="A34" s="71">
        <v>31</v>
      </c>
      <c r="B34" s="71" t="s">
        <v>111</v>
      </c>
      <c r="C34" s="74" t="s">
        <v>98</v>
      </c>
      <c r="D34" s="71" t="s">
        <v>99</v>
      </c>
    </row>
    <row r="35" spans="1:4" hidden="1" x14ac:dyDescent="0.15">
      <c r="A35" s="71">
        <v>32</v>
      </c>
      <c r="B35" s="71" t="s">
        <v>97</v>
      </c>
      <c r="C35" s="74" t="s">
        <v>98</v>
      </c>
      <c r="D35" s="71" t="s">
        <v>99</v>
      </c>
    </row>
    <row r="36" spans="1:4" hidden="1" x14ac:dyDescent="0.15">
      <c r="A36" s="71">
        <v>33</v>
      </c>
      <c r="B36" s="71" t="s">
        <v>106</v>
      </c>
      <c r="C36" s="74" t="s">
        <v>98</v>
      </c>
      <c r="D36" s="71" t="s">
        <v>118</v>
      </c>
    </row>
    <row r="37" spans="1:4" hidden="1" x14ac:dyDescent="0.15">
      <c r="A37" s="71">
        <v>34</v>
      </c>
      <c r="B37" s="71" t="s">
        <v>111</v>
      </c>
      <c r="C37" s="74" t="s">
        <v>98</v>
      </c>
      <c r="D37" s="71" t="s">
        <v>118</v>
      </c>
    </row>
    <row r="38" spans="1:4" hidden="1" x14ac:dyDescent="0.15">
      <c r="A38" s="71">
        <v>35</v>
      </c>
      <c r="B38" s="71" t="s">
        <v>119</v>
      </c>
      <c r="C38" s="74" t="s">
        <v>98</v>
      </c>
      <c r="D38" s="71" t="s">
        <v>118</v>
      </c>
    </row>
    <row r="39" spans="1:4" hidden="1" x14ac:dyDescent="0.15">
      <c r="A39" s="71">
        <v>36</v>
      </c>
      <c r="B39" s="71" t="s">
        <v>97</v>
      </c>
      <c r="C39" s="74" t="s">
        <v>98</v>
      </c>
      <c r="D39" s="71" t="s">
        <v>118</v>
      </c>
    </row>
    <row r="40" spans="1:4" hidden="1" x14ac:dyDescent="0.15">
      <c r="A40" s="71">
        <v>37</v>
      </c>
      <c r="B40" s="71" t="s">
        <v>106</v>
      </c>
      <c r="C40" s="74" t="s">
        <v>98</v>
      </c>
      <c r="D40" s="71" t="s">
        <v>118</v>
      </c>
    </row>
    <row r="41" spans="1:4" hidden="1" x14ac:dyDescent="0.15">
      <c r="A41" s="71">
        <v>38</v>
      </c>
      <c r="B41" s="71" t="s">
        <v>114</v>
      </c>
      <c r="C41" s="74" t="s">
        <v>98</v>
      </c>
      <c r="D41" s="71" t="s">
        <v>118</v>
      </c>
    </row>
    <row r="42" spans="1:4" hidden="1" x14ac:dyDescent="0.15">
      <c r="A42" s="71">
        <v>39</v>
      </c>
      <c r="B42" s="71" t="s">
        <v>112</v>
      </c>
      <c r="C42" s="74" t="s">
        <v>98</v>
      </c>
      <c r="D42" s="71" t="s">
        <v>118</v>
      </c>
    </row>
    <row r="43" spans="1:4" hidden="1" x14ac:dyDescent="0.15">
      <c r="A43" s="71">
        <v>40</v>
      </c>
      <c r="B43" s="71" t="s">
        <v>120</v>
      </c>
      <c r="C43" s="74" t="s">
        <v>98</v>
      </c>
      <c r="D43" s="71" t="s">
        <v>118</v>
      </c>
    </row>
    <row r="44" spans="1:4" hidden="1" x14ac:dyDescent="0.15">
      <c r="A44" s="71">
        <v>41</v>
      </c>
      <c r="B44" s="71" t="s">
        <v>114</v>
      </c>
      <c r="C44" s="74" t="s">
        <v>98</v>
      </c>
      <c r="D44" s="71" t="s">
        <v>118</v>
      </c>
    </row>
    <row r="45" spans="1:4" hidden="1" x14ac:dyDescent="0.15">
      <c r="A45" s="71">
        <v>42</v>
      </c>
      <c r="B45" s="71" t="s">
        <v>100</v>
      </c>
      <c r="C45" s="74" t="s">
        <v>98</v>
      </c>
      <c r="D45" s="71" t="s">
        <v>118</v>
      </c>
    </row>
    <row r="46" spans="1:4" hidden="1" x14ac:dyDescent="0.15">
      <c r="A46" s="71">
        <v>43</v>
      </c>
      <c r="B46" s="71" t="s">
        <v>113</v>
      </c>
      <c r="C46" s="74" t="s">
        <v>98</v>
      </c>
      <c r="D46" s="71" t="s">
        <v>118</v>
      </c>
    </row>
    <row r="47" spans="1:4" hidden="1" x14ac:dyDescent="0.15">
      <c r="A47" s="71">
        <v>44</v>
      </c>
      <c r="B47" s="71" t="s">
        <v>115</v>
      </c>
      <c r="C47" s="74" t="s">
        <v>98</v>
      </c>
      <c r="D47" s="71" t="s">
        <v>118</v>
      </c>
    </row>
    <row r="48" spans="1:4" hidden="1" x14ac:dyDescent="0.15">
      <c r="A48" s="71">
        <v>45</v>
      </c>
      <c r="B48" s="71" t="s">
        <v>111</v>
      </c>
      <c r="C48" s="74" t="s">
        <v>98</v>
      </c>
      <c r="D48" s="71" t="s">
        <v>118</v>
      </c>
    </row>
    <row r="49" spans="1:4" hidden="1" x14ac:dyDescent="0.15">
      <c r="A49" s="71">
        <v>46</v>
      </c>
      <c r="B49" s="71" t="s">
        <v>121</v>
      </c>
      <c r="C49" s="74" t="s">
        <v>98</v>
      </c>
      <c r="D49" s="71" t="s">
        <v>118</v>
      </c>
    </row>
    <row r="50" spans="1:4" hidden="1" x14ac:dyDescent="0.15">
      <c r="A50" s="71">
        <v>47</v>
      </c>
      <c r="B50" s="71" t="s">
        <v>122</v>
      </c>
      <c r="C50" s="74" t="s">
        <v>98</v>
      </c>
      <c r="D50" s="71" t="s">
        <v>118</v>
      </c>
    </row>
    <row r="51" spans="1:4" hidden="1" x14ac:dyDescent="0.15">
      <c r="A51" s="71">
        <v>48</v>
      </c>
      <c r="B51" s="71" t="s">
        <v>120</v>
      </c>
      <c r="C51" s="74" t="s">
        <v>98</v>
      </c>
      <c r="D51" s="71" t="s">
        <v>118</v>
      </c>
    </row>
    <row r="52" spans="1:4" hidden="1" x14ac:dyDescent="0.15">
      <c r="A52" s="71">
        <v>49</v>
      </c>
      <c r="B52" s="71" t="s">
        <v>109</v>
      </c>
      <c r="C52" s="74" t="s">
        <v>98</v>
      </c>
      <c r="D52" s="71" t="s">
        <v>118</v>
      </c>
    </row>
    <row r="53" spans="1:4" hidden="1" x14ac:dyDescent="0.15">
      <c r="A53" s="71">
        <v>51</v>
      </c>
      <c r="B53" s="71" t="s">
        <v>106</v>
      </c>
      <c r="C53" s="74" t="s">
        <v>98</v>
      </c>
      <c r="D53" s="71" t="s">
        <v>118</v>
      </c>
    </row>
    <row r="54" spans="1:4" hidden="1" x14ac:dyDescent="0.15">
      <c r="A54" s="71">
        <v>52</v>
      </c>
      <c r="B54" s="71" t="s">
        <v>116</v>
      </c>
      <c r="C54" s="74" t="s">
        <v>98</v>
      </c>
      <c r="D54" s="71" t="s">
        <v>118</v>
      </c>
    </row>
    <row r="55" spans="1:4" hidden="1" x14ac:dyDescent="0.15">
      <c r="A55" s="71">
        <v>53</v>
      </c>
      <c r="B55" s="71" t="s">
        <v>123</v>
      </c>
      <c r="C55" s="74" t="s">
        <v>98</v>
      </c>
      <c r="D55" s="71" t="s">
        <v>118</v>
      </c>
    </row>
    <row r="56" spans="1:4" hidden="1" x14ac:dyDescent="0.15">
      <c r="A56" s="71">
        <v>54</v>
      </c>
      <c r="B56" s="71" t="s">
        <v>105</v>
      </c>
      <c r="C56" s="74" t="s">
        <v>98</v>
      </c>
      <c r="D56" s="71" t="s">
        <v>118</v>
      </c>
    </row>
    <row r="57" spans="1:4" hidden="1" x14ac:dyDescent="0.15">
      <c r="A57" s="71">
        <v>55</v>
      </c>
      <c r="B57" s="71" t="s">
        <v>119</v>
      </c>
      <c r="C57" s="74" t="s">
        <v>98</v>
      </c>
      <c r="D57" s="71" t="s">
        <v>118</v>
      </c>
    </row>
    <row r="58" spans="1:4" hidden="1" x14ac:dyDescent="0.15">
      <c r="A58" s="71">
        <v>56</v>
      </c>
      <c r="B58" s="71" t="s">
        <v>114</v>
      </c>
      <c r="C58" s="74" t="s">
        <v>98</v>
      </c>
      <c r="D58" s="71" t="s">
        <v>118</v>
      </c>
    </row>
    <row r="59" spans="1:4" hidden="1" x14ac:dyDescent="0.15">
      <c r="A59" s="71">
        <v>57</v>
      </c>
      <c r="B59" s="71" t="s">
        <v>104</v>
      </c>
      <c r="C59" s="74" t="s">
        <v>98</v>
      </c>
      <c r="D59" s="71" t="s">
        <v>118</v>
      </c>
    </row>
    <row r="60" spans="1:4" hidden="1" x14ac:dyDescent="0.15">
      <c r="A60" s="71">
        <v>58</v>
      </c>
      <c r="B60" s="71" t="s">
        <v>101</v>
      </c>
      <c r="C60" s="74" t="s">
        <v>98</v>
      </c>
      <c r="D60" s="71" t="s">
        <v>118</v>
      </c>
    </row>
    <row r="61" spans="1:4" hidden="1" x14ac:dyDescent="0.15">
      <c r="A61" s="71">
        <v>59</v>
      </c>
      <c r="B61" s="71" t="s">
        <v>112</v>
      </c>
      <c r="C61" s="74" t="s">
        <v>98</v>
      </c>
      <c r="D61" s="71" t="s">
        <v>118</v>
      </c>
    </row>
    <row r="62" spans="1:4" hidden="1" x14ac:dyDescent="0.15">
      <c r="A62" s="71">
        <v>60</v>
      </c>
      <c r="B62" s="71" t="s">
        <v>124</v>
      </c>
      <c r="C62" s="74" t="s">
        <v>98</v>
      </c>
      <c r="D62" s="71" t="s">
        <v>118</v>
      </c>
    </row>
    <row r="63" spans="1:4" hidden="1" x14ac:dyDescent="0.15">
      <c r="A63" s="71">
        <v>61</v>
      </c>
      <c r="B63" s="71" t="s">
        <v>101</v>
      </c>
      <c r="C63" s="74" t="s">
        <v>98</v>
      </c>
      <c r="D63" s="71" t="s">
        <v>118</v>
      </c>
    </row>
    <row r="64" spans="1:4" hidden="1" x14ac:dyDescent="0.15">
      <c r="A64" s="71">
        <v>62</v>
      </c>
      <c r="B64" s="71" t="s">
        <v>97</v>
      </c>
      <c r="C64" s="74" t="s">
        <v>98</v>
      </c>
      <c r="D64" s="71" t="s">
        <v>118</v>
      </c>
    </row>
    <row r="65" spans="1:4" hidden="1" x14ac:dyDescent="0.15">
      <c r="A65" s="71">
        <v>63</v>
      </c>
      <c r="B65" s="71" t="s">
        <v>106</v>
      </c>
      <c r="C65" s="74" t="s">
        <v>98</v>
      </c>
      <c r="D65" s="71" t="s">
        <v>118</v>
      </c>
    </row>
    <row r="66" spans="1:4" hidden="1" x14ac:dyDescent="0.15">
      <c r="A66" s="71">
        <v>64</v>
      </c>
      <c r="B66" s="71" t="s">
        <v>106</v>
      </c>
      <c r="C66" s="74" t="s">
        <v>98</v>
      </c>
      <c r="D66" s="71" t="s">
        <v>118</v>
      </c>
    </row>
    <row r="67" spans="1:4" hidden="1" x14ac:dyDescent="0.15">
      <c r="A67" s="71">
        <v>65</v>
      </c>
      <c r="B67" s="71" t="s">
        <v>125</v>
      </c>
      <c r="C67" s="74" t="s">
        <v>98</v>
      </c>
      <c r="D67" s="71" t="s">
        <v>126</v>
      </c>
    </row>
    <row r="68" spans="1:4" hidden="1" x14ac:dyDescent="0.15">
      <c r="A68" s="71">
        <v>66</v>
      </c>
      <c r="B68" s="71" t="s">
        <v>106</v>
      </c>
      <c r="C68" s="74" t="s">
        <v>98</v>
      </c>
      <c r="D68" s="71" t="s">
        <v>126</v>
      </c>
    </row>
    <row r="69" spans="1:4" hidden="1" x14ac:dyDescent="0.15">
      <c r="A69" s="71">
        <v>67</v>
      </c>
      <c r="B69" s="71" t="s">
        <v>109</v>
      </c>
      <c r="C69" s="74" t="s">
        <v>98</v>
      </c>
      <c r="D69" s="71" t="s">
        <v>126</v>
      </c>
    </row>
    <row r="70" spans="1:4" hidden="1" x14ac:dyDescent="0.15">
      <c r="A70" s="71">
        <v>68</v>
      </c>
      <c r="B70" s="71" t="s">
        <v>122</v>
      </c>
      <c r="C70" s="74" t="s">
        <v>98</v>
      </c>
      <c r="D70" s="71" t="s">
        <v>126</v>
      </c>
    </row>
    <row r="71" spans="1:4" hidden="1" x14ac:dyDescent="0.15">
      <c r="A71" s="71">
        <v>69</v>
      </c>
      <c r="B71" s="71" t="s">
        <v>112</v>
      </c>
      <c r="C71" s="74" t="s">
        <v>98</v>
      </c>
      <c r="D71" s="71" t="s">
        <v>126</v>
      </c>
    </row>
    <row r="72" spans="1:4" hidden="1" x14ac:dyDescent="0.15">
      <c r="A72" s="71">
        <v>70</v>
      </c>
      <c r="B72" s="71" t="s">
        <v>111</v>
      </c>
      <c r="C72" s="74" t="s">
        <v>98</v>
      </c>
      <c r="D72" s="71" t="s">
        <v>126</v>
      </c>
    </row>
    <row r="73" spans="1:4" hidden="1" x14ac:dyDescent="0.15">
      <c r="A73" s="71">
        <v>71</v>
      </c>
      <c r="B73" s="71" t="s">
        <v>114</v>
      </c>
      <c r="C73" s="74" t="s">
        <v>98</v>
      </c>
      <c r="D73" s="71" t="s">
        <v>126</v>
      </c>
    </row>
    <row r="74" spans="1:4" hidden="1" x14ac:dyDescent="0.15">
      <c r="A74" s="71">
        <v>72</v>
      </c>
      <c r="B74" s="71" t="s">
        <v>114</v>
      </c>
      <c r="C74" s="74" t="s">
        <v>98</v>
      </c>
      <c r="D74" s="71" t="s">
        <v>126</v>
      </c>
    </row>
    <row r="75" spans="1:4" hidden="1" x14ac:dyDescent="0.15">
      <c r="A75" s="71">
        <v>73</v>
      </c>
      <c r="B75" s="71" t="s">
        <v>101</v>
      </c>
      <c r="C75" s="74" t="s">
        <v>98</v>
      </c>
      <c r="D75" s="71" t="s">
        <v>126</v>
      </c>
    </row>
    <row r="76" spans="1:4" hidden="1" x14ac:dyDescent="0.15">
      <c r="A76" s="71">
        <v>74</v>
      </c>
      <c r="B76" s="71" t="s">
        <v>124</v>
      </c>
      <c r="C76" s="74" t="s">
        <v>98</v>
      </c>
      <c r="D76" s="71" t="s">
        <v>126</v>
      </c>
    </row>
    <row r="77" spans="1:4" hidden="1" x14ac:dyDescent="0.15">
      <c r="A77" s="71">
        <v>75</v>
      </c>
      <c r="B77" s="71" t="s">
        <v>101</v>
      </c>
      <c r="C77" s="74" t="s">
        <v>98</v>
      </c>
      <c r="D77" s="71" t="s">
        <v>126</v>
      </c>
    </row>
    <row r="78" spans="1:4" hidden="1" x14ac:dyDescent="0.15">
      <c r="A78" s="71">
        <v>76</v>
      </c>
      <c r="B78" s="71" t="s">
        <v>101</v>
      </c>
      <c r="C78" s="74" t="s">
        <v>98</v>
      </c>
      <c r="D78" s="71" t="s">
        <v>126</v>
      </c>
    </row>
    <row r="79" spans="1:4" hidden="1" x14ac:dyDescent="0.15">
      <c r="A79" s="71">
        <v>77</v>
      </c>
      <c r="B79" s="71" t="s">
        <v>111</v>
      </c>
      <c r="C79" s="74" t="s">
        <v>98</v>
      </c>
      <c r="D79" s="71" t="s">
        <v>126</v>
      </c>
    </row>
    <row r="80" spans="1:4" hidden="1" x14ac:dyDescent="0.15">
      <c r="A80" s="71">
        <v>78</v>
      </c>
      <c r="B80" s="71" t="s">
        <v>127</v>
      </c>
      <c r="C80" s="74" t="s">
        <v>98</v>
      </c>
      <c r="D80" s="71" t="s">
        <v>126</v>
      </c>
    </row>
    <row r="81" spans="1:4" hidden="1" x14ac:dyDescent="0.15">
      <c r="A81" s="71">
        <v>79</v>
      </c>
      <c r="B81" s="71" t="s">
        <v>105</v>
      </c>
      <c r="C81" s="74" t="s">
        <v>98</v>
      </c>
      <c r="D81" s="71" t="s">
        <v>126</v>
      </c>
    </row>
    <row r="82" spans="1:4" hidden="1" x14ac:dyDescent="0.15">
      <c r="A82" s="71">
        <v>80</v>
      </c>
      <c r="B82" s="71" t="s">
        <v>109</v>
      </c>
      <c r="C82" s="74" t="s">
        <v>98</v>
      </c>
      <c r="D82" s="71" t="s">
        <v>126</v>
      </c>
    </row>
    <row r="83" spans="1:4" hidden="1" x14ac:dyDescent="0.15">
      <c r="A83" s="71">
        <v>81</v>
      </c>
      <c r="B83" s="71" t="s">
        <v>104</v>
      </c>
      <c r="C83" s="74" t="s">
        <v>98</v>
      </c>
      <c r="D83" s="71" t="s">
        <v>126</v>
      </c>
    </row>
    <row r="84" spans="1:4" hidden="1" x14ac:dyDescent="0.15">
      <c r="A84" s="71">
        <v>82</v>
      </c>
      <c r="B84" s="71" t="s">
        <v>102</v>
      </c>
      <c r="C84" s="74" t="s">
        <v>98</v>
      </c>
      <c r="D84" s="71" t="s">
        <v>126</v>
      </c>
    </row>
    <row r="85" spans="1:4" hidden="1" x14ac:dyDescent="0.15">
      <c r="A85" s="71">
        <v>83</v>
      </c>
      <c r="B85" s="71" t="s">
        <v>103</v>
      </c>
      <c r="C85" s="74" t="s">
        <v>98</v>
      </c>
      <c r="D85" s="71" t="s">
        <v>126</v>
      </c>
    </row>
    <row r="86" spans="1:4" hidden="1" x14ac:dyDescent="0.15">
      <c r="A86" s="71">
        <v>84</v>
      </c>
      <c r="B86" s="71" t="s">
        <v>117</v>
      </c>
      <c r="C86" s="74" t="s">
        <v>98</v>
      </c>
      <c r="D86" s="71" t="s">
        <v>126</v>
      </c>
    </row>
    <row r="87" spans="1:4" hidden="1" x14ac:dyDescent="0.15">
      <c r="A87" s="71">
        <v>85</v>
      </c>
      <c r="B87" s="71" t="s">
        <v>104</v>
      </c>
      <c r="C87" s="74" t="s">
        <v>98</v>
      </c>
      <c r="D87" s="71" t="s">
        <v>126</v>
      </c>
    </row>
    <row r="88" spans="1:4" hidden="1" x14ac:dyDescent="0.15">
      <c r="A88" s="71">
        <v>86</v>
      </c>
      <c r="B88" s="71" t="s">
        <v>114</v>
      </c>
      <c r="C88" s="74" t="s">
        <v>98</v>
      </c>
      <c r="D88" s="71" t="s">
        <v>126</v>
      </c>
    </row>
    <row r="89" spans="1:4" hidden="1" x14ac:dyDescent="0.15">
      <c r="A89" s="71">
        <v>87</v>
      </c>
      <c r="B89" s="71" t="s">
        <v>117</v>
      </c>
      <c r="C89" s="74" t="s">
        <v>98</v>
      </c>
      <c r="D89" s="71" t="s">
        <v>126</v>
      </c>
    </row>
    <row r="90" spans="1:4" hidden="1" x14ac:dyDescent="0.15">
      <c r="A90" s="71">
        <v>88</v>
      </c>
      <c r="B90" s="71" t="s">
        <v>120</v>
      </c>
      <c r="C90" s="74" t="s">
        <v>98</v>
      </c>
      <c r="D90" s="71" t="s">
        <v>126</v>
      </c>
    </row>
    <row r="91" spans="1:4" hidden="1" x14ac:dyDescent="0.15">
      <c r="A91" s="71">
        <v>89</v>
      </c>
      <c r="B91" s="71" t="s">
        <v>121</v>
      </c>
      <c r="C91" s="74" t="s">
        <v>98</v>
      </c>
      <c r="D91" s="71" t="s">
        <v>126</v>
      </c>
    </row>
    <row r="92" spans="1:4" hidden="1" x14ac:dyDescent="0.15">
      <c r="A92" s="71">
        <v>90</v>
      </c>
      <c r="B92" s="71" t="s">
        <v>100</v>
      </c>
      <c r="C92" s="74" t="s">
        <v>98</v>
      </c>
      <c r="D92" s="71" t="s">
        <v>126</v>
      </c>
    </row>
    <row r="93" spans="1:4" hidden="1" x14ac:dyDescent="0.15">
      <c r="A93" s="71">
        <v>91</v>
      </c>
      <c r="B93" s="71" t="s">
        <v>114</v>
      </c>
      <c r="C93" s="74" t="s">
        <v>98</v>
      </c>
      <c r="D93" s="71" t="s">
        <v>126</v>
      </c>
    </row>
    <row r="94" spans="1:4" hidden="1" x14ac:dyDescent="0.15">
      <c r="A94" s="71">
        <v>92</v>
      </c>
      <c r="B94" s="71" t="s">
        <v>120</v>
      </c>
      <c r="C94" s="74" t="s">
        <v>98</v>
      </c>
      <c r="D94" s="71" t="s">
        <v>126</v>
      </c>
    </row>
    <row r="95" spans="1:4" hidden="1" x14ac:dyDescent="0.15">
      <c r="A95" s="71">
        <v>93</v>
      </c>
      <c r="B95" s="71" t="s">
        <v>109</v>
      </c>
      <c r="C95" s="74" t="s">
        <v>98</v>
      </c>
      <c r="D95" s="71" t="s">
        <v>126</v>
      </c>
    </row>
    <row r="96" spans="1:4" hidden="1" x14ac:dyDescent="0.15">
      <c r="A96" s="71">
        <v>94</v>
      </c>
      <c r="B96" s="71" t="s">
        <v>111</v>
      </c>
      <c r="C96" s="74" t="s">
        <v>98</v>
      </c>
      <c r="D96" s="71" t="s">
        <v>126</v>
      </c>
    </row>
    <row r="97" spans="1:4" hidden="1" x14ac:dyDescent="0.15">
      <c r="A97" s="71">
        <v>95</v>
      </c>
      <c r="B97" s="71" t="s">
        <v>112</v>
      </c>
      <c r="C97" s="74" t="s">
        <v>98</v>
      </c>
      <c r="D97" s="71" t="s">
        <v>126</v>
      </c>
    </row>
    <row r="98" spans="1:4" hidden="1" x14ac:dyDescent="0.15">
      <c r="A98" s="71">
        <v>96</v>
      </c>
      <c r="B98" s="71" t="s">
        <v>123</v>
      </c>
      <c r="C98" s="74" t="s">
        <v>98</v>
      </c>
      <c r="D98" s="71" t="s">
        <v>126</v>
      </c>
    </row>
    <row r="99" spans="1:4" hidden="1" x14ac:dyDescent="0.15">
      <c r="A99" s="71">
        <v>97</v>
      </c>
      <c r="B99" s="71" t="s">
        <v>128</v>
      </c>
      <c r="C99" s="74" t="s">
        <v>98</v>
      </c>
      <c r="D99" s="71" t="s">
        <v>126</v>
      </c>
    </row>
    <row r="100" spans="1:4" hidden="1" x14ac:dyDescent="0.15">
      <c r="A100" s="71">
        <v>98</v>
      </c>
      <c r="B100" s="71" t="s">
        <v>101</v>
      </c>
      <c r="C100" s="74" t="s">
        <v>98</v>
      </c>
      <c r="D100" s="71" t="s">
        <v>126</v>
      </c>
    </row>
    <row r="101" spans="1:4" hidden="1" x14ac:dyDescent="0.15">
      <c r="A101" s="71">
        <v>99</v>
      </c>
      <c r="B101" s="71" t="s">
        <v>112</v>
      </c>
      <c r="C101" s="74" t="s">
        <v>98</v>
      </c>
      <c r="D101" s="71" t="s">
        <v>126</v>
      </c>
    </row>
    <row r="102" spans="1:4" hidden="1" x14ac:dyDescent="0.15">
      <c r="A102" s="71">
        <v>100</v>
      </c>
      <c r="B102" s="71" t="s">
        <v>117</v>
      </c>
      <c r="C102" s="74" t="s">
        <v>98</v>
      </c>
      <c r="D102" s="71" t="s">
        <v>126</v>
      </c>
    </row>
    <row r="103" spans="1:4" hidden="1" x14ac:dyDescent="0.15">
      <c r="A103" s="71">
        <v>101</v>
      </c>
      <c r="B103" s="71" t="s">
        <v>113</v>
      </c>
      <c r="C103" s="74" t="s">
        <v>98</v>
      </c>
      <c r="D103" s="71" t="s">
        <v>126</v>
      </c>
    </row>
    <row r="104" spans="1:4" hidden="1" x14ac:dyDescent="0.15">
      <c r="A104" s="71">
        <v>102</v>
      </c>
      <c r="B104" s="71" t="s">
        <v>101</v>
      </c>
      <c r="C104" s="74" t="s">
        <v>98</v>
      </c>
      <c r="D104" s="71" t="s">
        <v>126</v>
      </c>
    </row>
    <row r="105" spans="1:4" hidden="1" x14ac:dyDescent="0.15">
      <c r="A105" s="71">
        <v>103</v>
      </c>
      <c r="B105" s="71" t="s">
        <v>123</v>
      </c>
      <c r="C105" s="74" t="s">
        <v>98</v>
      </c>
      <c r="D105" s="71" t="s">
        <v>126</v>
      </c>
    </row>
    <row r="106" spans="1:4" hidden="1" x14ac:dyDescent="0.15">
      <c r="A106" s="71">
        <v>104</v>
      </c>
      <c r="B106" s="71" t="s">
        <v>111</v>
      </c>
      <c r="C106" s="74" t="s">
        <v>98</v>
      </c>
      <c r="D106" s="71" t="s">
        <v>126</v>
      </c>
    </row>
    <row r="107" spans="1:4" hidden="1" x14ac:dyDescent="0.15">
      <c r="A107" s="71">
        <v>105</v>
      </c>
      <c r="B107" s="71" t="s">
        <v>101</v>
      </c>
      <c r="C107" s="74" t="s">
        <v>98</v>
      </c>
      <c r="D107" s="71" t="s">
        <v>129</v>
      </c>
    </row>
    <row r="108" spans="1:4" hidden="1" x14ac:dyDescent="0.15">
      <c r="A108" s="71">
        <v>106</v>
      </c>
      <c r="B108" s="71" t="s">
        <v>101</v>
      </c>
      <c r="C108" s="74" t="s">
        <v>98</v>
      </c>
      <c r="D108" s="71" t="s">
        <v>129</v>
      </c>
    </row>
    <row r="109" spans="1:4" hidden="1" x14ac:dyDescent="0.15">
      <c r="A109" s="71">
        <v>107</v>
      </c>
      <c r="B109" s="71" t="s">
        <v>114</v>
      </c>
      <c r="C109" s="74" t="s">
        <v>98</v>
      </c>
      <c r="D109" s="71" t="s">
        <v>129</v>
      </c>
    </row>
    <row r="110" spans="1:4" hidden="1" x14ac:dyDescent="0.15">
      <c r="A110" s="71">
        <v>108</v>
      </c>
      <c r="B110" s="71" t="s">
        <v>114</v>
      </c>
      <c r="C110" s="74" t="s">
        <v>98</v>
      </c>
      <c r="D110" s="71" t="s">
        <v>129</v>
      </c>
    </row>
    <row r="111" spans="1:4" hidden="1" x14ac:dyDescent="0.15">
      <c r="A111" s="71">
        <v>109</v>
      </c>
      <c r="B111" s="71" t="s">
        <v>114</v>
      </c>
      <c r="C111" s="74" t="s">
        <v>98</v>
      </c>
      <c r="D111" s="71" t="s">
        <v>129</v>
      </c>
    </row>
    <row r="112" spans="1:4" hidden="1" x14ac:dyDescent="0.15">
      <c r="A112" s="71">
        <v>110</v>
      </c>
      <c r="B112" s="71" t="s">
        <v>114</v>
      </c>
      <c r="C112" s="74" t="s">
        <v>98</v>
      </c>
      <c r="D112" s="71" t="s">
        <v>129</v>
      </c>
    </row>
    <row r="113" spans="1:4" hidden="1" x14ac:dyDescent="0.15">
      <c r="A113" s="71">
        <v>111</v>
      </c>
      <c r="B113" s="71" t="s">
        <v>111</v>
      </c>
      <c r="C113" s="74" t="s">
        <v>98</v>
      </c>
      <c r="D113" s="71" t="s">
        <v>129</v>
      </c>
    </row>
    <row r="114" spans="1:4" hidden="1" x14ac:dyDescent="0.15">
      <c r="A114" s="71">
        <v>112</v>
      </c>
      <c r="B114" s="71" t="s">
        <v>111</v>
      </c>
      <c r="C114" s="74" t="s">
        <v>98</v>
      </c>
      <c r="D114" s="71" t="s">
        <v>129</v>
      </c>
    </row>
    <row r="115" spans="1:4" hidden="1" x14ac:dyDescent="0.15">
      <c r="A115" s="71">
        <v>113</v>
      </c>
      <c r="B115" s="71" t="s">
        <v>117</v>
      </c>
      <c r="C115" s="74" t="s">
        <v>98</v>
      </c>
      <c r="D115" s="71" t="s">
        <v>129</v>
      </c>
    </row>
    <row r="116" spans="1:4" hidden="1" x14ac:dyDescent="0.15">
      <c r="A116" s="71">
        <v>114</v>
      </c>
      <c r="B116" s="71" t="s">
        <v>117</v>
      </c>
      <c r="C116" s="74" t="s">
        <v>98</v>
      </c>
      <c r="D116" s="71" t="s">
        <v>129</v>
      </c>
    </row>
    <row r="117" spans="1:4" hidden="1" x14ac:dyDescent="0.15">
      <c r="A117" s="71">
        <v>115</v>
      </c>
      <c r="B117" s="71" t="s">
        <v>113</v>
      </c>
      <c r="C117" s="74" t="s">
        <v>98</v>
      </c>
      <c r="D117" s="71" t="s">
        <v>129</v>
      </c>
    </row>
    <row r="118" spans="1:4" hidden="1" x14ac:dyDescent="0.15">
      <c r="A118" s="71">
        <v>116</v>
      </c>
      <c r="B118" s="71" t="s">
        <v>112</v>
      </c>
      <c r="C118" s="74" t="s">
        <v>98</v>
      </c>
      <c r="D118" s="71" t="s">
        <v>129</v>
      </c>
    </row>
    <row r="119" spans="1:4" hidden="1" x14ac:dyDescent="0.15">
      <c r="A119" s="71">
        <v>117</v>
      </c>
      <c r="B119" s="71" t="s">
        <v>105</v>
      </c>
      <c r="C119" s="74" t="s">
        <v>98</v>
      </c>
      <c r="D119" s="71" t="s">
        <v>129</v>
      </c>
    </row>
    <row r="120" spans="1:4" hidden="1" x14ac:dyDescent="0.15">
      <c r="A120" s="71">
        <v>118</v>
      </c>
      <c r="B120" s="71" t="s">
        <v>105</v>
      </c>
      <c r="C120" s="74" t="s">
        <v>98</v>
      </c>
      <c r="D120" s="71" t="s">
        <v>129</v>
      </c>
    </row>
    <row r="121" spans="1:4" hidden="1" x14ac:dyDescent="0.15">
      <c r="A121" s="71">
        <v>119</v>
      </c>
      <c r="B121" s="71" t="s">
        <v>105</v>
      </c>
      <c r="C121" s="74" t="s">
        <v>98</v>
      </c>
      <c r="D121" s="71" t="s">
        <v>129</v>
      </c>
    </row>
    <row r="122" spans="1:4" hidden="1" x14ac:dyDescent="0.15">
      <c r="A122" s="71">
        <v>120</v>
      </c>
      <c r="B122" s="71" t="s">
        <v>116</v>
      </c>
      <c r="C122" s="74" t="s">
        <v>98</v>
      </c>
      <c r="D122" s="71" t="s">
        <v>129</v>
      </c>
    </row>
    <row r="123" spans="1:4" hidden="1" x14ac:dyDescent="0.15">
      <c r="A123" s="71">
        <v>121</v>
      </c>
      <c r="B123" s="71" t="s">
        <v>122</v>
      </c>
      <c r="C123" s="74" t="s">
        <v>98</v>
      </c>
      <c r="D123" s="71" t="s">
        <v>129</v>
      </c>
    </row>
    <row r="124" spans="1:4" hidden="1" x14ac:dyDescent="0.15">
      <c r="A124" s="71">
        <v>122</v>
      </c>
      <c r="B124" s="71" t="s">
        <v>109</v>
      </c>
      <c r="C124" s="74" t="s">
        <v>98</v>
      </c>
      <c r="D124" s="71" t="s">
        <v>129</v>
      </c>
    </row>
    <row r="125" spans="1:4" hidden="1" x14ac:dyDescent="0.15">
      <c r="A125" s="71">
        <v>123</v>
      </c>
      <c r="B125" s="71" t="s">
        <v>115</v>
      </c>
      <c r="C125" s="74" t="s">
        <v>98</v>
      </c>
      <c r="D125" s="71" t="s">
        <v>129</v>
      </c>
    </row>
    <row r="126" spans="1:4" hidden="1" x14ac:dyDescent="0.15">
      <c r="A126" s="71">
        <v>124</v>
      </c>
      <c r="B126" s="71" t="s">
        <v>104</v>
      </c>
      <c r="C126" s="74" t="s">
        <v>98</v>
      </c>
      <c r="D126" s="71" t="s">
        <v>129</v>
      </c>
    </row>
    <row r="127" spans="1:4" hidden="1" x14ac:dyDescent="0.15">
      <c r="A127" s="71">
        <v>125</v>
      </c>
      <c r="B127" s="71" t="s">
        <v>121</v>
      </c>
      <c r="C127" s="74" t="s">
        <v>98</v>
      </c>
      <c r="D127" s="71" t="s">
        <v>129</v>
      </c>
    </row>
    <row r="128" spans="1:4" hidden="1" x14ac:dyDescent="0.15">
      <c r="A128" s="71">
        <v>126</v>
      </c>
      <c r="B128" s="71" t="s">
        <v>97</v>
      </c>
      <c r="C128" s="74" t="s">
        <v>98</v>
      </c>
      <c r="D128" s="71" t="s">
        <v>129</v>
      </c>
    </row>
    <row r="129" spans="1:4" hidden="1" x14ac:dyDescent="0.15">
      <c r="A129" s="71">
        <v>127</v>
      </c>
      <c r="B129" s="71" t="s">
        <v>111</v>
      </c>
      <c r="C129" s="74" t="s">
        <v>130</v>
      </c>
      <c r="D129" s="71" t="s">
        <v>99</v>
      </c>
    </row>
    <row r="130" spans="1:4" hidden="1" x14ac:dyDescent="0.15">
      <c r="A130" s="71">
        <v>128</v>
      </c>
      <c r="B130" s="71" t="s">
        <v>101</v>
      </c>
      <c r="C130" s="74" t="s">
        <v>130</v>
      </c>
      <c r="D130" s="71" t="s">
        <v>99</v>
      </c>
    </row>
    <row r="131" spans="1:4" hidden="1" x14ac:dyDescent="0.15">
      <c r="A131" s="71">
        <v>129</v>
      </c>
      <c r="B131" s="71" t="s">
        <v>108</v>
      </c>
      <c r="C131" s="74" t="s">
        <v>130</v>
      </c>
      <c r="D131" s="71" t="s">
        <v>99</v>
      </c>
    </row>
    <row r="132" spans="1:4" hidden="1" x14ac:dyDescent="0.15">
      <c r="A132" s="71">
        <v>130</v>
      </c>
      <c r="B132" s="71" t="s">
        <v>120</v>
      </c>
      <c r="C132" s="74" t="s">
        <v>130</v>
      </c>
      <c r="D132" s="71" t="s">
        <v>99</v>
      </c>
    </row>
    <row r="133" spans="1:4" hidden="1" x14ac:dyDescent="0.15">
      <c r="A133" s="71">
        <v>131</v>
      </c>
      <c r="B133" s="71" t="s">
        <v>122</v>
      </c>
      <c r="C133" s="74" t="s">
        <v>130</v>
      </c>
      <c r="D133" s="71" t="s">
        <v>99</v>
      </c>
    </row>
    <row r="134" spans="1:4" hidden="1" x14ac:dyDescent="0.15">
      <c r="A134" s="71">
        <v>132</v>
      </c>
      <c r="B134" s="71" t="s">
        <v>120</v>
      </c>
      <c r="C134" s="74" t="s">
        <v>130</v>
      </c>
      <c r="D134" s="71" t="s">
        <v>99</v>
      </c>
    </row>
    <row r="135" spans="1:4" hidden="1" x14ac:dyDescent="0.15">
      <c r="A135" s="71">
        <v>133</v>
      </c>
      <c r="B135" s="71" t="s">
        <v>109</v>
      </c>
      <c r="C135" s="74" t="s">
        <v>130</v>
      </c>
      <c r="D135" s="71" t="s">
        <v>99</v>
      </c>
    </row>
    <row r="136" spans="1:4" hidden="1" x14ac:dyDescent="0.15">
      <c r="A136" s="71">
        <v>134</v>
      </c>
      <c r="B136" s="71" t="s">
        <v>112</v>
      </c>
      <c r="C136" s="74" t="s">
        <v>130</v>
      </c>
      <c r="D136" s="71" t="s">
        <v>99</v>
      </c>
    </row>
    <row r="137" spans="1:4" hidden="1" x14ac:dyDescent="0.15">
      <c r="A137" s="71">
        <v>135</v>
      </c>
      <c r="B137" s="71" t="s">
        <v>101</v>
      </c>
      <c r="C137" s="74" t="s">
        <v>130</v>
      </c>
      <c r="D137" s="71" t="s">
        <v>99</v>
      </c>
    </row>
    <row r="138" spans="1:4" hidden="1" x14ac:dyDescent="0.15">
      <c r="A138" s="71">
        <v>136</v>
      </c>
      <c r="B138" s="71" t="s">
        <v>104</v>
      </c>
      <c r="C138" s="74" t="s">
        <v>130</v>
      </c>
      <c r="D138" s="71" t="s">
        <v>99</v>
      </c>
    </row>
    <row r="139" spans="1:4" hidden="1" x14ac:dyDescent="0.15">
      <c r="A139" s="71">
        <v>137</v>
      </c>
      <c r="B139" s="71" t="s">
        <v>131</v>
      </c>
      <c r="C139" s="74" t="s">
        <v>130</v>
      </c>
      <c r="D139" s="71" t="s">
        <v>99</v>
      </c>
    </row>
    <row r="140" spans="1:4" hidden="1" x14ac:dyDescent="0.15">
      <c r="A140" s="71">
        <v>138</v>
      </c>
      <c r="B140" s="71" t="s">
        <v>104</v>
      </c>
      <c r="C140" s="74" t="s">
        <v>130</v>
      </c>
      <c r="D140" s="71" t="s">
        <v>99</v>
      </c>
    </row>
    <row r="141" spans="1:4" hidden="1" x14ac:dyDescent="0.15">
      <c r="A141" s="71">
        <v>139</v>
      </c>
      <c r="B141" s="71" t="s">
        <v>101</v>
      </c>
      <c r="C141" s="74" t="s">
        <v>130</v>
      </c>
      <c r="D141" s="71" t="s">
        <v>99</v>
      </c>
    </row>
    <row r="142" spans="1:4" hidden="1" x14ac:dyDescent="0.15">
      <c r="A142" s="71">
        <v>140</v>
      </c>
      <c r="B142" s="71" t="s">
        <v>105</v>
      </c>
      <c r="C142" s="74" t="s">
        <v>130</v>
      </c>
      <c r="D142" s="71" t="s">
        <v>99</v>
      </c>
    </row>
    <row r="143" spans="1:4" hidden="1" x14ac:dyDescent="0.15">
      <c r="A143" s="71">
        <v>141</v>
      </c>
      <c r="B143" s="71" t="s">
        <v>115</v>
      </c>
      <c r="C143" s="74" t="s">
        <v>130</v>
      </c>
      <c r="D143" s="71" t="s">
        <v>99</v>
      </c>
    </row>
    <row r="144" spans="1:4" hidden="1" x14ac:dyDescent="0.15">
      <c r="A144" s="71">
        <v>142</v>
      </c>
      <c r="B144" s="71" t="s">
        <v>117</v>
      </c>
      <c r="C144" s="74" t="s">
        <v>130</v>
      </c>
      <c r="D144" s="71" t="s">
        <v>99</v>
      </c>
    </row>
    <row r="145" spans="1:4" hidden="1" x14ac:dyDescent="0.15">
      <c r="A145" s="71">
        <v>143</v>
      </c>
      <c r="B145" s="71" t="s">
        <v>128</v>
      </c>
      <c r="C145" s="74" t="s">
        <v>130</v>
      </c>
      <c r="D145" s="71" t="s">
        <v>99</v>
      </c>
    </row>
    <row r="146" spans="1:4" hidden="1" x14ac:dyDescent="0.15">
      <c r="A146" s="71">
        <v>144</v>
      </c>
      <c r="B146" s="71" t="s">
        <v>97</v>
      </c>
      <c r="C146" s="74" t="s">
        <v>130</v>
      </c>
      <c r="D146" s="71" t="s">
        <v>99</v>
      </c>
    </row>
    <row r="147" spans="1:4" hidden="1" x14ac:dyDescent="0.15">
      <c r="A147" s="71">
        <v>145</v>
      </c>
      <c r="B147" s="71" t="s">
        <v>105</v>
      </c>
      <c r="C147" s="74" t="s">
        <v>130</v>
      </c>
      <c r="D147" s="71" t="s">
        <v>99</v>
      </c>
    </row>
    <row r="148" spans="1:4" hidden="1" x14ac:dyDescent="0.15">
      <c r="A148" s="71">
        <v>146</v>
      </c>
      <c r="B148" s="71" t="s">
        <v>102</v>
      </c>
      <c r="C148" s="74" t="s">
        <v>130</v>
      </c>
      <c r="D148" s="71" t="s">
        <v>99</v>
      </c>
    </row>
    <row r="149" spans="1:4" hidden="1" x14ac:dyDescent="0.15">
      <c r="A149" s="71">
        <v>147</v>
      </c>
      <c r="B149" s="71" t="s">
        <v>124</v>
      </c>
      <c r="C149" s="74" t="s">
        <v>130</v>
      </c>
      <c r="D149" s="71" t="s">
        <v>99</v>
      </c>
    </row>
    <row r="150" spans="1:4" hidden="1" x14ac:dyDescent="0.15">
      <c r="A150" s="71">
        <v>148</v>
      </c>
      <c r="B150" s="71" t="s">
        <v>124</v>
      </c>
      <c r="C150" s="74" t="s">
        <v>130</v>
      </c>
      <c r="D150" s="71" t="s">
        <v>99</v>
      </c>
    </row>
    <row r="151" spans="1:4" hidden="1" x14ac:dyDescent="0.15">
      <c r="A151" s="71">
        <v>149</v>
      </c>
      <c r="B151" s="71" t="s">
        <v>114</v>
      </c>
      <c r="C151" s="74" t="s">
        <v>130</v>
      </c>
      <c r="D151" s="71" t="s">
        <v>99</v>
      </c>
    </row>
    <row r="152" spans="1:4" hidden="1" x14ac:dyDescent="0.15">
      <c r="A152" s="71">
        <v>150</v>
      </c>
      <c r="B152" s="71" t="s">
        <v>117</v>
      </c>
      <c r="C152" s="74" t="s">
        <v>130</v>
      </c>
      <c r="D152" s="71" t="s">
        <v>99</v>
      </c>
    </row>
    <row r="153" spans="1:4" hidden="1" x14ac:dyDescent="0.15">
      <c r="A153" s="71">
        <v>151</v>
      </c>
      <c r="B153" s="71" t="s">
        <v>124</v>
      </c>
      <c r="C153" s="74" t="s">
        <v>130</v>
      </c>
      <c r="D153" s="71" t="s">
        <v>99</v>
      </c>
    </row>
    <row r="154" spans="1:4" hidden="1" x14ac:dyDescent="0.15">
      <c r="A154" s="71">
        <v>152</v>
      </c>
      <c r="B154" s="71" t="s">
        <v>112</v>
      </c>
      <c r="C154" s="74" t="s">
        <v>130</v>
      </c>
      <c r="D154" s="71" t="s">
        <v>99</v>
      </c>
    </row>
    <row r="155" spans="1:4" hidden="1" x14ac:dyDescent="0.15">
      <c r="A155" s="71">
        <v>153</v>
      </c>
      <c r="B155" s="71" t="s">
        <v>111</v>
      </c>
      <c r="C155" s="74" t="s">
        <v>130</v>
      </c>
      <c r="D155" s="71" t="s">
        <v>132</v>
      </c>
    </row>
    <row r="156" spans="1:4" hidden="1" x14ac:dyDescent="0.15">
      <c r="A156" s="71">
        <v>154</v>
      </c>
      <c r="B156" s="71" t="s">
        <v>112</v>
      </c>
      <c r="C156" s="74" t="s">
        <v>130</v>
      </c>
      <c r="D156" s="71" t="s">
        <v>133</v>
      </c>
    </row>
    <row r="157" spans="1:4" hidden="1" x14ac:dyDescent="0.15">
      <c r="A157" s="71">
        <v>155</v>
      </c>
      <c r="B157" s="71" t="s">
        <v>103</v>
      </c>
      <c r="C157" s="74" t="s">
        <v>130</v>
      </c>
      <c r="D157" s="71" t="s">
        <v>133</v>
      </c>
    </row>
    <row r="158" spans="1:4" hidden="1" x14ac:dyDescent="0.15">
      <c r="A158" s="71">
        <v>156</v>
      </c>
      <c r="B158" s="71" t="s">
        <v>114</v>
      </c>
      <c r="C158" s="74" t="s">
        <v>130</v>
      </c>
      <c r="D158" s="71" t="s">
        <v>133</v>
      </c>
    </row>
    <row r="159" spans="1:4" hidden="1" x14ac:dyDescent="0.15">
      <c r="A159" s="71">
        <v>157</v>
      </c>
      <c r="B159" s="71" t="s">
        <v>121</v>
      </c>
      <c r="C159" s="74" t="s">
        <v>130</v>
      </c>
      <c r="D159" s="71" t="s">
        <v>134</v>
      </c>
    </row>
    <row r="160" spans="1:4" hidden="1" x14ac:dyDescent="0.15">
      <c r="A160" s="71">
        <v>158</v>
      </c>
      <c r="B160" s="71" t="s">
        <v>114</v>
      </c>
      <c r="C160" s="74" t="s">
        <v>130</v>
      </c>
      <c r="D160" s="71" t="s">
        <v>118</v>
      </c>
    </row>
    <row r="161" spans="1:4" hidden="1" x14ac:dyDescent="0.15">
      <c r="A161" s="71">
        <v>159</v>
      </c>
      <c r="B161" s="71" t="s">
        <v>112</v>
      </c>
      <c r="C161" s="74" t="s">
        <v>130</v>
      </c>
      <c r="D161" s="71" t="s">
        <v>118</v>
      </c>
    </row>
    <row r="162" spans="1:4" hidden="1" x14ac:dyDescent="0.15">
      <c r="A162" s="71">
        <v>160</v>
      </c>
      <c r="B162" s="71" t="s">
        <v>104</v>
      </c>
      <c r="C162" s="74" t="s">
        <v>130</v>
      </c>
      <c r="D162" s="71" t="s">
        <v>118</v>
      </c>
    </row>
    <row r="163" spans="1:4" hidden="1" x14ac:dyDescent="0.15">
      <c r="A163" s="71">
        <v>161</v>
      </c>
      <c r="B163" s="71" t="s">
        <v>120</v>
      </c>
      <c r="C163" s="74" t="s">
        <v>130</v>
      </c>
      <c r="D163" s="71" t="s">
        <v>118</v>
      </c>
    </row>
    <row r="164" spans="1:4" hidden="1" x14ac:dyDescent="0.15">
      <c r="A164" s="71">
        <v>162</v>
      </c>
      <c r="B164" s="71" t="s">
        <v>106</v>
      </c>
      <c r="C164" s="74" t="s">
        <v>130</v>
      </c>
      <c r="D164" s="71" t="s">
        <v>118</v>
      </c>
    </row>
    <row r="165" spans="1:4" hidden="1" x14ac:dyDescent="0.15">
      <c r="A165" s="71">
        <v>163</v>
      </c>
      <c r="B165" s="71" t="s">
        <v>128</v>
      </c>
      <c r="C165" s="74" t="s">
        <v>130</v>
      </c>
      <c r="D165" s="71" t="s">
        <v>118</v>
      </c>
    </row>
    <row r="166" spans="1:4" hidden="1" x14ac:dyDescent="0.15">
      <c r="A166" s="71">
        <v>164</v>
      </c>
      <c r="B166" s="71" t="s">
        <v>108</v>
      </c>
      <c r="C166" s="74" t="s">
        <v>130</v>
      </c>
      <c r="D166" s="71" t="s">
        <v>118</v>
      </c>
    </row>
    <row r="167" spans="1:4" hidden="1" x14ac:dyDescent="0.15">
      <c r="A167" s="71">
        <v>165</v>
      </c>
      <c r="B167" s="71" t="s">
        <v>127</v>
      </c>
      <c r="C167" s="74" t="s">
        <v>130</v>
      </c>
      <c r="D167" s="71" t="s">
        <v>118</v>
      </c>
    </row>
    <row r="168" spans="1:4" hidden="1" x14ac:dyDescent="0.15">
      <c r="A168" s="71">
        <v>166</v>
      </c>
      <c r="B168" s="71" t="s">
        <v>112</v>
      </c>
      <c r="C168" s="74" t="s">
        <v>130</v>
      </c>
      <c r="D168" s="71" t="s">
        <v>118</v>
      </c>
    </row>
    <row r="169" spans="1:4" hidden="1" x14ac:dyDescent="0.15">
      <c r="A169" s="71">
        <v>167</v>
      </c>
      <c r="B169" s="71" t="s">
        <v>116</v>
      </c>
      <c r="C169" s="74" t="s">
        <v>130</v>
      </c>
      <c r="D169" s="71" t="s">
        <v>118</v>
      </c>
    </row>
    <row r="170" spans="1:4" hidden="1" x14ac:dyDescent="0.15">
      <c r="A170" s="71">
        <v>168</v>
      </c>
      <c r="B170" s="71" t="s">
        <v>106</v>
      </c>
      <c r="C170" s="74" t="s">
        <v>130</v>
      </c>
      <c r="D170" s="71" t="s">
        <v>118</v>
      </c>
    </row>
    <row r="171" spans="1:4" hidden="1" x14ac:dyDescent="0.15">
      <c r="A171" s="71">
        <v>169</v>
      </c>
      <c r="B171" s="71" t="s">
        <v>101</v>
      </c>
      <c r="C171" s="74" t="s">
        <v>130</v>
      </c>
      <c r="D171" s="71" t="s">
        <v>118</v>
      </c>
    </row>
    <row r="172" spans="1:4" hidden="1" x14ac:dyDescent="0.15">
      <c r="A172" s="71">
        <v>170</v>
      </c>
      <c r="B172" s="71" t="s">
        <v>100</v>
      </c>
      <c r="C172" s="74" t="s">
        <v>130</v>
      </c>
      <c r="D172" s="71" t="s">
        <v>118</v>
      </c>
    </row>
    <row r="173" spans="1:4" hidden="1" x14ac:dyDescent="0.15">
      <c r="A173" s="71">
        <v>171</v>
      </c>
      <c r="B173" s="71" t="s">
        <v>114</v>
      </c>
      <c r="C173" s="74" t="s">
        <v>130</v>
      </c>
      <c r="D173" s="71" t="s">
        <v>118</v>
      </c>
    </row>
    <row r="174" spans="1:4" hidden="1" x14ac:dyDescent="0.15">
      <c r="A174" s="71">
        <v>172</v>
      </c>
      <c r="B174" s="71" t="s">
        <v>117</v>
      </c>
      <c r="C174" s="74" t="s">
        <v>130</v>
      </c>
      <c r="D174" s="71" t="s">
        <v>118</v>
      </c>
    </row>
    <row r="175" spans="1:4" hidden="1" x14ac:dyDescent="0.15">
      <c r="A175" s="71">
        <v>173</v>
      </c>
      <c r="B175" s="71" t="s">
        <v>117</v>
      </c>
      <c r="C175" s="74" t="s">
        <v>130</v>
      </c>
      <c r="D175" s="71" t="s">
        <v>118</v>
      </c>
    </row>
    <row r="176" spans="1:4" hidden="1" x14ac:dyDescent="0.15">
      <c r="A176" s="71">
        <v>174</v>
      </c>
      <c r="B176" s="71" t="s">
        <v>103</v>
      </c>
      <c r="C176" s="74" t="s">
        <v>130</v>
      </c>
      <c r="D176" s="71" t="s">
        <v>118</v>
      </c>
    </row>
    <row r="177" spans="1:4" hidden="1" x14ac:dyDescent="0.15">
      <c r="A177" s="71">
        <v>175</v>
      </c>
      <c r="B177" s="71" t="s">
        <v>109</v>
      </c>
      <c r="C177" s="74" t="s">
        <v>130</v>
      </c>
      <c r="D177" s="71" t="s">
        <v>118</v>
      </c>
    </row>
    <row r="178" spans="1:4" hidden="1" x14ac:dyDescent="0.15">
      <c r="A178" s="71">
        <v>176</v>
      </c>
      <c r="B178" s="71" t="s">
        <v>116</v>
      </c>
      <c r="C178" s="74" t="s">
        <v>130</v>
      </c>
      <c r="D178" s="71" t="s">
        <v>118</v>
      </c>
    </row>
    <row r="179" spans="1:4" hidden="1" x14ac:dyDescent="0.15">
      <c r="A179" s="71">
        <v>177</v>
      </c>
      <c r="B179" s="71" t="s">
        <v>104</v>
      </c>
      <c r="C179" s="74" t="s">
        <v>130</v>
      </c>
      <c r="D179" s="71" t="s">
        <v>118</v>
      </c>
    </row>
    <row r="180" spans="1:4" hidden="1" x14ac:dyDescent="0.15">
      <c r="A180" s="71">
        <v>178</v>
      </c>
      <c r="B180" s="71" t="s">
        <v>104</v>
      </c>
      <c r="C180" s="74" t="s">
        <v>130</v>
      </c>
      <c r="D180" s="71" t="s">
        <v>118</v>
      </c>
    </row>
    <row r="181" spans="1:4" hidden="1" x14ac:dyDescent="0.15">
      <c r="A181" s="71">
        <v>179</v>
      </c>
      <c r="B181" s="71" t="s">
        <v>110</v>
      </c>
      <c r="C181" s="74" t="s">
        <v>130</v>
      </c>
      <c r="D181" s="71" t="s">
        <v>118</v>
      </c>
    </row>
    <row r="182" spans="1:4" hidden="1" x14ac:dyDescent="0.15">
      <c r="A182" s="71">
        <v>180</v>
      </c>
      <c r="B182" s="71" t="s">
        <v>102</v>
      </c>
      <c r="C182" s="74" t="s">
        <v>130</v>
      </c>
      <c r="D182" s="71" t="s">
        <v>118</v>
      </c>
    </row>
    <row r="183" spans="1:4" hidden="1" x14ac:dyDescent="0.15">
      <c r="A183" s="71">
        <v>181</v>
      </c>
      <c r="B183" s="71" t="s">
        <v>97</v>
      </c>
      <c r="C183" s="74" t="s">
        <v>130</v>
      </c>
      <c r="D183" s="71" t="s">
        <v>118</v>
      </c>
    </row>
    <row r="184" spans="1:4" hidden="1" x14ac:dyDescent="0.15">
      <c r="A184" s="71">
        <v>182</v>
      </c>
      <c r="B184" s="71" t="s">
        <v>101</v>
      </c>
      <c r="C184" s="74" t="s">
        <v>130</v>
      </c>
      <c r="D184" s="71" t="s">
        <v>118</v>
      </c>
    </row>
    <row r="185" spans="1:4" hidden="1" x14ac:dyDescent="0.15">
      <c r="A185" s="71">
        <v>183</v>
      </c>
      <c r="B185" s="71" t="s">
        <v>127</v>
      </c>
      <c r="C185" s="74" t="s">
        <v>130</v>
      </c>
      <c r="D185" s="71" t="s">
        <v>118</v>
      </c>
    </row>
    <row r="186" spans="1:4" hidden="1" x14ac:dyDescent="0.15">
      <c r="A186" s="71">
        <v>184</v>
      </c>
      <c r="B186" s="71" t="s">
        <v>112</v>
      </c>
      <c r="C186" s="74" t="s">
        <v>130</v>
      </c>
      <c r="D186" s="71" t="s">
        <v>118</v>
      </c>
    </row>
    <row r="187" spans="1:4" hidden="1" x14ac:dyDescent="0.15">
      <c r="A187" s="71">
        <v>185</v>
      </c>
      <c r="B187" s="71" t="s">
        <v>123</v>
      </c>
      <c r="C187" s="74" t="s">
        <v>130</v>
      </c>
      <c r="D187" s="71" t="s">
        <v>118</v>
      </c>
    </row>
    <row r="188" spans="1:4" hidden="1" x14ac:dyDescent="0.15">
      <c r="A188" s="71">
        <v>186</v>
      </c>
      <c r="B188" s="71" t="s">
        <v>105</v>
      </c>
      <c r="C188" s="74" t="s">
        <v>130</v>
      </c>
      <c r="D188" s="71" t="s">
        <v>118</v>
      </c>
    </row>
    <row r="189" spans="1:4" hidden="1" x14ac:dyDescent="0.15">
      <c r="A189" s="71">
        <v>187</v>
      </c>
      <c r="B189" s="71" t="s">
        <v>106</v>
      </c>
      <c r="C189" s="74" t="s">
        <v>130</v>
      </c>
      <c r="D189" s="71" t="s">
        <v>118</v>
      </c>
    </row>
    <row r="190" spans="1:4" hidden="1" x14ac:dyDescent="0.15">
      <c r="A190" s="71">
        <v>188</v>
      </c>
      <c r="B190" s="71" t="s">
        <v>109</v>
      </c>
      <c r="C190" s="74" t="s">
        <v>130</v>
      </c>
      <c r="D190" s="71" t="s">
        <v>118</v>
      </c>
    </row>
    <row r="191" spans="1:4" hidden="1" x14ac:dyDescent="0.15">
      <c r="A191" s="71">
        <v>189</v>
      </c>
      <c r="B191" s="71" t="s">
        <v>121</v>
      </c>
      <c r="C191" s="74" t="s">
        <v>130</v>
      </c>
      <c r="D191" s="71" t="s">
        <v>118</v>
      </c>
    </row>
    <row r="192" spans="1:4" hidden="1" x14ac:dyDescent="0.15">
      <c r="A192" s="71">
        <v>190</v>
      </c>
      <c r="B192" s="71" t="s">
        <v>135</v>
      </c>
      <c r="C192" s="74" t="s">
        <v>130</v>
      </c>
      <c r="D192" s="71" t="s">
        <v>118</v>
      </c>
    </row>
    <row r="193" spans="1:4" hidden="1" x14ac:dyDescent="0.15">
      <c r="A193" s="71">
        <v>191</v>
      </c>
      <c r="B193" s="71" t="s">
        <v>119</v>
      </c>
      <c r="C193" s="74" t="s">
        <v>130</v>
      </c>
      <c r="D193" s="71" t="s">
        <v>118</v>
      </c>
    </row>
    <row r="194" spans="1:4" hidden="1" x14ac:dyDescent="0.15">
      <c r="A194" s="71">
        <v>192</v>
      </c>
      <c r="B194" s="71" t="s">
        <v>101</v>
      </c>
      <c r="C194" s="74" t="s">
        <v>130</v>
      </c>
      <c r="D194" s="71" t="s">
        <v>118</v>
      </c>
    </row>
    <row r="195" spans="1:4" hidden="1" x14ac:dyDescent="0.15">
      <c r="A195" s="71">
        <v>193</v>
      </c>
      <c r="B195" s="71" t="s">
        <v>112</v>
      </c>
      <c r="C195" s="74" t="s">
        <v>130</v>
      </c>
      <c r="D195" s="71" t="s">
        <v>118</v>
      </c>
    </row>
    <row r="196" spans="1:4" hidden="1" x14ac:dyDescent="0.15">
      <c r="A196" s="71">
        <v>194</v>
      </c>
      <c r="B196" s="71" t="s">
        <v>97</v>
      </c>
      <c r="C196" s="74" t="s">
        <v>130</v>
      </c>
      <c r="D196" s="71" t="s">
        <v>118</v>
      </c>
    </row>
    <row r="197" spans="1:4" hidden="1" x14ac:dyDescent="0.15">
      <c r="A197" s="71">
        <v>195</v>
      </c>
      <c r="B197" s="71" t="s">
        <v>100</v>
      </c>
      <c r="C197" s="74" t="s">
        <v>130</v>
      </c>
      <c r="D197" s="71" t="s">
        <v>126</v>
      </c>
    </row>
    <row r="198" spans="1:4" hidden="1" x14ac:dyDescent="0.15">
      <c r="A198" s="71">
        <v>196</v>
      </c>
      <c r="B198" s="71" t="s">
        <v>136</v>
      </c>
      <c r="C198" s="74" t="s">
        <v>130</v>
      </c>
      <c r="D198" s="71" t="s">
        <v>126</v>
      </c>
    </row>
    <row r="199" spans="1:4" hidden="1" x14ac:dyDescent="0.15">
      <c r="A199" s="71">
        <v>197</v>
      </c>
      <c r="B199" s="71" t="s">
        <v>114</v>
      </c>
      <c r="C199" s="74" t="s">
        <v>130</v>
      </c>
      <c r="D199" s="71" t="s">
        <v>126</v>
      </c>
    </row>
    <row r="200" spans="1:4" hidden="1" x14ac:dyDescent="0.15">
      <c r="A200" s="71">
        <v>198</v>
      </c>
      <c r="B200" s="71" t="s">
        <v>114</v>
      </c>
      <c r="C200" s="74" t="s">
        <v>130</v>
      </c>
      <c r="D200" s="71" t="s">
        <v>126</v>
      </c>
    </row>
    <row r="201" spans="1:4" hidden="1" x14ac:dyDescent="0.15">
      <c r="A201" s="71">
        <v>199</v>
      </c>
      <c r="B201" s="71" t="s">
        <v>108</v>
      </c>
      <c r="C201" s="74" t="s">
        <v>130</v>
      </c>
      <c r="D201" s="71" t="s">
        <v>126</v>
      </c>
    </row>
    <row r="202" spans="1:4" hidden="1" x14ac:dyDescent="0.15">
      <c r="A202" s="71">
        <v>200</v>
      </c>
      <c r="B202" s="71" t="s">
        <v>127</v>
      </c>
      <c r="C202" s="74" t="s">
        <v>130</v>
      </c>
      <c r="D202" s="71" t="s">
        <v>126</v>
      </c>
    </row>
    <row r="203" spans="1:4" hidden="1" x14ac:dyDescent="0.15">
      <c r="A203" s="71">
        <v>201</v>
      </c>
      <c r="B203" s="71" t="s">
        <v>112</v>
      </c>
      <c r="C203" s="74" t="s">
        <v>130</v>
      </c>
      <c r="D203" s="71" t="s">
        <v>126</v>
      </c>
    </row>
    <row r="204" spans="1:4" hidden="1" x14ac:dyDescent="0.15">
      <c r="A204" s="71">
        <v>202</v>
      </c>
      <c r="B204" s="71" t="s">
        <v>105</v>
      </c>
      <c r="C204" s="74" t="s">
        <v>130</v>
      </c>
      <c r="D204" s="71" t="s">
        <v>126</v>
      </c>
    </row>
    <row r="205" spans="1:4" hidden="1" x14ac:dyDescent="0.15">
      <c r="A205" s="71">
        <v>203</v>
      </c>
      <c r="B205" s="71" t="s">
        <v>116</v>
      </c>
      <c r="C205" s="74" t="s">
        <v>130</v>
      </c>
      <c r="D205" s="71" t="s">
        <v>126</v>
      </c>
    </row>
    <row r="206" spans="1:4" hidden="1" x14ac:dyDescent="0.15">
      <c r="A206" s="71">
        <v>204</v>
      </c>
      <c r="B206" s="71" t="s">
        <v>109</v>
      </c>
      <c r="C206" s="74" t="s">
        <v>130</v>
      </c>
      <c r="D206" s="71" t="s">
        <v>126</v>
      </c>
    </row>
    <row r="207" spans="1:4" hidden="1" x14ac:dyDescent="0.15">
      <c r="A207" s="71">
        <v>205</v>
      </c>
      <c r="B207" s="71" t="s">
        <v>109</v>
      </c>
      <c r="C207" s="74" t="s">
        <v>130</v>
      </c>
      <c r="D207" s="71" t="s">
        <v>126</v>
      </c>
    </row>
    <row r="208" spans="1:4" hidden="1" x14ac:dyDescent="0.15">
      <c r="A208" s="71">
        <v>206</v>
      </c>
      <c r="B208" s="71" t="s">
        <v>104</v>
      </c>
      <c r="C208" s="74" t="s">
        <v>130</v>
      </c>
      <c r="D208" s="71" t="s">
        <v>126</v>
      </c>
    </row>
    <row r="209" spans="1:4" hidden="1" x14ac:dyDescent="0.15">
      <c r="A209" s="71">
        <v>207</v>
      </c>
      <c r="B209" s="71" t="s">
        <v>116</v>
      </c>
      <c r="C209" s="74" t="s">
        <v>130</v>
      </c>
      <c r="D209" s="71" t="s">
        <v>126</v>
      </c>
    </row>
    <row r="210" spans="1:4" hidden="1" x14ac:dyDescent="0.15">
      <c r="A210" s="71">
        <v>208</v>
      </c>
      <c r="B210" s="71" t="s">
        <v>109</v>
      </c>
      <c r="C210" s="74" t="s">
        <v>130</v>
      </c>
      <c r="D210" s="71" t="s">
        <v>126</v>
      </c>
    </row>
    <row r="211" spans="1:4" hidden="1" x14ac:dyDescent="0.15">
      <c r="A211" s="71">
        <v>209</v>
      </c>
      <c r="B211" s="71" t="s">
        <v>102</v>
      </c>
      <c r="C211" s="74" t="s">
        <v>130</v>
      </c>
      <c r="D211" s="71" t="s">
        <v>126</v>
      </c>
    </row>
    <row r="212" spans="1:4" hidden="1" x14ac:dyDescent="0.15">
      <c r="A212" s="71">
        <v>210</v>
      </c>
      <c r="B212" s="71" t="s">
        <v>125</v>
      </c>
      <c r="C212" s="74" t="s">
        <v>130</v>
      </c>
      <c r="D212" s="71" t="s">
        <v>126</v>
      </c>
    </row>
    <row r="213" spans="1:4" hidden="1" x14ac:dyDescent="0.15">
      <c r="A213" s="71">
        <v>211</v>
      </c>
      <c r="B213" s="71" t="s">
        <v>112</v>
      </c>
      <c r="C213" s="74" t="s">
        <v>130</v>
      </c>
      <c r="D213" s="71" t="s">
        <v>126</v>
      </c>
    </row>
    <row r="214" spans="1:4" hidden="1" x14ac:dyDescent="0.15">
      <c r="A214" s="71">
        <v>212</v>
      </c>
      <c r="B214" s="71" t="s">
        <v>116</v>
      </c>
      <c r="C214" s="74" t="s">
        <v>130</v>
      </c>
      <c r="D214" s="71" t="s">
        <v>126</v>
      </c>
    </row>
    <row r="215" spans="1:4" hidden="1" x14ac:dyDescent="0.15">
      <c r="A215" s="71">
        <v>213</v>
      </c>
      <c r="B215" s="71" t="s">
        <v>101</v>
      </c>
      <c r="C215" s="74" t="s">
        <v>130</v>
      </c>
      <c r="D215" s="71" t="s">
        <v>126</v>
      </c>
    </row>
    <row r="216" spans="1:4" hidden="1" x14ac:dyDescent="0.15">
      <c r="A216" s="71">
        <v>214</v>
      </c>
      <c r="B216" s="71" t="s">
        <v>101</v>
      </c>
      <c r="C216" s="74" t="s">
        <v>130</v>
      </c>
      <c r="D216" s="71" t="s">
        <v>126</v>
      </c>
    </row>
    <row r="217" spans="1:4" hidden="1" x14ac:dyDescent="0.15">
      <c r="A217" s="71">
        <v>215</v>
      </c>
      <c r="B217" s="71" t="s">
        <v>114</v>
      </c>
      <c r="C217" s="74" t="s">
        <v>130</v>
      </c>
      <c r="D217" s="71" t="s">
        <v>126</v>
      </c>
    </row>
    <row r="218" spans="1:4" hidden="1" x14ac:dyDescent="0.15">
      <c r="A218" s="71">
        <v>216</v>
      </c>
      <c r="B218" s="71" t="s">
        <v>108</v>
      </c>
      <c r="C218" s="74" t="s">
        <v>130</v>
      </c>
      <c r="D218" s="71" t="s">
        <v>126</v>
      </c>
    </row>
    <row r="219" spans="1:4" hidden="1" x14ac:dyDescent="0.15">
      <c r="A219" s="71">
        <v>217</v>
      </c>
      <c r="B219" s="71" t="s">
        <v>120</v>
      </c>
      <c r="C219" s="74" t="s">
        <v>130</v>
      </c>
      <c r="D219" s="71" t="s">
        <v>126</v>
      </c>
    </row>
    <row r="220" spans="1:4" hidden="1" x14ac:dyDescent="0.15">
      <c r="A220" s="71">
        <v>218</v>
      </c>
      <c r="B220" s="71" t="s">
        <v>112</v>
      </c>
      <c r="C220" s="74" t="s">
        <v>130</v>
      </c>
      <c r="D220" s="71" t="s">
        <v>126</v>
      </c>
    </row>
    <row r="221" spans="1:4" hidden="1" x14ac:dyDescent="0.15">
      <c r="A221" s="71">
        <v>219</v>
      </c>
      <c r="B221" s="71" t="s">
        <v>112</v>
      </c>
      <c r="C221" s="74" t="s">
        <v>130</v>
      </c>
      <c r="D221" s="71" t="s">
        <v>126</v>
      </c>
    </row>
    <row r="222" spans="1:4" hidden="1" x14ac:dyDescent="0.15">
      <c r="A222" s="71">
        <v>220</v>
      </c>
      <c r="B222" s="71" t="s">
        <v>112</v>
      </c>
      <c r="C222" s="74" t="s">
        <v>130</v>
      </c>
      <c r="D222" s="71" t="s">
        <v>126</v>
      </c>
    </row>
    <row r="223" spans="1:4" hidden="1" x14ac:dyDescent="0.15">
      <c r="A223" s="71">
        <v>221</v>
      </c>
      <c r="B223" s="71" t="s">
        <v>123</v>
      </c>
      <c r="C223" s="74" t="s">
        <v>130</v>
      </c>
      <c r="D223" s="71" t="s">
        <v>126</v>
      </c>
    </row>
    <row r="224" spans="1:4" hidden="1" x14ac:dyDescent="0.15">
      <c r="A224" s="71">
        <v>222</v>
      </c>
      <c r="B224" s="71" t="s">
        <v>105</v>
      </c>
      <c r="C224" s="74" t="s">
        <v>130</v>
      </c>
      <c r="D224" s="71" t="s">
        <v>126</v>
      </c>
    </row>
    <row r="225" spans="1:4" hidden="1" x14ac:dyDescent="0.15">
      <c r="A225" s="71">
        <v>223</v>
      </c>
      <c r="B225" s="71" t="s">
        <v>106</v>
      </c>
      <c r="C225" s="74" t="s">
        <v>130</v>
      </c>
      <c r="D225" s="71" t="s">
        <v>126</v>
      </c>
    </row>
    <row r="226" spans="1:4" hidden="1" x14ac:dyDescent="0.15">
      <c r="A226" s="71">
        <v>224</v>
      </c>
      <c r="B226" s="71" t="s">
        <v>122</v>
      </c>
      <c r="C226" s="74" t="s">
        <v>130</v>
      </c>
      <c r="D226" s="71" t="s">
        <v>126</v>
      </c>
    </row>
    <row r="227" spans="1:4" hidden="1" x14ac:dyDescent="0.15">
      <c r="A227" s="71">
        <v>225</v>
      </c>
      <c r="B227" s="71" t="s">
        <v>115</v>
      </c>
      <c r="C227" s="74" t="s">
        <v>130</v>
      </c>
      <c r="D227" s="71" t="s">
        <v>126</v>
      </c>
    </row>
    <row r="228" spans="1:4" hidden="1" x14ac:dyDescent="0.15">
      <c r="A228" s="71">
        <v>226</v>
      </c>
      <c r="B228" s="71" t="s">
        <v>102</v>
      </c>
      <c r="C228" s="74" t="s">
        <v>130</v>
      </c>
      <c r="D228" s="71" t="s">
        <v>126</v>
      </c>
    </row>
    <row r="229" spans="1:4" hidden="1" x14ac:dyDescent="0.15">
      <c r="A229" s="71">
        <v>227</v>
      </c>
      <c r="B229" s="71" t="s">
        <v>97</v>
      </c>
      <c r="C229" s="74" t="s">
        <v>130</v>
      </c>
      <c r="D229" s="71" t="s">
        <v>126</v>
      </c>
    </row>
    <row r="230" spans="1:4" hidden="1" x14ac:dyDescent="0.15">
      <c r="A230" s="71">
        <v>228</v>
      </c>
      <c r="B230" s="71" t="s">
        <v>125</v>
      </c>
      <c r="C230" s="74" t="s">
        <v>130</v>
      </c>
      <c r="D230" s="71" t="s">
        <v>126</v>
      </c>
    </row>
    <row r="231" spans="1:4" hidden="1" x14ac:dyDescent="0.15">
      <c r="A231" s="71">
        <v>229</v>
      </c>
      <c r="B231" s="71" t="s">
        <v>101</v>
      </c>
      <c r="C231" s="74" t="s">
        <v>130</v>
      </c>
      <c r="D231" s="71" t="s">
        <v>118</v>
      </c>
    </row>
    <row r="232" spans="1:4" hidden="1" x14ac:dyDescent="0.15">
      <c r="A232" s="71">
        <v>230</v>
      </c>
      <c r="B232" s="71" t="s">
        <v>120</v>
      </c>
      <c r="C232" s="74" t="s">
        <v>130</v>
      </c>
      <c r="D232" s="71" t="s">
        <v>126</v>
      </c>
    </row>
    <row r="233" spans="1:4" hidden="1" x14ac:dyDescent="0.15">
      <c r="A233" s="71">
        <v>231</v>
      </c>
      <c r="B233" s="71" t="s">
        <v>114</v>
      </c>
      <c r="C233" s="74" t="s">
        <v>130</v>
      </c>
      <c r="D233" s="71" t="s">
        <v>129</v>
      </c>
    </row>
    <row r="234" spans="1:4" hidden="1" x14ac:dyDescent="0.15">
      <c r="A234" s="71">
        <v>232</v>
      </c>
      <c r="B234" s="71" t="s">
        <v>114</v>
      </c>
      <c r="C234" s="74" t="s">
        <v>130</v>
      </c>
      <c r="D234" s="71" t="s">
        <v>129</v>
      </c>
    </row>
    <row r="235" spans="1:4" hidden="1" x14ac:dyDescent="0.15">
      <c r="A235" s="71">
        <v>233</v>
      </c>
      <c r="B235" s="71" t="s">
        <v>111</v>
      </c>
      <c r="C235" s="74" t="s">
        <v>130</v>
      </c>
      <c r="D235" s="71" t="s">
        <v>129</v>
      </c>
    </row>
    <row r="236" spans="1:4" hidden="1" x14ac:dyDescent="0.15">
      <c r="A236" s="71">
        <v>234</v>
      </c>
      <c r="B236" s="71" t="s">
        <v>113</v>
      </c>
      <c r="C236" s="74" t="s">
        <v>130</v>
      </c>
      <c r="D236" s="71" t="s">
        <v>129</v>
      </c>
    </row>
    <row r="237" spans="1:4" hidden="1" x14ac:dyDescent="0.15">
      <c r="A237" s="71">
        <v>235</v>
      </c>
      <c r="B237" s="71" t="s">
        <v>112</v>
      </c>
      <c r="C237" s="74" t="s">
        <v>130</v>
      </c>
      <c r="D237" s="71" t="s">
        <v>129</v>
      </c>
    </row>
    <row r="238" spans="1:4" hidden="1" x14ac:dyDescent="0.15">
      <c r="A238" s="71">
        <v>236</v>
      </c>
      <c r="B238" s="71" t="s">
        <v>112</v>
      </c>
      <c r="C238" s="74" t="s">
        <v>130</v>
      </c>
      <c r="D238" s="71" t="s">
        <v>129</v>
      </c>
    </row>
    <row r="239" spans="1:4" hidden="1" x14ac:dyDescent="0.15">
      <c r="A239" s="71">
        <v>237</v>
      </c>
      <c r="B239" s="71" t="s">
        <v>122</v>
      </c>
      <c r="C239" s="74" t="s">
        <v>130</v>
      </c>
      <c r="D239" s="71" t="s">
        <v>129</v>
      </c>
    </row>
    <row r="240" spans="1:4" hidden="1" x14ac:dyDescent="0.15">
      <c r="A240" s="71">
        <v>238</v>
      </c>
      <c r="B240" s="71" t="s">
        <v>115</v>
      </c>
      <c r="C240" s="74" t="s">
        <v>130</v>
      </c>
      <c r="D240" s="71" t="s">
        <v>129</v>
      </c>
    </row>
    <row r="241" spans="1:4" hidden="1" x14ac:dyDescent="0.15">
      <c r="A241" s="71">
        <v>239</v>
      </c>
      <c r="B241" s="71" t="s">
        <v>104</v>
      </c>
      <c r="C241" s="74" t="s">
        <v>130</v>
      </c>
      <c r="D241" s="71" t="s">
        <v>129</v>
      </c>
    </row>
    <row r="242" spans="1:4" hidden="1" x14ac:dyDescent="0.15">
      <c r="A242" s="71">
        <v>240</v>
      </c>
      <c r="B242" s="71" t="s">
        <v>119</v>
      </c>
      <c r="C242" s="74" t="s">
        <v>130</v>
      </c>
      <c r="D242" s="71" t="s">
        <v>129</v>
      </c>
    </row>
    <row r="243" spans="1:4" hidden="1" x14ac:dyDescent="0.15">
      <c r="A243" s="71">
        <v>241</v>
      </c>
      <c r="B243" s="71" t="s">
        <v>100</v>
      </c>
      <c r="C243" s="74" t="s">
        <v>137</v>
      </c>
      <c r="D243" s="71" t="s">
        <v>99</v>
      </c>
    </row>
    <row r="244" spans="1:4" hidden="1" x14ac:dyDescent="0.15">
      <c r="A244" s="71">
        <v>242</v>
      </c>
      <c r="B244" s="71" t="s">
        <v>117</v>
      </c>
      <c r="C244" s="74" t="s">
        <v>137</v>
      </c>
      <c r="D244" s="71" t="s">
        <v>99</v>
      </c>
    </row>
    <row r="245" spans="1:4" hidden="1" x14ac:dyDescent="0.15">
      <c r="A245" s="71">
        <v>243</v>
      </c>
      <c r="B245" s="71" t="s">
        <v>128</v>
      </c>
      <c r="C245" s="74" t="s">
        <v>137</v>
      </c>
      <c r="D245" s="71" t="s">
        <v>99</v>
      </c>
    </row>
    <row r="246" spans="1:4" hidden="1" x14ac:dyDescent="0.15">
      <c r="A246" s="71">
        <v>244</v>
      </c>
      <c r="B246" s="71" t="s">
        <v>104</v>
      </c>
      <c r="C246" s="74" t="s">
        <v>137</v>
      </c>
      <c r="D246" s="71" t="s">
        <v>99</v>
      </c>
    </row>
    <row r="247" spans="1:4" hidden="1" x14ac:dyDescent="0.15">
      <c r="A247" s="71">
        <v>245</v>
      </c>
      <c r="B247" s="71" t="s">
        <v>138</v>
      </c>
      <c r="C247" s="74" t="s">
        <v>137</v>
      </c>
      <c r="D247" s="71" t="s">
        <v>99</v>
      </c>
    </row>
    <row r="248" spans="1:4" hidden="1" x14ac:dyDescent="0.15">
      <c r="A248" s="71">
        <v>246</v>
      </c>
      <c r="B248" s="71" t="s">
        <v>101</v>
      </c>
      <c r="C248" s="74" t="s">
        <v>137</v>
      </c>
      <c r="D248" s="71" t="s">
        <v>99</v>
      </c>
    </row>
    <row r="249" spans="1:4" hidden="1" x14ac:dyDescent="0.15">
      <c r="A249" s="71">
        <v>247</v>
      </c>
      <c r="B249" s="71" t="s">
        <v>101</v>
      </c>
      <c r="C249" s="74" t="s">
        <v>137</v>
      </c>
      <c r="D249" s="71" t="s">
        <v>99</v>
      </c>
    </row>
    <row r="250" spans="1:4" hidden="1" x14ac:dyDescent="0.15">
      <c r="A250" s="71">
        <v>248</v>
      </c>
      <c r="B250" s="71" t="s">
        <v>111</v>
      </c>
      <c r="C250" s="74" t="s">
        <v>137</v>
      </c>
      <c r="D250" s="71" t="s">
        <v>99</v>
      </c>
    </row>
    <row r="251" spans="1:4" hidden="1" x14ac:dyDescent="0.15">
      <c r="A251" s="71">
        <v>249</v>
      </c>
      <c r="B251" s="71" t="s">
        <v>107</v>
      </c>
      <c r="C251" s="74" t="s">
        <v>137</v>
      </c>
      <c r="D251" s="71" t="s">
        <v>99</v>
      </c>
    </row>
    <row r="252" spans="1:4" hidden="1" x14ac:dyDescent="0.15">
      <c r="A252" s="71">
        <v>250</v>
      </c>
      <c r="B252" s="71" t="s">
        <v>113</v>
      </c>
      <c r="C252" s="74" t="s">
        <v>137</v>
      </c>
      <c r="D252" s="71" t="s">
        <v>99</v>
      </c>
    </row>
    <row r="253" spans="1:4" hidden="1" x14ac:dyDescent="0.15">
      <c r="A253" s="71">
        <v>251</v>
      </c>
      <c r="B253" s="71" t="s">
        <v>121</v>
      </c>
      <c r="C253" s="74" t="s">
        <v>137</v>
      </c>
      <c r="D253" s="71" t="s">
        <v>99</v>
      </c>
    </row>
    <row r="254" spans="1:4" hidden="1" x14ac:dyDescent="0.15">
      <c r="A254" s="71">
        <v>252</v>
      </c>
      <c r="B254" s="71" t="s">
        <v>114</v>
      </c>
      <c r="C254" s="74" t="s">
        <v>137</v>
      </c>
      <c r="D254" s="71" t="s">
        <v>99</v>
      </c>
    </row>
    <row r="255" spans="1:4" hidden="1" x14ac:dyDescent="0.15">
      <c r="A255" s="71">
        <v>253</v>
      </c>
      <c r="B255" s="71" t="s">
        <v>139</v>
      </c>
      <c r="C255" s="74" t="s">
        <v>137</v>
      </c>
      <c r="D255" s="71" t="s">
        <v>99</v>
      </c>
    </row>
    <row r="256" spans="1:4" hidden="1" x14ac:dyDescent="0.15">
      <c r="A256" s="71">
        <v>254</v>
      </c>
      <c r="B256" s="71" t="s">
        <v>124</v>
      </c>
      <c r="C256" s="74" t="s">
        <v>137</v>
      </c>
      <c r="D256" s="71" t="s">
        <v>99</v>
      </c>
    </row>
    <row r="257" spans="1:4" hidden="1" x14ac:dyDescent="0.15">
      <c r="A257" s="71">
        <v>255</v>
      </c>
      <c r="B257" s="71" t="s">
        <v>127</v>
      </c>
      <c r="C257" s="74" t="s">
        <v>137</v>
      </c>
      <c r="D257" s="71" t="s">
        <v>99</v>
      </c>
    </row>
    <row r="258" spans="1:4" hidden="1" x14ac:dyDescent="0.15">
      <c r="A258" s="71">
        <v>256</v>
      </c>
      <c r="B258" s="71" t="s">
        <v>112</v>
      </c>
      <c r="C258" s="74" t="s">
        <v>137</v>
      </c>
      <c r="D258" s="71" t="s">
        <v>99</v>
      </c>
    </row>
    <row r="259" spans="1:4" hidden="1" x14ac:dyDescent="0.15">
      <c r="A259" s="71">
        <v>257</v>
      </c>
      <c r="B259" s="71" t="s">
        <v>114</v>
      </c>
      <c r="C259" s="74" t="s">
        <v>137</v>
      </c>
      <c r="D259" s="71" t="s">
        <v>99</v>
      </c>
    </row>
    <row r="260" spans="1:4" hidden="1" x14ac:dyDescent="0.15">
      <c r="A260" s="71">
        <v>258</v>
      </c>
      <c r="B260" s="71" t="s">
        <v>100</v>
      </c>
      <c r="C260" s="74" t="s">
        <v>137</v>
      </c>
      <c r="D260" s="71" t="s">
        <v>99</v>
      </c>
    </row>
    <row r="261" spans="1:4" hidden="1" x14ac:dyDescent="0.15">
      <c r="A261" s="71">
        <v>259</v>
      </c>
      <c r="B261" s="71" t="s">
        <v>105</v>
      </c>
      <c r="C261" s="74" t="s">
        <v>137</v>
      </c>
      <c r="D261" s="71" t="s">
        <v>99</v>
      </c>
    </row>
    <row r="262" spans="1:4" hidden="1" x14ac:dyDescent="0.15">
      <c r="A262" s="71">
        <v>260</v>
      </c>
      <c r="B262" s="71" t="s">
        <v>100</v>
      </c>
      <c r="C262" s="74" t="s">
        <v>137</v>
      </c>
      <c r="D262" s="71" t="s">
        <v>99</v>
      </c>
    </row>
    <row r="263" spans="1:4" hidden="1" x14ac:dyDescent="0.15">
      <c r="A263" s="71">
        <v>261</v>
      </c>
      <c r="B263" s="71" t="s">
        <v>117</v>
      </c>
      <c r="C263" s="74" t="s">
        <v>137</v>
      </c>
      <c r="D263" s="71" t="s">
        <v>99</v>
      </c>
    </row>
    <row r="264" spans="1:4" hidden="1" x14ac:dyDescent="0.15">
      <c r="A264" s="71">
        <v>262</v>
      </c>
      <c r="B264" s="71" t="s">
        <v>116</v>
      </c>
      <c r="C264" s="74" t="s">
        <v>137</v>
      </c>
      <c r="D264" s="71" t="s">
        <v>99</v>
      </c>
    </row>
    <row r="265" spans="1:4" hidden="1" x14ac:dyDescent="0.15">
      <c r="A265" s="71">
        <v>263</v>
      </c>
      <c r="B265" s="71" t="s">
        <v>114</v>
      </c>
      <c r="C265" s="74" t="s">
        <v>137</v>
      </c>
      <c r="D265" s="71" t="s">
        <v>99</v>
      </c>
    </row>
    <row r="266" spans="1:4" hidden="1" x14ac:dyDescent="0.15">
      <c r="A266" s="71">
        <v>264</v>
      </c>
      <c r="B266" s="71" t="s">
        <v>114</v>
      </c>
      <c r="C266" s="74" t="s">
        <v>137</v>
      </c>
      <c r="D266" s="71" t="s">
        <v>99</v>
      </c>
    </row>
    <row r="267" spans="1:4" hidden="1" x14ac:dyDescent="0.15">
      <c r="A267" s="71">
        <v>265</v>
      </c>
      <c r="B267" s="71" t="s">
        <v>113</v>
      </c>
      <c r="C267" s="74" t="s">
        <v>137</v>
      </c>
      <c r="D267" s="71" t="s">
        <v>99</v>
      </c>
    </row>
    <row r="268" spans="1:4" hidden="1" x14ac:dyDescent="0.15">
      <c r="A268" s="71">
        <v>266</v>
      </c>
      <c r="B268" s="71" t="s">
        <v>109</v>
      </c>
      <c r="C268" s="74" t="s">
        <v>137</v>
      </c>
      <c r="D268" s="71" t="s">
        <v>99</v>
      </c>
    </row>
    <row r="269" spans="1:4" hidden="1" x14ac:dyDescent="0.15">
      <c r="A269" s="71">
        <v>267</v>
      </c>
      <c r="B269" s="71" t="s">
        <v>109</v>
      </c>
      <c r="C269" s="74" t="s">
        <v>137</v>
      </c>
      <c r="D269" s="71" t="s">
        <v>99</v>
      </c>
    </row>
    <row r="270" spans="1:4" hidden="1" x14ac:dyDescent="0.15">
      <c r="A270" s="71">
        <v>268</v>
      </c>
      <c r="B270" s="71" t="s">
        <v>104</v>
      </c>
      <c r="C270" s="74" t="s">
        <v>137</v>
      </c>
      <c r="D270" s="71" t="s">
        <v>99</v>
      </c>
    </row>
    <row r="271" spans="1:4" hidden="1" x14ac:dyDescent="0.15">
      <c r="A271" s="71">
        <v>269</v>
      </c>
      <c r="B271" s="71" t="s">
        <v>109</v>
      </c>
      <c r="C271" s="74" t="s">
        <v>137</v>
      </c>
      <c r="D271" s="71" t="s">
        <v>99</v>
      </c>
    </row>
    <row r="272" spans="1:4" hidden="1" x14ac:dyDescent="0.15">
      <c r="A272" s="71">
        <v>270</v>
      </c>
      <c r="B272" s="71" t="s">
        <v>106</v>
      </c>
      <c r="C272" s="74" t="s">
        <v>137</v>
      </c>
      <c r="D272" s="71" t="s">
        <v>99</v>
      </c>
    </row>
    <row r="273" spans="1:4" hidden="1" x14ac:dyDescent="0.15">
      <c r="A273" s="71">
        <v>271</v>
      </c>
      <c r="B273" s="71" t="s">
        <v>104</v>
      </c>
      <c r="C273" s="74" t="s">
        <v>137</v>
      </c>
      <c r="D273" s="71" t="s">
        <v>118</v>
      </c>
    </row>
    <row r="274" spans="1:4" hidden="1" x14ac:dyDescent="0.15">
      <c r="A274" s="71">
        <v>272</v>
      </c>
      <c r="B274" s="71" t="s">
        <v>127</v>
      </c>
      <c r="C274" s="74" t="s">
        <v>137</v>
      </c>
      <c r="D274" s="71" t="s">
        <v>118</v>
      </c>
    </row>
    <row r="275" spans="1:4" hidden="1" x14ac:dyDescent="0.15">
      <c r="A275" s="71">
        <v>273</v>
      </c>
      <c r="B275" s="71" t="s">
        <v>125</v>
      </c>
      <c r="C275" s="74" t="s">
        <v>137</v>
      </c>
      <c r="D275" s="71" t="s">
        <v>118</v>
      </c>
    </row>
    <row r="276" spans="1:4" hidden="1" x14ac:dyDescent="0.15">
      <c r="A276" s="71">
        <v>274</v>
      </c>
      <c r="B276" s="71" t="s">
        <v>114</v>
      </c>
      <c r="C276" s="74" t="s">
        <v>137</v>
      </c>
      <c r="D276" s="71" t="s">
        <v>118</v>
      </c>
    </row>
    <row r="277" spans="1:4" hidden="1" x14ac:dyDescent="0.15">
      <c r="A277" s="71">
        <v>275</v>
      </c>
      <c r="B277" s="71" t="s">
        <v>111</v>
      </c>
      <c r="C277" s="74" t="s">
        <v>137</v>
      </c>
      <c r="D277" s="71" t="s">
        <v>118</v>
      </c>
    </row>
    <row r="278" spans="1:4" hidden="1" x14ac:dyDescent="0.15">
      <c r="A278" s="71">
        <v>276</v>
      </c>
      <c r="B278" s="71" t="s">
        <v>111</v>
      </c>
      <c r="C278" s="74" t="s">
        <v>137</v>
      </c>
      <c r="D278" s="71" t="s">
        <v>118</v>
      </c>
    </row>
    <row r="279" spans="1:4" hidden="1" x14ac:dyDescent="0.15">
      <c r="A279" s="71">
        <v>277</v>
      </c>
      <c r="B279" s="71" t="s">
        <v>104</v>
      </c>
      <c r="C279" s="74" t="s">
        <v>137</v>
      </c>
      <c r="D279" s="71" t="s">
        <v>118</v>
      </c>
    </row>
    <row r="280" spans="1:4" hidden="1" x14ac:dyDescent="0.15">
      <c r="A280" s="71">
        <v>278</v>
      </c>
      <c r="B280" s="71" t="s">
        <v>100</v>
      </c>
      <c r="C280" s="74" t="s">
        <v>137</v>
      </c>
      <c r="D280" s="71" t="s">
        <v>118</v>
      </c>
    </row>
    <row r="281" spans="1:4" hidden="1" x14ac:dyDescent="0.15">
      <c r="A281" s="71">
        <v>279</v>
      </c>
      <c r="B281" s="71" t="s">
        <v>114</v>
      </c>
      <c r="C281" s="74" t="s">
        <v>137</v>
      </c>
      <c r="D281" s="71" t="s">
        <v>118</v>
      </c>
    </row>
    <row r="282" spans="1:4" hidden="1" x14ac:dyDescent="0.15">
      <c r="A282" s="71">
        <v>280</v>
      </c>
      <c r="B282" s="71" t="s">
        <v>113</v>
      </c>
      <c r="C282" s="74" t="s">
        <v>137</v>
      </c>
      <c r="D282" s="71" t="s">
        <v>118</v>
      </c>
    </row>
    <row r="283" spans="1:4" hidden="1" x14ac:dyDescent="0.15">
      <c r="A283" s="71">
        <v>281</v>
      </c>
      <c r="B283" s="71" t="s">
        <v>108</v>
      </c>
      <c r="C283" s="74" t="s">
        <v>137</v>
      </c>
      <c r="D283" s="71" t="s">
        <v>118</v>
      </c>
    </row>
    <row r="284" spans="1:4" hidden="1" x14ac:dyDescent="0.15">
      <c r="A284" s="71">
        <v>282</v>
      </c>
      <c r="B284" s="71" t="s">
        <v>125</v>
      </c>
      <c r="C284" s="74" t="s">
        <v>137</v>
      </c>
      <c r="D284" s="71" t="s">
        <v>118</v>
      </c>
    </row>
    <row r="285" spans="1:4" hidden="1" x14ac:dyDescent="0.15">
      <c r="A285" s="71">
        <v>283</v>
      </c>
      <c r="B285" s="71" t="s">
        <v>105</v>
      </c>
      <c r="C285" s="74" t="s">
        <v>137</v>
      </c>
      <c r="D285" s="71" t="s">
        <v>118</v>
      </c>
    </row>
    <row r="286" spans="1:4" hidden="1" x14ac:dyDescent="0.15">
      <c r="A286" s="71">
        <v>284</v>
      </c>
      <c r="B286" s="71" t="s">
        <v>114</v>
      </c>
      <c r="C286" s="74" t="s">
        <v>137</v>
      </c>
      <c r="D286" s="71" t="s">
        <v>118</v>
      </c>
    </row>
    <row r="287" spans="1:4" hidden="1" x14ac:dyDescent="0.15">
      <c r="A287" s="71">
        <v>285</v>
      </c>
      <c r="B287" s="71" t="s">
        <v>107</v>
      </c>
      <c r="C287" s="74" t="s">
        <v>137</v>
      </c>
      <c r="D287" s="71" t="s">
        <v>118</v>
      </c>
    </row>
    <row r="288" spans="1:4" hidden="1" x14ac:dyDescent="0.15">
      <c r="A288" s="71">
        <v>286</v>
      </c>
      <c r="B288" s="71" t="s">
        <v>117</v>
      </c>
      <c r="C288" s="74" t="s">
        <v>137</v>
      </c>
      <c r="D288" s="71" t="s">
        <v>118</v>
      </c>
    </row>
    <row r="289" spans="1:4" hidden="1" x14ac:dyDescent="0.15">
      <c r="A289" s="71">
        <v>287</v>
      </c>
      <c r="B289" s="71" t="s">
        <v>117</v>
      </c>
      <c r="C289" s="74" t="s">
        <v>137</v>
      </c>
      <c r="D289" s="71" t="s">
        <v>118</v>
      </c>
    </row>
    <row r="290" spans="1:4" hidden="1" x14ac:dyDescent="0.15">
      <c r="A290" s="71">
        <v>288</v>
      </c>
      <c r="B290" s="71" t="s">
        <v>101</v>
      </c>
      <c r="C290" s="74" t="s">
        <v>137</v>
      </c>
      <c r="D290" s="71" t="s">
        <v>118</v>
      </c>
    </row>
    <row r="291" spans="1:4" hidden="1" x14ac:dyDescent="0.15">
      <c r="A291" s="71">
        <v>289</v>
      </c>
      <c r="B291" s="71" t="s">
        <v>112</v>
      </c>
      <c r="C291" s="74" t="s">
        <v>137</v>
      </c>
      <c r="D291" s="71" t="s">
        <v>118</v>
      </c>
    </row>
    <row r="292" spans="1:4" hidden="1" x14ac:dyDescent="0.15">
      <c r="A292" s="71">
        <v>290</v>
      </c>
      <c r="B292" s="71" t="s">
        <v>135</v>
      </c>
      <c r="C292" s="74" t="s">
        <v>137</v>
      </c>
      <c r="D292" s="71" t="s">
        <v>118</v>
      </c>
    </row>
    <row r="293" spans="1:4" hidden="1" x14ac:dyDescent="0.15">
      <c r="A293" s="71">
        <v>291</v>
      </c>
      <c r="B293" s="71" t="s">
        <v>140</v>
      </c>
      <c r="C293" s="74" t="s">
        <v>137</v>
      </c>
      <c r="D293" s="71" t="s">
        <v>118</v>
      </c>
    </row>
    <row r="294" spans="1:4" hidden="1" x14ac:dyDescent="0.15">
      <c r="A294" s="71">
        <v>292</v>
      </c>
      <c r="B294" s="71" t="s">
        <v>101</v>
      </c>
      <c r="C294" s="74" t="s">
        <v>137</v>
      </c>
      <c r="D294" s="71" t="s">
        <v>118</v>
      </c>
    </row>
    <row r="295" spans="1:4" hidden="1" x14ac:dyDescent="0.15">
      <c r="A295" s="71">
        <v>293</v>
      </c>
      <c r="B295" s="71" t="s">
        <v>112</v>
      </c>
      <c r="C295" s="74" t="s">
        <v>137</v>
      </c>
      <c r="D295" s="71" t="s">
        <v>118</v>
      </c>
    </row>
    <row r="296" spans="1:4" hidden="1" x14ac:dyDescent="0.15">
      <c r="A296" s="71">
        <v>294</v>
      </c>
      <c r="B296" s="71" t="s">
        <v>114</v>
      </c>
      <c r="C296" s="74" t="s">
        <v>137</v>
      </c>
      <c r="D296" s="71" t="s">
        <v>118</v>
      </c>
    </row>
    <row r="297" spans="1:4" hidden="1" x14ac:dyDescent="0.15">
      <c r="A297" s="71">
        <v>295</v>
      </c>
      <c r="B297" s="71" t="s">
        <v>125</v>
      </c>
      <c r="C297" s="74" t="s">
        <v>137</v>
      </c>
      <c r="D297" s="71" t="s">
        <v>118</v>
      </c>
    </row>
    <row r="298" spans="1:4" hidden="1" x14ac:dyDescent="0.15">
      <c r="A298" s="71">
        <v>296</v>
      </c>
      <c r="B298" s="71" t="s">
        <v>131</v>
      </c>
      <c r="C298" s="74" t="s">
        <v>137</v>
      </c>
      <c r="D298" s="71" t="s">
        <v>118</v>
      </c>
    </row>
    <row r="299" spans="1:4" hidden="1" x14ac:dyDescent="0.15">
      <c r="A299" s="71">
        <v>297</v>
      </c>
      <c r="B299" s="71" t="s">
        <v>124</v>
      </c>
      <c r="C299" s="74" t="s">
        <v>137</v>
      </c>
      <c r="D299" s="71" t="s">
        <v>118</v>
      </c>
    </row>
    <row r="300" spans="1:4" hidden="1" x14ac:dyDescent="0.15">
      <c r="A300" s="71">
        <v>298</v>
      </c>
      <c r="B300" s="71" t="s">
        <v>101</v>
      </c>
      <c r="C300" s="74" t="s">
        <v>137</v>
      </c>
      <c r="D300" s="71" t="s">
        <v>118</v>
      </c>
    </row>
    <row r="301" spans="1:4" hidden="1" x14ac:dyDescent="0.15">
      <c r="A301" s="71">
        <v>299</v>
      </c>
      <c r="B301" s="71" t="s">
        <v>100</v>
      </c>
      <c r="C301" s="74" t="s">
        <v>137</v>
      </c>
      <c r="D301" s="71" t="s">
        <v>118</v>
      </c>
    </row>
    <row r="302" spans="1:4" hidden="1" x14ac:dyDescent="0.15">
      <c r="A302" s="71">
        <v>300</v>
      </c>
      <c r="B302" s="71" t="s">
        <v>110</v>
      </c>
      <c r="C302" s="74" t="s">
        <v>137</v>
      </c>
      <c r="D302" s="71" t="s">
        <v>118</v>
      </c>
    </row>
    <row r="303" spans="1:4" hidden="1" x14ac:dyDescent="0.15">
      <c r="A303" s="71">
        <v>301</v>
      </c>
      <c r="B303" s="71" t="s">
        <v>101</v>
      </c>
      <c r="C303" s="74" t="s">
        <v>137</v>
      </c>
      <c r="D303" s="71" t="s">
        <v>118</v>
      </c>
    </row>
    <row r="304" spans="1:4" hidden="1" x14ac:dyDescent="0.15">
      <c r="A304" s="71">
        <v>302</v>
      </c>
      <c r="B304" s="71" t="s">
        <v>113</v>
      </c>
      <c r="C304" s="74" t="s">
        <v>137</v>
      </c>
      <c r="D304" s="71" t="s">
        <v>126</v>
      </c>
    </row>
    <row r="305" spans="1:4" hidden="1" x14ac:dyDescent="0.15">
      <c r="A305" s="71">
        <v>303</v>
      </c>
      <c r="B305" s="71" t="s">
        <v>110</v>
      </c>
      <c r="C305" s="74" t="s">
        <v>137</v>
      </c>
      <c r="D305" s="71" t="s">
        <v>126</v>
      </c>
    </row>
    <row r="306" spans="1:4" hidden="1" x14ac:dyDescent="0.15">
      <c r="A306" s="71">
        <v>304</v>
      </c>
      <c r="B306" s="71" t="s">
        <v>141</v>
      </c>
      <c r="C306" s="74" t="s">
        <v>137</v>
      </c>
      <c r="D306" s="71" t="s">
        <v>126</v>
      </c>
    </row>
    <row r="307" spans="1:4" hidden="1" x14ac:dyDescent="0.15">
      <c r="A307" s="71">
        <v>305</v>
      </c>
      <c r="B307" s="71" t="s">
        <v>102</v>
      </c>
      <c r="C307" s="74" t="s">
        <v>137</v>
      </c>
      <c r="D307" s="71" t="s">
        <v>126</v>
      </c>
    </row>
    <row r="308" spans="1:4" hidden="1" x14ac:dyDescent="0.15">
      <c r="A308" s="71">
        <v>306</v>
      </c>
      <c r="B308" s="71" t="s">
        <v>112</v>
      </c>
      <c r="C308" s="74" t="s">
        <v>137</v>
      </c>
      <c r="D308" s="71" t="s">
        <v>126</v>
      </c>
    </row>
    <row r="309" spans="1:4" hidden="1" x14ac:dyDescent="0.15">
      <c r="A309" s="71">
        <v>307</v>
      </c>
      <c r="B309" s="71" t="s">
        <v>104</v>
      </c>
      <c r="C309" s="74" t="s">
        <v>137</v>
      </c>
      <c r="D309" s="71" t="s">
        <v>126</v>
      </c>
    </row>
    <row r="310" spans="1:4" hidden="1" x14ac:dyDescent="0.15">
      <c r="A310" s="71">
        <v>308</v>
      </c>
      <c r="B310" s="71" t="s">
        <v>106</v>
      </c>
      <c r="C310" s="74" t="s">
        <v>137</v>
      </c>
      <c r="D310" s="71" t="s">
        <v>126</v>
      </c>
    </row>
    <row r="311" spans="1:4" hidden="1" x14ac:dyDescent="0.15">
      <c r="A311" s="71">
        <v>309</v>
      </c>
      <c r="B311" s="71" t="s">
        <v>125</v>
      </c>
      <c r="C311" s="74" t="s">
        <v>137</v>
      </c>
      <c r="D311" s="71" t="s">
        <v>126</v>
      </c>
    </row>
    <row r="312" spans="1:4" hidden="1" x14ac:dyDescent="0.15">
      <c r="A312" s="71">
        <v>310</v>
      </c>
      <c r="B312" s="71" t="s">
        <v>122</v>
      </c>
      <c r="C312" s="74" t="s">
        <v>137</v>
      </c>
      <c r="D312" s="71" t="s">
        <v>126</v>
      </c>
    </row>
    <row r="313" spans="1:4" hidden="1" x14ac:dyDescent="0.15">
      <c r="A313" s="71">
        <v>311</v>
      </c>
      <c r="B313" s="71" t="s">
        <v>127</v>
      </c>
      <c r="C313" s="74" t="s">
        <v>137</v>
      </c>
      <c r="D313" s="71" t="s">
        <v>126</v>
      </c>
    </row>
    <row r="314" spans="1:4" hidden="1" x14ac:dyDescent="0.15">
      <c r="A314" s="71">
        <v>312</v>
      </c>
      <c r="B314" s="71" t="s">
        <v>114</v>
      </c>
      <c r="C314" s="74" t="s">
        <v>137</v>
      </c>
      <c r="D314" s="71" t="s">
        <v>126</v>
      </c>
    </row>
    <row r="315" spans="1:4" hidden="1" x14ac:dyDescent="0.15">
      <c r="A315" s="71">
        <v>313</v>
      </c>
      <c r="B315" s="71" t="s">
        <v>111</v>
      </c>
      <c r="C315" s="74" t="s">
        <v>137</v>
      </c>
      <c r="D315" s="71" t="s">
        <v>126</v>
      </c>
    </row>
    <row r="316" spans="1:4" hidden="1" x14ac:dyDescent="0.15">
      <c r="A316" s="71">
        <v>314</v>
      </c>
      <c r="B316" s="71" t="s">
        <v>105</v>
      </c>
      <c r="C316" s="74" t="s">
        <v>137</v>
      </c>
      <c r="D316" s="71" t="s">
        <v>126</v>
      </c>
    </row>
    <row r="317" spans="1:4" hidden="1" x14ac:dyDescent="0.15">
      <c r="A317" s="71">
        <v>315</v>
      </c>
      <c r="B317" s="71" t="s">
        <v>124</v>
      </c>
      <c r="C317" s="74" t="s">
        <v>137</v>
      </c>
      <c r="D317" s="71" t="s">
        <v>126</v>
      </c>
    </row>
    <row r="318" spans="1:4" hidden="1" x14ac:dyDescent="0.15">
      <c r="A318" s="71">
        <v>316</v>
      </c>
      <c r="B318" s="71" t="s">
        <v>127</v>
      </c>
      <c r="C318" s="74" t="s">
        <v>137</v>
      </c>
      <c r="D318" s="71" t="s">
        <v>126</v>
      </c>
    </row>
    <row r="319" spans="1:4" hidden="1" x14ac:dyDescent="0.15">
      <c r="A319" s="71">
        <v>317</v>
      </c>
      <c r="B319" s="71" t="s">
        <v>101</v>
      </c>
      <c r="C319" s="74" t="s">
        <v>137</v>
      </c>
      <c r="D319" s="71" t="s">
        <v>126</v>
      </c>
    </row>
    <row r="320" spans="1:4" hidden="1" x14ac:dyDescent="0.15">
      <c r="A320" s="71">
        <v>318</v>
      </c>
      <c r="B320" s="71" t="s">
        <v>97</v>
      </c>
      <c r="C320" s="74" t="s">
        <v>137</v>
      </c>
      <c r="D320" s="71" t="s">
        <v>126</v>
      </c>
    </row>
    <row r="321" spans="1:4" hidden="1" x14ac:dyDescent="0.15">
      <c r="A321" s="71">
        <v>319</v>
      </c>
      <c r="B321" s="71" t="s">
        <v>97</v>
      </c>
      <c r="C321" s="74" t="s">
        <v>137</v>
      </c>
      <c r="D321" s="71" t="s">
        <v>126</v>
      </c>
    </row>
    <row r="322" spans="1:4" hidden="1" x14ac:dyDescent="0.15">
      <c r="A322" s="71">
        <v>320</v>
      </c>
      <c r="B322" s="71" t="s">
        <v>101</v>
      </c>
      <c r="C322" s="74" t="s">
        <v>137</v>
      </c>
      <c r="D322" s="71" t="s">
        <v>126</v>
      </c>
    </row>
    <row r="323" spans="1:4" hidden="1" x14ac:dyDescent="0.15">
      <c r="A323" s="71">
        <v>321</v>
      </c>
      <c r="B323" s="71" t="s">
        <v>101</v>
      </c>
      <c r="C323" s="74" t="s">
        <v>137</v>
      </c>
      <c r="D323" s="71" t="s">
        <v>126</v>
      </c>
    </row>
    <row r="324" spans="1:4" hidden="1" x14ac:dyDescent="0.15">
      <c r="A324" s="71">
        <v>322</v>
      </c>
      <c r="B324" s="71" t="s">
        <v>125</v>
      </c>
      <c r="C324" s="74" t="s">
        <v>137</v>
      </c>
      <c r="D324" s="71" t="s">
        <v>126</v>
      </c>
    </row>
    <row r="325" spans="1:4" hidden="1" x14ac:dyDescent="0.15">
      <c r="A325" s="71">
        <v>323</v>
      </c>
      <c r="B325" s="71" t="s">
        <v>131</v>
      </c>
      <c r="C325" s="74" t="s">
        <v>137</v>
      </c>
      <c r="D325" s="71" t="s">
        <v>126</v>
      </c>
    </row>
    <row r="326" spans="1:4" hidden="1" x14ac:dyDescent="0.15">
      <c r="A326" s="71">
        <v>324</v>
      </c>
      <c r="B326" s="71" t="s">
        <v>105</v>
      </c>
      <c r="C326" s="74" t="s">
        <v>137</v>
      </c>
      <c r="D326" s="71" t="s">
        <v>126</v>
      </c>
    </row>
    <row r="327" spans="1:4" hidden="1" x14ac:dyDescent="0.15">
      <c r="A327" s="71">
        <v>325</v>
      </c>
      <c r="B327" s="71" t="s">
        <v>97</v>
      </c>
      <c r="C327" s="74" t="s">
        <v>137</v>
      </c>
      <c r="D327" s="71" t="s">
        <v>126</v>
      </c>
    </row>
    <row r="328" spans="1:4" hidden="1" x14ac:dyDescent="0.15">
      <c r="A328" s="71">
        <v>326</v>
      </c>
      <c r="B328" s="71" t="s">
        <v>114</v>
      </c>
      <c r="C328" s="74" t="s">
        <v>137</v>
      </c>
      <c r="D328" s="71" t="s">
        <v>126</v>
      </c>
    </row>
    <row r="329" spans="1:4" hidden="1" x14ac:dyDescent="0.15">
      <c r="A329" s="71">
        <v>327</v>
      </c>
      <c r="B329" s="71" t="s">
        <v>106</v>
      </c>
      <c r="C329" s="74" t="s">
        <v>137</v>
      </c>
      <c r="D329" s="71" t="s">
        <v>129</v>
      </c>
    </row>
    <row r="330" spans="1:4" hidden="1" x14ac:dyDescent="0.15">
      <c r="A330" s="71">
        <v>328</v>
      </c>
      <c r="B330" s="71" t="s">
        <v>112</v>
      </c>
      <c r="C330" s="74" t="s">
        <v>137</v>
      </c>
      <c r="D330" s="71" t="s">
        <v>129</v>
      </c>
    </row>
    <row r="331" spans="1:4" hidden="1" x14ac:dyDescent="0.15">
      <c r="A331" s="71">
        <v>329</v>
      </c>
      <c r="B331" s="71" t="s">
        <v>124</v>
      </c>
      <c r="C331" s="74" t="s">
        <v>137</v>
      </c>
      <c r="D331" s="71" t="s">
        <v>129</v>
      </c>
    </row>
    <row r="332" spans="1:4" hidden="1" x14ac:dyDescent="0.15">
      <c r="A332" s="71">
        <v>330</v>
      </c>
      <c r="B332" s="71" t="s">
        <v>111</v>
      </c>
      <c r="C332" s="74" t="s">
        <v>137</v>
      </c>
      <c r="D332" s="71" t="s">
        <v>126</v>
      </c>
    </row>
    <row r="333" spans="1:4" hidden="1" x14ac:dyDescent="0.15">
      <c r="A333" s="71">
        <v>331</v>
      </c>
      <c r="B333" s="71" t="s">
        <v>124</v>
      </c>
      <c r="C333" s="74" t="s">
        <v>142</v>
      </c>
      <c r="D333" s="71" t="s">
        <v>99</v>
      </c>
    </row>
    <row r="334" spans="1:4" hidden="1" x14ac:dyDescent="0.15">
      <c r="A334" s="71">
        <v>332</v>
      </c>
      <c r="B334" s="71" t="s">
        <v>113</v>
      </c>
      <c r="C334" s="74" t="s">
        <v>142</v>
      </c>
      <c r="D334" s="71" t="s">
        <v>99</v>
      </c>
    </row>
    <row r="335" spans="1:4" hidden="1" x14ac:dyDescent="0.15">
      <c r="A335" s="71">
        <v>333</v>
      </c>
      <c r="B335" s="71" t="s">
        <v>103</v>
      </c>
      <c r="C335" s="74" t="s">
        <v>142</v>
      </c>
      <c r="D335" s="71" t="s">
        <v>99</v>
      </c>
    </row>
    <row r="336" spans="1:4" hidden="1" x14ac:dyDescent="0.15">
      <c r="A336" s="71">
        <v>334</v>
      </c>
      <c r="B336" s="71" t="s">
        <v>115</v>
      </c>
      <c r="C336" s="74" t="s">
        <v>142</v>
      </c>
      <c r="D336" s="71" t="s">
        <v>99</v>
      </c>
    </row>
    <row r="337" spans="1:4" hidden="1" x14ac:dyDescent="0.15">
      <c r="A337" s="71">
        <v>335</v>
      </c>
      <c r="B337" s="71" t="s">
        <v>106</v>
      </c>
      <c r="C337" s="74" t="s">
        <v>142</v>
      </c>
      <c r="D337" s="71" t="s">
        <v>99</v>
      </c>
    </row>
    <row r="338" spans="1:4" hidden="1" x14ac:dyDescent="0.15">
      <c r="A338" s="71">
        <v>336</v>
      </c>
      <c r="B338" s="71" t="s">
        <v>117</v>
      </c>
      <c r="C338" s="74" t="s">
        <v>142</v>
      </c>
      <c r="D338" s="71" t="s">
        <v>99</v>
      </c>
    </row>
    <row r="339" spans="1:4" hidden="1" x14ac:dyDescent="0.15">
      <c r="A339" s="71">
        <v>337</v>
      </c>
      <c r="B339" s="71" t="s">
        <v>111</v>
      </c>
      <c r="C339" s="74" t="s">
        <v>142</v>
      </c>
      <c r="D339" s="71" t="s">
        <v>99</v>
      </c>
    </row>
    <row r="340" spans="1:4" hidden="1" x14ac:dyDescent="0.15">
      <c r="A340" s="71">
        <v>338</v>
      </c>
      <c r="B340" s="71" t="s">
        <v>104</v>
      </c>
      <c r="C340" s="74" t="s">
        <v>142</v>
      </c>
      <c r="D340" s="71" t="s">
        <v>99</v>
      </c>
    </row>
    <row r="341" spans="1:4" hidden="1" x14ac:dyDescent="0.15">
      <c r="A341" s="71">
        <v>339</v>
      </c>
      <c r="B341" s="71" t="s">
        <v>127</v>
      </c>
      <c r="C341" s="74" t="s">
        <v>142</v>
      </c>
      <c r="D341" s="71" t="s">
        <v>99</v>
      </c>
    </row>
    <row r="342" spans="1:4" hidden="1" x14ac:dyDescent="0.15">
      <c r="A342" s="71">
        <v>340</v>
      </c>
      <c r="B342" s="71" t="s">
        <v>101</v>
      </c>
      <c r="C342" s="74" t="s">
        <v>142</v>
      </c>
      <c r="D342" s="71" t="s">
        <v>99</v>
      </c>
    </row>
    <row r="343" spans="1:4" hidden="1" x14ac:dyDescent="0.15">
      <c r="A343" s="71">
        <v>341</v>
      </c>
      <c r="B343" s="71" t="s">
        <v>101</v>
      </c>
      <c r="C343" s="74" t="s">
        <v>142</v>
      </c>
      <c r="D343" s="71" t="s">
        <v>99</v>
      </c>
    </row>
    <row r="344" spans="1:4" hidden="1" x14ac:dyDescent="0.15">
      <c r="A344" s="71">
        <v>342</v>
      </c>
      <c r="B344" s="71" t="s">
        <v>114</v>
      </c>
      <c r="C344" s="74" t="s">
        <v>142</v>
      </c>
      <c r="D344" s="71" t="s">
        <v>99</v>
      </c>
    </row>
    <row r="345" spans="1:4" hidden="1" x14ac:dyDescent="0.15">
      <c r="A345" s="71">
        <v>343</v>
      </c>
      <c r="B345" s="71" t="s">
        <v>127</v>
      </c>
      <c r="C345" s="74" t="s">
        <v>142</v>
      </c>
      <c r="D345" s="71" t="s">
        <v>99</v>
      </c>
    </row>
    <row r="346" spans="1:4" hidden="1" x14ac:dyDescent="0.15">
      <c r="A346" s="71">
        <v>344</v>
      </c>
      <c r="B346" s="71" t="s">
        <v>113</v>
      </c>
      <c r="C346" s="74" t="s">
        <v>142</v>
      </c>
      <c r="D346" s="71" t="s">
        <v>99</v>
      </c>
    </row>
    <row r="347" spans="1:4" hidden="1" x14ac:dyDescent="0.15">
      <c r="A347" s="71">
        <v>345</v>
      </c>
      <c r="B347" s="71" t="s">
        <v>103</v>
      </c>
      <c r="C347" s="74" t="s">
        <v>142</v>
      </c>
      <c r="D347" s="71" t="s">
        <v>99</v>
      </c>
    </row>
    <row r="348" spans="1:4" hidden="1" x14ac:dyDescent="0.15">
      <c r="A348" s="71">
        <v>346</v>
      </c>
      <c r="B348" s="71" t="s">
        <v>103</v>
      </c>
      <c r="C348" s="74" t="s">
        <v>142</v>
      </c>
      <c r="D348" s="71" t="s">
        <v>99</v>
      </c>
    </row>
    <row r="349" spans="1:4" hidden="1" x14ac:dyDescent="0.15">
      <c r="A349" s="71">
        <v>347</v>
      </c>
      <c r="B349" s="71" t="s">
        <v>116</v>
      </c>
      <c r="C349" s="74" t="s">
        <v>142</v>
      </c>
      <c r="D349" s="71" t="s">
        <v>99</v>
      </c>
    </row>
    <row r="350" spans="1:4" hidden="1" x14ac:dyDescent="0.15">
      <c r="A350" s="71">
        <v>348</v>
      </c>
      <c r="B350" s="71" t="s">
        <v>110</v>
      </c>
      <c r="C350" s="74" t="s">
        <v>142</v>
      </c>
      <c r="D350" s="71" t="s">
        <v>99</v>
      </c>
    </row>
    <row r="351" spans="1:4" hidden="1" x14ac:dyDescent="0.15">
      <c r="A351" s="71">
        <v>349</v>
      </c>
      <c r="B351" s="71" t="s">
        <v>105</v>
      </c>
      <c r="C351" s="74" t="s">
        <v>142</v>
      </c>
      <c r="D351" s="71" t="s">
        <v>99</v>
      </c>
    </row>
    <row r="352" spans="1:4" hidden="1" x14ac:dyDescent="0.15">
      <c r="A352" s="71">
        <v>350</v>
      </c>
      <c r="B352" s="71" t="s">
        <v>113</v>
      </c>
      <c r="C352" s="74" t="s">
        <v>142</v>
      </c>
      <c r="D352" s="71" t="s">
        <v>99</v>
      </c>
    </row>
    <row r="353" spans="1:4" hidden="1" x14ac:dyDescent="0.15">
      <c r="A353" s="71">
        <v>351</v>
      </c>
      <c r="B353" s="71" t="s">
        <v>112</v>
      </c>
      <c r="C353" s="74" t="s">
        <v>142</v>
      </c>
      <c r="D353" s="71" t="s">
        <v>99</v>
      </c>
    </row>
    <row r="354" spans="1:4" hidden="1" x14ac:dyDescent="0.15">
      <c r="A354" s="71">
        <v>352</v>
      </c>
      <c r="B354" s="71" t="s">
        <v>124</v>
      </c>
      <c r="C354" s="74" t="s">
        <v>142</v>
      </c>
      <c r="D354" s="71" t="s">
        <v>99</v>
      </c>
    </row>
    <row r="355" spans="1:4" hidden="1" x14ac:dyDescent="0.15">
      <c r="A355" s="71">
        <v>353</v>
      </c>
      <c r="B355" s="71" t="s">
        <v>106</v>
      </c>
      <c r="C355" s="74" t="s">
        <v>142</v>
      </c>
      <c r="D355" s="71" t="s">
        <v>99</v>
      </c>
    </row>
    <row r="356" spans="1:4" hidden="1" x14ac:dyDescent="0.15">
      <c r="A356" s="71">
        <v>354</v>
      </c>
      <c r="B356" s="71" t="s">
        <v>101</v>
      </c>
      <c r="C356" s="74" t="s">
        <v>142</v>
      </c>
      <c r="D356" s="71" t="s">
        <v>118</v>
      </c>
    </row>
    <row r="357" spans="1:4" hidden="1" x14ac:dyDescent="0.15">
      <c r="A357" s="71">
        <v>355</v>
      </c>
      <c r="B357" s="71" t="s">
        <v>106</v>
      </c>
      <c r="C357" s="74" t="s">
        <v>142</v>
      </c>
      <c r="D357" s="71" t="s">
        <v>118</v>
      </c>
    </row>
    <row r="358" spans="1:4" hidden="1" x14ac:dyDescent="0.15">
      <c r="A358" s="71">
        <v>356</v>
      </c>
      <c r="B358" s="71" t="s">
        <v>111</v>
      </c>
      <c r="C358" s="74" t="s">
        <v>142</v>
      </c>
      <c r="D358" s="71" t="s">
        <v>118</v>
      </c>
    </row>
    <row r="359" spans="1:4" hidden="1" x14ac:dyDescent="0.15">
      <c r="A359" s="71">
        <v>357</v>
      </c>
      <c r="B359" s="71" t="s">
        <v>112</v>
      </c>
      <c r="C359" s="74" t="s">
        <v>142</v>
      </c>
      <c r="D359" s="71" t="s">
        <v>118</v>
      </c>
    </row>
    <row r="360" spans="1:4" hidden="1" x14ac:dyDescent="0.15">
      <c r="A360" s="71">
        <v>358</v>
      </c>
      <c r="B360" s="71" t="s">
        <v>119</v>
      </c>
      <c r="C360" s="74" t="s">
        <v>142</v>
      </c>
      <c r="D360" s="71" t="s">
        <v>118</v>
      </c>
    </row>
    <row r="361" spans="1:4" hidden="1" x14ac:dyDescent="0.15">
      <c r="A361" s="71">
        <v>359</v>
      </c>
      <c r="B361" s="71" t="s">
        <v>101</v>
      </c>
      <c r="C361" s="74" t="s">
        <v>142</v>
      </c>
      <c r="D361" s="71" t="s">
        <v>118</v>
      </c>
    </row>
    <row r="362" spans="1:4" hidden="1" x14ac:dyDescent="0.15">
      <c r="A362" s="71">
        <v>360</v>
      </c>
      <c r="B362" s="71" t="s">
        <v>127</v>
      </c>
      <c r="C362" s="74" t="s">
        <v>142</v>
      </c>
      <c r="D362" s="71" t="s">
        <v>118</v>
      </c>
    </row>
    <row r="363" spans="1:4" hidden="1" x14ac:dyDescent="0.15">
      <c r="A363" s="71">
        <v>361</v>
      </c>
      <c r="B363" s="71" t="s">
        <v>109</v>
      </c>
      <c r="C363" s="74" t="s">
        <v>142</v>
      </c>
      <c r="D363" s="71" t="s">
        <v>118</v>
      </c>
    </row>
    <row r="364" spans="1:4" hidden="1" x14ac:dyDescent="0.15">
      <c r="A364" s="71">
        <v>362</v>
      </c>
      <c r="B364" s="71" t="s">
        <v>116</v>
      </c>
      <c r="C364" s="74" t="s">
        <v>142</v>
      </c>
      <c r="D364" s="71" t="s">
        <v>118</v>
      </c>
    </row>
    <row r="365" spans="1:4" hidden="1" x14ac:dyDescent="0.15">
      <c r="A365" s="71">
        <v>363</v>
      </c>
      <c r="B365" s="71" t="s">
        <v>120</v>
      </c>
      <c r="C365" s="74" t="s">
        <v>142</v>
      </c>
      <c r="D365" s="71" t="s">
        <v>118</v>
      </c>
    </row>
    <row r="366" spans="1:4" hidden="1" x14ac:dyDescent="0.15">
      <c r="A366" s="71">
        <v>364</v>
      </c>
      <c r="B366" s="71" t="s">
        <v>124</v>
      </c>
      <c r="C366" s="74" t="s">
        <v>142</v>
      </c>
      <c r="D366" s="71" t="s">
        <v>118</v>
      </c>
    </row>
    <row r="367" spans="1:4" hidden="1" x14ac:dyDescent="0.15">
      <c r="A367" s="71">
        <v>365</v>
      </c>
      <c r="B367" s="71" t="s">
        <v>97</v>
      </c>
      <c r="C367" s="74" t="s">
        <v>142</v>
      </c>
      <c r="D367" s="71" t="s">
        <v>118</v>
      </c>
    </row>
    <row r="368" spans="1:4" hidden="1" x14ac:dyDescent="0.15">
      <c r="A368" s="71">
        <v>366</v>
      </c>
      <c r="B368" s="71" t="s">
        <v>114</v>
      </c>
      <c r="C368" s="74" t="s">
        <v>142</v>
      </c>
      <c r="D368" s="71" t="s">
        <v>118</v>
      </c>
    </row>
    <row r="369" spans="1:4" hidden="1" x14ac:dyDescent="0.15">
      <c r="A369" s="71">
        <v>367</v>
      </c>
      <c r="B369" s="71" t="s">
        <v>105</v>
      </c>
      <c r="C369" s="74" t="s">
        <v>142</v>
      </c>
      <c r="D369" s="71" t="s">
        <v>118</v>
      </c>
    </row>
    <row r="370" spans="1:4" hidden="1" x14ac:dyDescent="0.15">
      <c r="A370" s="71">
        <v>368</v>
      </c>
      <c r="B370" s="71" t="s">
        <v>116</v>
      </c>
      <c r="C370" s="74" t="s">
        <v>142</v>
      </c>
      <c r="D370" s="71" t="s">
        <v>118</v>
      </c>
    </row>
    <row r="371" spans="1:4" hidden="1" x14ac:dyDescent="0.15">
      <c r="A371" s="71">
        <v>369</v>
      </c>
      <c r="B371" s="71" t="s">
        <v>102</v>
      </c>
      <c r="C371" s="74" t="s">
        <v>142</v>
      </c>
      <c r="D371" s="71" t="s">
        <v>118</v>
      </c>
    </row>
    <row r="372" spans="1:4" hidden="1" x14ac:dyDescent="0.15">
      <c r="A372" s="71">
        <v>370</v>
      </c>
      <c r="B372" s="71" t="s">
        <v>106</v>
      </c>
      <c r="C372" s="74" t="s">
        <v>142</v>
      </c>
      <c r="D372" s="71" t="s">
        <v>118</v>
      </c>
    </row>
    <row r="373" spans="1:4" hidden="1" x14ac:dyDescent="0.15">
      <c r="A373" s="71">
        <v>371</v>
      </c>
      <c r="B373" s="71" t="s">
        <v>105</v>
      </c>
      <c r="C373" s="74" t="s">
        <v>142</v>
      </c>
      <c r="D373" s="71" t="s">
        <v>126</v>
      </c>
    </row>
    <row r="374" spans="1:4" hidden="1" x14ac:dyDescent="0.15">
      <c r="A374" s="71">
        <v>372</v>
      </c>
      <c r="B374" s="71" t="s">
        <v>103</v>
      </c>
      <c r="C374" s="74" t="s">
        <v>142</v>
      </c>
      <c r="D374" s="71" t="s">
        <v>126</v>
      </c>
    </row>
    <row r="375" spans="1:4" hidden="1" x14ac:dyDescent="0.15">
      <c r="A375" s="71">
        <v>373</v>
      </c>
      <c r="B375" s="71" t="s">
        <v>103</v>
      </c>
      <c r="C375" s="74" t="s">
        <v>142</v>
      </c>
      <c r="D375" s="71" t="s">
        <v>126</v>
      </c>
    </row>
    <row r="376" spans="1:4" hidden="1" x14ac:dyDescent="0.15">
      <c r="A376" s="71">
        <v>374</v>
      </c>
      <c r="B376" s="71" t="s">
        <v>101</v>
      </c>
      <c r="C376" s="74" t="s">
        <v>142</v>
      </c>
      <c r="D376" s="71" t="s">
        <v>126</v>
      </c>
    </row>
    <row r="377" spans="1:4" hidden="1" x14ac:dyDescent="0.15">
      <c r="A377" s="71">
        <v>375</v>
      </c>
      <c r="B377" s="71" t="s">
        <v>127</v>
      </c>
      <c r="C377" s="74" t="s">
        <v>142</v>
      </c>
      <c r="D377" s="71" t="s">
        <v>126</v>
      </c>
    </row>
    <row r="378" spans="1:4" hidden="1" x14ac:dyDescent="0.15">
      <c r="A378" s="71">
        <v>376</v>
      </c>
      <c r="B378" s="71" t="s">
        <v>102</v>
      </c>
      <c r="C378" s="74" t="s">
        <v>142</v>
      </c>
      <c r="D378" s="71" t="s">
        <v>126</v>
      </c>
    </row>
    <row r="379" spans="1:4" hidden="1" x14ac:dyDescent="0.15">
      <c r="A379" s="71">
        <v>377</v>
      </c>
      <c r="B379" s="71" t="s">
        <v>123</v>
      </c>
      <c r="C379" s="74" t="s">
        <v>142</v>
      </c>
      <c r="D379" s="71" t="s">
        <v>126</v>
      </c>
    </row>
    <row r="380" spans="1:4" hidden="1" x14ac:dyDescent="0.15">
      <c r="A380" s="71">
        <v>378</v>
      </c>
      <c r="B380" s="71" t="s">
        <v>114</v>
      </c>
      <c r="C380" s="74" t="s">
        <v>142</v>
      </c>
      <c r="D380" s="71" t="s">
        <v>126</v>
      </c>
    </row>
    <row r="381" spans="1:4" hidden="1" x14ac:dyDescent="0.15">
      <c r="A381" s="71">
        <v>379</v>
      </c>
      <c r="B381" s="71" t="s">
        <v>102</v>
      </c>
      <c r="C381" s="74" t="s">
        <v>142</v>
      </c>
      <c r="D381" s="71" t="s">
        <v>126</v>
      </c>
    </row>
    <row r="382" spans="1:4" hidden="1" x14ac:dyDescent="0.15">
      <c r="A382" s="71">
        <v>380</v>
      </c>
      <c r="B382" s="71" t="s">
        <v>114</v>
      </c>
      <c r="C382" s="74" t="s">
        <v>142</v>
      </c>
      <c r="D382" s="71" t="s">
        <v>126</v>
      </c>
    </row>
    <row r="383" spans="1:4" hidden="1" x14ac:dyDescent="0.15">
      <c r="A383" s="71">
        <v>381</v>
      </c>
      <c r="B383" s="71" t="s">
        <v>127</v>
      </c>
      <c r="C383" s="74" t="s">
        <v>142</v>
      </c>
      <c r="D383" s="71" t="s">
        <v>126</v>
      </c>
    </row>
    <row r="384" spans="1:4" hidden="1" x14ac:dyDescent="0.15">
      <c r="A384" s="71">
        <v>382</v>
      </c>
      <c r="B384" s="71" t="s">
        <v>105</v>
      </c>
      <c r="C384" s="74" t="s">
        <v>142</v>
      </c>
      <c r="D384" s="71" t="s">
        <v>126</v>
      </c>
    </row>
    <row r="385" spans="1:4" hidden="1" x14ac:dyDescent="0.15">
      <c r="A385" s="71">
        <v>383</v>
      </c>
      <c r="B385" s="71" t="s">
        <v>112</v>
      </c>
      <c r="C385" s="74" t="s">
        <v>142</v>
      </c>
      <c r="D385" s="71" t="s">
        <v>126</v>
      </c>
    </row>
    <row r="386" spans="1:4" hidden="1" x14ac:dyDescent="0.15">
      <c r="A386" s="71">
        <v>384</v>
      </c>
      <c r="B386" s="71" t="s">
        <v>102</v>
      </c>
      <c r="C386" s="74" t="s">
        <v>142</v>
      </c>
      <c r="D386" s="71" t="s">
        <v>126</v>
      </c>
    </row>
    <row r="387" spans="1:4" hidden="1" x14ac:dyDescent="0.15">
      <c r="A387" s="71">
        <v>385</v>
      </c>
      <c r="B387" s="71" t="s">
        <v>104</v>
      </c>
      <c r="C387" s="74" t="s">
        <v>142</v>
      </c>
      <c r="D387" s="71" t="s">
        <v>126</v>
      </c>
    </row>
    <row r="388" spans="1:4" hidden="1" x14ac:dyDescent="0.15">
      <c r="A388" s="71">
        <v>386</v>
      </c>
      <c r="B388" s="71" t="s">
        <v>140</v>
      </c>
      <c r="C388" s="74" t="s">
        <v>142</v>
      </c>
      <c r="D388" s="71" t="s">
        <v>126</v>
      </c>
    </row>
    <row r="389" spans="1:4" hidden="1" x14ac:dyDescent="0.15">
      <c r="A389" s="71">
        <v>387</v>
      </c>
      <c r="B389" s="71" t="s">
        <v>110</v>
      </c>
      <c r="C389" s="74" t="s">
        <v>142</v>
      </c>
      <c r="D389" s="71" t="s">
        <v>126</v>
      </c>
    </row>
    <row r="390" spans="1:4" hidden="1" x14ac:dyDescent="0.15">
      <c r="A390" s="71">
        <v>388</v>
      </c>
      <c r="B390" s="71" t="s">
        <v>112</v>
      </c>
      <c r="C390" s="74" t="s">
        <v>142</v>
      </c>
      <c r="D390" s="71" t="s">
        <v>126</v>
      </c>
    </row>
    <row r="391" spans="1:4" hidden="1" x14ac:dyDescent="0.15">
      <c r="A391" s="71">
        <v>389</v>
      </c>
      <c r="B391" s="71" t="s">
        <v>111</v>
      </c>
      <c r="C391" s="74" t="s">
        <v>142</v>
      </c>
      <c r="D391" s="71" t="s">
        <v>126</v>
      </c>
    </row>
    <row r="392" spans="1:4" hidden="1" x14ac:dyDescent="0.15">
      <c r="A392" s="71">
        <v>390</v>
      </c>
      <c r="B392" s="71" t="s">
        <v>108</v>
      </c>
      <c r="C392" s="74" t="s">
        <v>142</v>
      </c>
      <c r="D392" s="71" t="s">
        <v>126</v>
      </c>
    </row>
    <row r="393" spans="1:4" hidden="1" x14ac:dyDescent="0.15">
      <c r="A393" s="71">
        <v>391</v>
      </c>
      <c r="B393" s="71" t="s">
        <v>100</v>
      </c>
      <c r="C393" s="74" t="s">
        <v>142</v>
      </c>
      <c r="D393" s="71" t="s">
        <v>126</v>
      </c>
    </row>
    <row r="394" spans="1:4" hidden="1" x14ac:dyDescent="0.15">
      <c r="A394" s="71">
        <v>392</v>
      </c>
      <c r="B394" s="71" t="s">
        <v>111</v>
      </c>
      <c r="C394" s="74" t="s">
        <v>142</v>
      </c>
      <c r="D394" s="71" t="s">
        <v>126</v>
      </c>
    </row>
    <row r="395" spans="1:4" hidden="1" x14ac:dyDescent="0.15">
      <c r="A395" s="71">
        <v>393</v>
      </c>
      <c r="B395" s="71" t="s">
        <v>102</v>
      </c>
      <c r="C395" s="74" t="s">
        <v>142</v>
      </c>
      <c r="D395" s="71" t="s">
        <v>126</v>
      </c>
    </row>
    <row r="396" spans="1:4" hidden="1" x14ac:dyDescent="0.15">
      <c r="A396" s="71">
        <v>394</v>
      </c>
      <c r="B396" s="71" t="s">
        <v>119</v>
      </c>
      <c r="C396" s="74" t="s">
        <v>142</v>
      </c>
      <c r="D396" s="71" t="s">
        <v>126</v>
      </c>
    </row>
    <row r="397" spans="1:4" hidden="1" x14ac:dyDescent="0.15">
      <c r="A397" s="71">
        <v>395</v>
      </c>
      <c r="B397" s="71" t="s">
        <v>109</v>
      </c>
      <c r="C397" s="74" t="s">
        <v>142</v>
      </c>
      <c r="D397" s="71" t="s">
        <v>126</v>
      </c>
    </row>
    <row r="398" spans="1:4" hidden="1" x14ac:dyDescent="0.15">
      <c r="A398" s="71">
        <v>396</v>
      </c>
      <c r="B398" s="71" t="s">
        <v>104</v>
      </c>
      <c r="C398" s="74" t="s">
        <v>142</v>
      </c>
      <c r="D398" s="71" t="s">
        <v>129</v>
      </c>
    </row>
    <row r="399" spans="1:4" hidden="1" x14ac:dyDescent="0.15">
      <c r="A399" s="71">
        <v>397</v>
      </c>
      <c r="B399" s="71" t="s">
        <v>97</v>
      </c>
      <c r="C399" s="74" t="s">
        <v>142</v>
      </c>
      <c r="D399" s="71" t="s">
        <v>129</v>
      </c>
    </row>
    <row r="400" spans="1:4" hidden="1" x14ac:dyDescent="0.15">
      <c r="A400" s="71">
        <v>398</v>
      </c>
      <c r="B400" s="71" t="s">
        <v>128</v>
      </c>
      <c r="C400" s="74" t="s">
        <v>142</v>
      </c>
      <c r="D400" s="71" t="s">
        <v>129</v>
      </c>
    </row>
    <row r="401" spans="1:4" hidden="1" x14ac:dyDescent="0.15">
      <c r="A401" s="71">
        <v>399</v>
      </c>
      <c r="B401" s="71" t="s">
        <v>105</v>
      </c>
      <c r="C401" s="74" t="s">
        <v>142</v>
      </c>
      <c r="D401" s="71" t="s">
        <v>129</v>
      </c>
    </row>
    <row r="402" spans="1:4" hidden="1" x14ac:dyDescent="0.15">
      <c r="A402" s="71">
        <v>400</v>
      </c>
      <c r="B402" s="71" t="s">
        <v>97</v>
      </c>
      <c r="C402" s="74" t="s">
        <v>142</v>
      </c>
      <c r="D402" s="71" t="s">
        <v>129</v>
      </c>
    </row>
    <row r="403" spans="1:4" hidden="1" x14ac:dyDescent="0.15">
      <c r="A403" s="71">
        <v>401</v>
      </c>
      <c r="B403" s="71" t="s">
        <v>106</v>
      </c>
      <c r="C403" s="74" t="s">
        <v>142</v>
      </c>
      <c r="D403" s="71" t="s">
        <v>129</v>
      </c>
    </row>
    <row r="404" spans="1:4" hidden="1" x14ac:dyDescent="0.15">
      <c r="A404" s="71">
        <v>402</v>
      </c>
      <c r="B404" s="71" t="s">
        <v>104</v>
      </c>
      <c r="C404" s="74" t="s">
        <v>143</v>
      </c>
      <c r="D404" s="71" t="s">
        <v>144</v>
      </c>
    </row>
    <row r="405" spans="1:4" hidden="1" x14ac:dyDescent="0.15">
      <c r="A405" s="71">
        <v>403</v>
      </c>
      <c r="B405" s="71" t="s">
        <v>105</v>
      </c>
      <c r="C405" s="74" t="s">
        <v>143</v>
      </c>
      <c r="D405" s="71" t="s">
        <v>133</v>
      </c>
    </row>
    <row r="406" spans="1:4" hidden="1" x14ac:dyDescent="0.15">
      <c r="A406" s="71">
        <v>404</v>
      </c>
      <c r="B406" s="71" t="s">
        <v>106</v>
      </c>
      <c r="C406" s="74" t="s">
        <v>143</v>
      </c>
      <c r="D406" s="71" t="s">
        <v>133</v>
      </c>
    </row>
    <row r="407" spans="1:4" hidden="1" x14ac:dyDescent="0.15">
      <c r="A407" s="71">
        <v>405</v>
      </c>
      <c r="B407" s="71" t="s">
        <v>101</v>
      </c>
      <c r="C407" s="74" t="s">
        <v>143</v>
      </c>
      <c r="D407" s="71" t="s">
        <v>99</v>
      </c>
    </row>
    <row r="408" spans="1:4" hidden="1" x14ac:dyDescent="0.15">
      <c r="A408" s="71">
        <v>406</v>
      </c>
      <c r="B408" s="71" t="s">
        <v>111</v>
      </c>
      <c r="C408" s="74" t="s">
        <v>143</v>
      </c>
      <c r="D408" s="71" t="s">
        <v>99</v>
      </c>
    </row>
    <row r="409" spans="1:4" hidden="1" x14ac:dyDescent="0.15">
      <c r="A409" s="71">
        <v>407</v>
      </c>
      <c r="B409" s="71" t="s">
        <v>108</v>
      </c>
      <c r="C409" s="74" t="s">
        <v>143</v>
      </c>
      <c r="D409" s="71" t="s">
        <v>99</v>
      </c>
    </row>
    <row r="410" spans="1:4" hidden="1" x14ac:dyDescent="0.15">
      <c r="A410" s="71">
        <v>408</v>
      </c>
      <c r="B410" s="71" t="s">
        <v>108</v>
      </c>
      <c r="C410" s="74" t="s">
        <v>143</v>
      </c>
      <c r="D410" s="71" t="s">
        <v>99</v>
      </c>
    </row>
    <row r="411" spans="1:4" hidden="1" x14ac:dyDescent="0.15">
      <c r="A411" s="71">
        <v>409</v>
      </c>
      <c r="B411" s="71" t="s">
        <v>117</v>
      </c>
      <c r="C411" s="74" t="s">
        <v>143</v>
      </c>
      <c r="D411" s="71" t="s">
        <v>99</v>
      </c>
    </row>
    <row r="412" spans="1:4" hidden="1" x14ac:dyDescent="0.15">
      <c r="A412" s="71">
        <v>410</v>
      </c>
      <c r="B412" s="71" t="s">
        <v>103</v>
      </c>
      <c r="C412" s="74" t="s">
        <v>143</v>
      </c>
      <c r="D412" s="71" t="s">
        <v>99</v>
      </c>
    </row>
    <row r="413" spans="1:4" hidden="1" x14ac:dyDescent="0.15">
      <c r="A413" s="71">
        <v>411</v>
      </c>
      <c r="B413" s="71" t="s">
        <v>112</v>
      </c>
      <c r="C413" s="74" t="s">
        <v>143</v>
      </c>
      <c r="D413" s="71" t="s">
        <v>99</v>
      </c>
    </row>
    <row r="414" spans="1:4" hidden="1" x14ac:dyDescent="0.15">
      <c r="A414" s="71">
        <v>412</v>
      </c>
      <c r="B414" s="71" t="s">
        <v>110</v>
      </c>
      <c r="C414" s="74" t="s">
        <v>143</v>
      </c>
      <c r="D414" s="71" t="s">
        <v>99</v>
      </c>
    </row>
    <row r="415" spans="1:4" hidden="1" x14ac:dyDescent="0.15">
      <c r="A415" s="71">
        <v>413</v>
      </c>
      <c r="B415" s="71" t="s">
        <v>119</v>
      </c>
      <c r="C415" s="74" t="s">
        <v>143</v>
      </c>
      <c r="D415" s="71" t="s">
        <v>99</v>
      </c>
    </row>
    <row r="416" spans="1:4" hidden="1" x14ac:dyDescent="0.15">
      <c r="A416" s="71">
        <v>414</v>
      </c>
      <c r="B416" s="71" t="s">
        <v>125</v>
      </c>
      <c r="C416" s="74" t="s">
        <v>143</v>
      </c>
      <c r="D416" s="71" t="s">
        <v>99</v>
      </c>
    </row>
    <row r="417" spans="1:4" hidden="1" x14ac:dyDescent="0.15">
      <c r="A417" s="71">
        <v>415</v>
      </c>
      <c r="B417" s="71" t="s">
        <v>101</v>
      </c>
      <c r="C417" s="74" t="s">
        <v>143</v>
      </c>
      <c r="D417" s="71" t="s">
        <v>99</v>
      </c>
    </row>
    <row r="418" spans="1:4" hidden="1" x14ac:dyDescent="0.15">
      <c r="A418" s="71">
        <v>416</v>
      </c>
      <c r="B418" s="71" t="s">
        <v>117</v>
      </c>
      <c r="C418" s="74" t="s">
        <v>143</v>
      </c>
      <c r="D418" s="71" t="s">
        <v>99</v>
      </c>
    </row>
    <row r="419" spans="1:4" hidden="1" x14ac:dyDescent="0.15">
      <c r="A419" s="71">
        <v>417</v>
      </c>
      <c r="B419" s="71" t="s">
        <v>117</v>
      </c>
      <c r="C419" s="74" t="s">
        <v>143</v>
      </c>
      <c r="D419" s="71" t="s">
        <v>99</v>
      </c>
    </row>
    <row r="420" spans="1:4" hidden="1" x14ac:dyDescent="0.15">
      <c r="A420" s="71">
        <v>418</v>
      </c>
      <c r="B420" s="71" t="s">
        <v>102</v>
      </c>
      <c r="C420" s="74" t="s">
        <v>143</v>
      </c>
      <c r="D420" s="71" t="s">
        <v>99</v>
      </c>
    </row>
    <row r="421" spans="1:4" hidden="1" x14ac:dyDescent="0.15">
      <c r="A421" s="71">
        <v>419</v>
      </c>
      <c r="B421" s="71" t="s">
        <v>101</v>
      </c>
      <c r="C421" s="74" t="s">
        <v>143</v>
      </c>
      <c r="D421" s="71" t="s">
        <v>99</v>
      </c>
    </row>
    <row r="422" spans="1:4" hidden="1" x14ac:dyDescent="0.15">
      <c r="A422" s="71">
        <v>420</v>
      </c>
      <c r="B422" s="71" t="s">
        <v>111</v>
      </c>
      <c r="C422" s="74" t="s">
        <v>143</v>
      </c>
      <c r="D422" s="71" t="s">
        <v>99</v>
      </c>
    </row>
    <row r="423" spans="1:4" hidden="1" x14ac:dyDescent="0.15">
      <c r="A423" s="71">
        <v>421</v>
      </c>
      <c r="B423" s="71" t="s">
        <v>117</v>
      </c>
      <c r="C423" s="74" t="s">
        <v>143</v>
      </c>
      <c r="D423" s="71" t="s">
        <v>99</v>
      </c>
    </row>
    <row r="424" spans="1:4" hidden="1" x14ac:dyDescent="0.15">
      <c r="A424" s="71">
        <v>422</v>
      </c>
      <c r="B424" s="71" t="s">
        <v>112</v>
      </c>
      <c r="C424" s="74" t="s">
        <v>143</v>
      </c>
      <c r="D424" s="71" t="s">
        <v>99</v>
      </c>
    </row>
    <row r="425" spans="1:4" hidden="1" x14ac:dyDescent="0.15">
      <c r="A425" s="71">
        <v>423</v>
      </c>
      <c r="B425" s="71" t="s">
        <v>105</v>
      </c>
      <c r="C425" s="74" t="s">
        <v>143</v>
      </c>
      <c r="D425" s="71" t="s">
        <v>99</v>
      </c>
    </row>
    <row r="426" spans="1:4" hidden="1" x14ac:dyDescent="0.15">
      <c r="A426" s="71">
        <v>424</v>
      </c>
      <c r="B426" s="71" t="s">
        <v>115</v>
      </c>
      <c r="C426" s="74" t="s">
        <v>143</v>
      </c>
      <c r="D426" s="71" t="s">
        <v>99</v>
      </c>
    </row>
    <row r="427" spans="1:4" hidden="1" x14ac:dyDescent="0.15">
      <c r="A427" s="71">
        <v>425</v>
      </c>
      <c r="B427" s="71" t="s">
        <v>104</v>
      </c>
      <c r="C427" s="74" t="s">
        <v>143</v>
      </c>
      <c r="D427" s="71" t="s">
        <v>99</v>
      </c>
    </row>
    <row r="428" spans="1:4" hidden="1" x14ac:dyDescent="0.15">
      <c r="A428" s="71">
        <v>426</v>
      </c>
      <c r="B428" s="71" t="s">
        <v>104</v>
      </c>
      <c r="C428" s="74" t="s">
        <v>143</v>
      </c>
      <c r="D428" s="71" t="s">
        <v>99</v>
      </c>
    </row>
    <row r="429" spans="1:4" hidden="1" x14ac:dyDescent="0.15">
      <c r="A429" s="71">
        <v>427</v>
      </c>
      <c r="B429" s="71" t="s">
        <v>120</v>
      </c>
      <c r="C429" s="74" t="s">
        <v>143</v>
      </c>
      <c r="D429" s="71" t="s">
        <v>99</v>
      </c>
    </row>
    <row r="430" spans="1:4" hidden="1" x14ac:dyDescent="0.15">
      <c r="A430" s="71">
        <v>428</v>
      </c>
      <c r="B430" s="71" t="s">
        <v>114</v>
      </c>
      <c r="C430" s="74" t="s">
        <v>143</v>
      </c>
      <c r="D430" s="71" t="s">
        <v>99</v>
      </c>
    </row>
    <row r="431" spans="1:4" hidden="1" x14ac:dyDescent="0.15">
      <c r="A431" s="71">
        <v>429</v>
      </c>
      <c r="B431" s="71" t="s">
        <v>114</v>
      </c>
      <c r="C431" s="74" t="s">
        <v>143</v>
      </c>
      <c r="D431" s="71" t="s">
        <v>99</v>
      </c>
    </row>
    <row r="432" spans="1:4" hidden="1" x14ac:dyDescent="0.15">
      <c r="A432" s="71">
        <v>430</v>
      </c>
      <c r="B432" s="71" t="s">
        <v>114</v>
      </c>
      <c r="C432" s="74" t="s">
        <v>143</v>
      </c>
      <c r="D432" s="71" t="s">
        <v>99</v>
      </c>
    </row>
    <row r="433" spans="1:4" hidden="1" x14ac:dyDescent="0.15">
      <c r="A433" s="71">
        <v>431</v>
      </c>
      <c r="B433" s="71" t="s">
        <v>113</v>
      </c>
      <c r="C433" s="74" t="s">
        <v>143</v>
      </c>
      <c r="D433" s="71" t="s">
        <v>99</v>
      </c>
    </row>
    <row r="434" spans="1:4" hidden="1" x14ac:dyDescent="0.15">
      <c r="A434" s="71">
        <v>432</v>
      </c>
      <c r="B434" s="71" t="s">
        <v>140</v>
      </c>
      <c r="C434" s="74" t="s">
        <v>143</v>
      </c>
      <c r="D434" s="71" t="s">
        <v>99</v>
      </c>
    </row>
    <row r="435" spans="1:4" hidden="1" x14ac:dyDescent="0.15">
      <c r="A435" s="71">
        <v>433</v>
      </c>
      <c r="B435" s="71" t="s">
        <v>105</v>
      </c>
      <c r="C435" s="74" t="s">
        <v>143</v>
      </c>
      <c r="D435" s="71" t="s">
        <v>99</v>
      </c>
    </row>
    <row r="436" spans="1:4" hidden="1" x14ac:dyDescent="0.15">
      <c r="A436" s="71">
        <v>434</v>
      </c>
      <c r="B436" s="71" t="s">
        <v>106</v>
      </c>
      <c r="C436" s="74" t="s">
        <v>143</v>
      </c>
      <c r="D436" s="71" t="s">
        <v>99</v>
      </c>
    </row>
    <row r="437" spans="1:4" hidden="1" x14ac:dyDescent="0.15">
      <c r="A437" s="71">
        <v>435</v>
      </c>
      <c r="B437" s="71" t="s">
        <v>106</v>
      </c>
      <c r="C437" s="74" t="s">
        <v>143</v>
      </c>
      <c r="D437" s="71" t="s">
        <v>99</v>
      </c>
    </row>
    <row r="438" spans="1:4" hidden="1" x14ac:dyDescent="0.15">
      <c r="A438" s="71">
        <v>436</v>
      </c>
      <c r="B438" s="71" t="s">
        <v>122</v>
      </c>
      <c r="C438" s="74" t="s">
        <v>143</v>
      </c>
      <c r="D438" s="71" t="s">
        <v>99</v>
      </c>
    </row>
    <row r="439" spans="1:4" hidden="1" x14ac:dyDescent="0.15">
      <c r="A439" s="71">
        <v>437</v>
      </c>
      <c r="B439" s="71" t="s">
        <v>104</v>
      </c>
      <c r="C439" s="74" t="s">
        <v>143</v>
      </c>
      <c r="D439" s="71" t="s">
        <v>99</v>
      </c>
    </row>
    <row r="440" spans="1:4" hidden="1" x14ac:dyDescent="0.15">
      <c r="A440" s="71">
        <v>438</v>
      </c>
      <c r="B440" s="71" t="s">
        <v>102</v>
      </c>
      <c r="C440" s="74" t="s">
        <v>143</v>
      </c>
      <c r="D440" s="71" t="s">
        <v>99</v>
      </c>
    </row>
    <row r="441" spans="1:4" hidden="1" x14ac:dyDescent="0.15">
      <c r="A441" s="71">
        <v>439</v>
      </c>
      <c r="B441" s="71" t="s">
        <v>97</v>
      </c>
      <c r="C441" s="74" t="s">
        <v>143</v>
      </c>
      <c r="D441" s="71" t="s">
        <v>99</v>
      </c>
    </row>
    <row r="442" spans="1:4" hidden="1" x14ac:dyDescent="0.15">
      <c r="A442" s="71">
        <v>440</v>
      </c>
      <c r="B442" s="71" t="s">
        <v>124</v>
      </c>
      <c r="C442" s="74" t="s">
        <v>143</v>
      </c>
      <c r="D442" s="71" t="s">
        <v>99</v>
      </c>
    </row>
    <row r="443" spans="1:4" hidden="1" x14ac:dyDescent="0.15">
      <c r="A443" s="71">
        <v>441</v>
      </c>
      <c r="B443" s="71" t="s">
        <v>114</v>
      </c>
      <c r="C443" s="74" t="s">
        <v>143</v>
      </c>
      <c r="D443" s="71" t="s">
        <v>99</v>
      </c>
    </row>
    <row r="444" spans="1:4" hidden="1" x14ac:dyDescent="0.15">
      <c r="A444" s="71">
        <v>442</v>
      </c>
      <c r="B444" s="71" t="s">
        <v>111</v>
      </c>
      <c r="C444" s="74" t="s">
        <v>143</v>
      </c>
      <c r="D444" s="71" t="s">
        <v>99</v>
      </c>
    </row>
    <row r="445" spans="1:4" hidden="1" x14ac:dyDescent="0.15">
      <c r="A445" s="71">
        <v>443</v>
      </c>
      <c r="B445" s="71" t="s">
        <v>103</v>
      </c>
      <c r="C445" s="74" t="s">
        <v>143</v>
      </c>
      <c r="D445" s="71" t="s">
        <v>99</v>
      </c>
    </row>
    <row r="446" spans="1:4" hidden="1" x14ac:dyDescent="0.15">
      <c r="A446" s="71">
        <v>444</v>
      </c>
      <c r="B446" s="71" t="s">
        <v>103</v>
      </c>
      <c r="C446" s="74" t="s">
        <v>143</v>
      </c>
      <c r="D446" s="71" t="s">
        <v>99</v>
      </c>
    </row>
    <row r="447" spans="1:4" hidden="1" x14ac:dyDescent="0.15">
      <c r="A447" s="71">
        <v>445</v>
      </c>
      <c r="B447" s="71" t="s">
        <v>112</v>
      </c>
      <c r="C447" s="74" t="s">
        <v>143</v>
      </c>
      <c r="D447" s="71" t="s">
        <v>99</v>
      </c>
    </row>
    <row r="448" spans="1:4" hidden="1" x14ac:dyDescent="0.15">
      <c r="A448" s="71">
        <v>446</v>
      </c>
      <c r="B448" s="71" t="s">
        <v>97</v>
      </c>
      <c r="C448" s="74" t="s">
        <v>143</v>
      </c>
      <c r="D448" s="71" t="s">
        <v>99</v>
      </c>
    </row>
    <row r="449" spans="1:4" hidden="1" x14ac:dyDescent="0.15">
      <c r="A449" s="71">
        <v>447</v>
      </c>
      <c r="B449" s="71" t="s">
        <v>124</v>
      </c>
      <c r="C449" s="74" t="s">
        <v>143</v>
      </c>
      <c r="D449" s="71" t="s">
        <v>99</v>
      </c>
    </row>
    <row r="450" spans="1:4" hidden="1" x14ac:dyDescent="0.15">
      <c r="A450" s="71">
        <v>448</v>
      </c>
      <c r="B450" s="71" t="s">
        <v>117</v>
      </c>
      <c r="C450" s="74" t="s">
        <v>143</v>
      </c>
      <c r="D450" s="71" t="s">
        <v>99</v>
      </c>
    </row>
    <row r="451" spans="1:4" hidden="1" x14ac:dyDescent="0.15">
      <c r="A451" s="71">
        <v>449</v>
      </c>
      <c r="B451" s="71" t="s">
        <v>123</v>
      </c>
      <c r="C451" s="74" t="s">
        <v>143</v>
      </c>
      <c r="D451" s="71" t="s">
        <v>99</v>
      </c>
    </row>
    <row r="452" spans="1:4" hidden="1" x14ac:dyDescent="0.15">
      <c r="A452" s="71">
        <v>450</v>
      </c>
      <c r="B452" s="71" t="s">
        <v>120</v>
      </c>
      <c r="C452" s="74" t="s">
        <v>143</v>
      </c>
      <c r="D452" s="71" t="s">
        <v>118</v>
      </c>
    </row>
    <row r="453" spans="1:4" hidden="1" x14ac:dyDescent="0.15">
      <c r="A453" s="71">
        <v>451</v>
      </c>
      <c r="B453" s="71" t="s">
        <v>124</v>
      </c>
      <c r="C453" s="74" t="s">
        <v>143</v>
      </c>
      <c r="D453" s="71" t="s">
        <v>118</v>
      </c>
    </row>
    <row r="454" spans="1:4" hidden="1" x14ac:dyDescent="0.15">
      <c r="A454" s="71">
        <v>452</v>
      </c>
      <c r="B454" s="71" t="s">
        <v>101</v>
      </c>
      <c r="C454" s="74" t="s">
        <v>143</v>
      </c>
      <c r="D454" s="71" t="s">
        <v>118</v>
      </c>
    </row>
    <row r="455" spans="1:4" hidden="1" x14ac:dyDescent="0.15">
      <c r="A455" s="71">
        <v>453</v>
      </c>
      <c r="B455" s="71" t="s">
        <v>108</v>
      </c>
      <c r="C455" s="74" t="s">
        <v>143</v>
      </c>
      <c r="D455" s="71" t="s">
        <v>118</v>
      </c>
    </row>
    <row r="456" spans="1:4" hidden="1" x14ac:dyDescent="0.15">
      <c r="A456" s="71">
        <v>454</v>
      </c>
      <c r="B456" s="71" t="s">
        <v>114</v>
      </c>
      <c r="C456" s="74" t="s">
        <v>143</v>
      </c>
      <c r="D456" s="71" t="s">
        <v>118</v>
      </c>
    </row>
    <row r="457" spans="1:4" hidden="1" x14ac:dyDescent="0.15">
      <c r="A457" s="71">
        <v>455</v>
      </c>
      <c r="B457" s="71" t="s">
        <v>112</v>
      </c>
      <c r="C457" s="74" t="s">
        <v>143</v>
      </c>
      <c r="D457" s="71" t="s">
        <v>118</v>
      </c>
    </row>
    <row r="458" spans="1:4" hidden="1" x14ac:dyDescent="0.15">
      <c r="A458" s="71">
        <v>456</v>
      </c>
      <c r="B458" s="71" t="s">
        <v>119</v>
      </c>
      <c r="C458" s="74" t="s">
        <v>143</v>
      </c>
      <c r="D458" s="71" t="s">
        <v>118</v>
      </c>
    </row>
    <row r="459" spans="1:4" hidden="1" x14ac:dyDescent="0.15">
      <c r="A459" s="71">
        <v>457</v>
      </c>
      <c r="B459" s="71" t="s">
        <v>114</v>
      </c>
      <c r="C459" s="74" t="s">
        <v>143</v>
      </c>
      <c r="D459" s="71" t="s">
        <v>118</v>
      </c>
    </row>
    <row r="460" spans="1:4" hidden="1" x14ac:dyDescent="0.15">
      <c r="A460" s="71">
        <v>458</v>
      </c>
      <c r="B460" s="71" t="s">
        <v>117</v>
      </c>
      <c r="C460" s="74" t="s">
        <v>143</v>
      </c>
      <c r="D460" s="71" t="s">
        <v>118</v>
      </c>
    </row>
    <row r="461" spans="1:4" hidden="1" x14ac:dyDescent="0.15">
      <c r="A461" s="71">
        <v>459</v>
      </c>
      <c r="B461" s="71" t="s">
        <v>101</v>
      </c>
      <c r="C461" s="74" t="s">
        <v>143</v>
      </c>
      <c r="D461" s="71" t="s">
        <v>118</v>
      </c>
    </row>
    <row r="462" spans="1:4" hidden="1" x14ac:dyDescent="0.15">
      <c r="A462" s="71">
        <v>460</v>
      </c>
      <c r="B462" s="71" t="s">
        <v>102</v>
      </c>
      <c r="C462" s="74" t="s">
        <v>143</v>
      </c>
      <c r="D462" s="71" t="s">
        <v>118</v>
      </c>
    </row>
    <row r="463" spans="1:4" hidden="1" x14ac:dyDescent="0.15">
      <c r="A463" s="71">
        <v>461</v>
      </c>
      <c r="B463" s="71" t="s">
        <v>119</v>
      </c>
      <c r="C463" s="74" t="s">
        <v>143</v>
      </c>
      <c r="D463" s="71" t="s">
        <v>118</v>
      </c>
    </row>
    <row r="464" spans="1:4" hidden="1" x14ac:dyDescent="0.15">
      <c r="A464" s="71">
        <v>462</v>
      </c>
      <c r="B464" s="71" t="s">
        <v>104</v>
      </c>
      <c r="C464" s="74" t="s">
        <v>143</v>
      </c>
      <c r="D464" s="71" t="s">
        <v>118</v>
      </c>
    </row>
    <row r="465" spans="1:4" hidden="1" x14ac:dyDescent="0.15">
      <c r="A465" s="71">
        <v>463</v>
      </c>
      <c r="B465" s="71" t="s">
        <v>145</v>
      </c>
      <c r="C465" s="74" t="s">
        <v>143</v>
      </c>
      <c r="D465" s="71" t="s">
        <v>118</v>
      </c>
    </row>
    <row r="466" spans="1:4" hidden="1" x14ac:dyDescent="0.15">
      <c r="A466" s="71">
        <v>464</v>
      </c>
      <c r="B466" s="71" t="s">
        <v>110</v>
      </c>
      <c r="C466" s="74" t="s">
        <v>143</v>
      </c>
      <c r="D466" s="71" t="s">
        <v>118</v>
      </c>
    </row>
    <row r="467" spans="1:4" hidden="1" x14ac:dyDescent="0.15">
      <c r="A467" s="71">
        <v>465</v>
      </c>
      <c r="B467" s="71" t="s">
        <v>125</v>
      </c>
      <c r="C467" s="74" t="s">
        <v>143</v>
      </c>
      <c r="D467" s="71" t="s">
        <v>118</v>
      </c>
    </row>
    <row r="468" spans="1:4" hidden="1" x14ac:dyDescent="0.15">
      <c r="A468" s="71">
        <v>466</v>
      </c>
      <c r="B468" s="71" t="s">
        <v>97</v>
      </c>
      <c r="C468" s="74" t="s">
        <v>143</v>
      </c>
      <c r="D468" s="71" t="s">
        <v>118</v>
      </c>
    </row>
    <row r="469" spans="1:4" hidden="1" x14ac:dyDescent="0.15">
      <c r="A469" s="71">
        <v>467</v>
      </c>
      <c r="B469" s="71" t="s">
        <v>97</v>
      </c>
      <c r="C469" s="74" t="s">
        <v>143</v>
      </c>
      <c r="D469" s="71" t="s">
        <v>118</v>
      </c>
    </row>
    <row r="470" spans="1:4" hidden="1" x14ac:dyDescent="0.15">
      <c r="A470" s="71">
        <v>468</v>
      </c>
      <c r="B470" s="71" t="s">
        <v>97</v>
      </c>
      <c r="C470" s="74" t="s">
        <v>143</v>
      </c>
      <c r="D470" s="71" t="s">
        <v>118</v>
      </c>
    </row>
    <row r="471" spans="1:4" hidden="1" x14ac:dyDescent="0.15">
      <c r="A471" s="71">
        <v>469</v>
      </c>
      <c r="B471" s="71" t="s">
        <v>104</v>
      </c>
      <c r="C471" s="74" t="s">
        <v>143</v>
      </c>
      <c r="D471" s="71" t="s">
        <v>118</v>
      </c>
    </row>
    <row r="472" spans="1:4" hidden="1" x14ac:dyDescent="0.15">
      <c r="A472" s="71">
        <v>470</v>
      </c>
      <c r="B472" s="71" t="s">
        <v>104</v>
      </c>
      <c r="C472" s="74" t="s">
        <v>143</v>
      </c>
      <c r="D472" s="71" t="s">
        <v>118</v>
      </c>
    </row>
    <row r="473" spans="1:4" hidden="1" x14ac:dyDescent="0.15">
      <c r="A473" s="71">
        <v>471</v>
      </c>
      <c r="B473" s="71" t="s">
        <v>122</v>
      </c>
      <c r="C473" s="74" t="s">
        <v>143</v>
      </c>
      <c r="D473" s="71" t="s">
        <v>118</v>
      </c>
    </row>
    <row r="474" spans="1:4" hidden="1" x14ac:dyDescent="0.15">
      <c r="A474" s="71">
        <v>472</v>
      </c>
      <c r="B474" s="71" t="s">
        <v>123</v>
      </c>
      <c r="C474" s="74" t="s">
        <v>143</v>
      </c>
      <c r="D474" s="71" t="s">
        <v>118</v>
      </c>
    </row>
    <row r="475" spans="1:4" hidden="1" x14ac:dyDescent="0.15">
      <c r="A475" s="71">
        <v>473</v>
      </c>
      <c r="B475" s="71" t="s">
        <v>113</v>
      </c>
      <c r="C475" s="74" t="s">
        <v>143</v>
      </c>
      <c r="D475" s="71" t="s">
        <v>118</v>
      </c>
    </row>
    <row r="476" spans="1:4" hidden="1" x14ac:dyDescent="0.15">
      <c r="A476" s="71">
        <v>474</v>
      </c>
      <c r="B476" s="71" t="s">
        <v>120</v>
      </c>
      <c r="C476" s="74" t="s">
        <v>143</v>
      </c>
      <c r="D476" s="71" t="s">
        <v>118</v>
      </c>
    </row>
    <row r="477" spans="1:4" hidden="1" x14ac:dyDescent="0.15">
      <c r="A477" s="71">
        <v>475</v>
      </c>
      <c r="B477" s="71" t="s">
        <v>111</v>
      </c>
      <c r="C477" s="74" t="s">
        <v>143</v>
      </c>
      <c r="D477" s="71" t="s">
        <v>118</v>
      </c>
    </row>
    <row r="478" spans="1:4" hidden="1" x14ac:dyDescent="0.15">
      <c r="A478" s="71">
        <v>476</v>
      </c>
      <c r="B478" s="71" t="s">
        <v>111</v>
      </c>
      <c r="C478" s="74" t="s">
        <v>143</v>
      </c>
      <c r="D478" s="71" t="s">
        <v>118</v>
      </c>
    </row>
    <row r="479" spans="1:4" hidden="1" x14ac:dyDescent="0.15">
      <c r="A479" s="71">
        <v>477</v>
      </c>
      <c r="B479" s="71" t="s">
        <v>100</v>
      </c>
      <c r="C479" s="74" t="s">
        <v>143</v>
      </c>
      <c r="D479" s="71" t="s">
        <v>118</v>
      </c>
    </row>
    <row r="480" spans="1:4" hidden="1" x14ac:dyDescent="0.15">
      <c r="A480" s="71">
        <v>478</v>
      </c>
      <c r="B480" s="71" t="s">
        <v>124</v>
      </c>
      <c r="C480" s="74" t="s">
        <v>143</v>
      </c>
      <c r="D480" s="71" t="s">
        <v>118</v>
      </c>
    </row>
    <row r="481" spans="1:4" hidden="1" x14ac:dyDescent="0.15">
      <c r="A481" s="71">
        <v>479</v>
      </c>
      <c r="B481" s="71" t="s">
        <v>104</v>
      </c>
      <c r="C481" s="74" t="s">
        <v>143</v>
      </c>
      <c r="D481" s="71" t="s">
        <v>118</v>
      </c>
    </row>
    <row r="482" spans="1:4" hidden="1" x14ac:dyDescent="0.15">
      <c r="A482" s="71">
        <v>480</v>
      </c>
      <c r="B482" s="71" t="s">
        <v>101</v>
      </c>
      <c r="C482" s="74" t="s">
        <v>143</v>
      </c>
      <c r="D482" s="71" t="s">
        <v>118</v>
      </c>
    </row>
    <row r="483" spans="1:4" hidden="1" x14ac:dyDescent="0.15">
      <c r="A483" s="71">
        <v>481</v>
      </c>
      <c r="B483" s="71" t="s">
        <v>113</v>
      </c>
      <c r="C483" s="74" t="s">
        <v>143</v>
      </c>
      <c r="D483" s="71" t="s">
        <v>118</v>
      </c>
    </row>
    <row r="484" spans="1:4" hidden="1" x14ac:dyDescent="0.15">
      <c r="A484" s="71">
        <v>482</v>
      </c>
      <c r="B484" s="71" t="s">
        <v>112</v>
      </c>
      <c r="C484" s="74" t="s">
        <v>143</v>
      </c>
      <c r="D484" s="71" t="s">
        <v>118</v>
      </c>
    </row>
    <row r="485" spans="1:4" hidden="1" x14ac:dyDescent="0.15">
      <c r="A485" s="71">
        <v>483</v>
      </c>
      <c r="B485" s="71" t="s">
        <v>104</v>
      </c>
      <c r="C485" s="74" t="s">
        <v>143</v>
      </c>
      <c r="D485" s="71" t="s">
        <v>118</v>
      </c>
    </row>
    <row r="486" spans="1:4" hidden="1" x14ac:dyDescent="0.15">
      <c r="A486" s="71">
        <v>484</v>
      </c>
      <c r="B486" s="71" t="s">
        <v>102</v>
      </c>
      <c r="C486" s="74" t="s">
        <v>143</v>
      </c>
      <c r="D486" s="71" t="s">
        <v>118</v>
      </c>
    </row>
    <row r="487" spans="1:4" hidden="1" x14ac:dyDescent="0.15">
      <c r="A487" s="71">
        <v>485</v>
      </c>
      <c r="B487" s="71" t="s">
        <v>97</v>
      </c>
      <c r="C487" s="74" t="s">
        <v>143</v>
      </c>
      <c r="D487" s="71" t="s">
        <v>118</v>
      </c>
    </row>
    <row r="488" spans="1:4" hidden="1" x14ac:dyDescent="0.15">
      <c r="A488" s="71">
        <v>486</v>
      </c>
      <c r="B488" s="71" t="s">
        <v>119</v>
      </c>
      <c r="C488" s="74" t="s">
        <v>143</v>
      </c>
      <c r="D488" s="71" t="s">
        <v>118</v>
      </c>
    </row>
    <row r="489" spans="1:4" hidden="1" x14ac:dyDescent="0.15">
      <c r="A489" s="71">
        <v>487</v>
      </c>
      <c r="B489" s="71" t="s">
        <v>103</v>
      </c>
      <c r="C489" s="74" t="s">
        <v>143</v>
      </c>
      <c r="D489" s="71" t="s">
        <v>118</v>
      </c>
    </row>
    <row r="490" spans="1:4" hidden="1" x14ac:dyDescent="0.15">
      <c r="A490" s="71">
        <v>488</v>
      </c>
      <c r="B490" s="71" t="s">
        <v>105</v>
      </c>
      <c r="C490" s="74" t="s">
        <v>143</v>
      </c>
      <c r="D490" s="71" t="s">
        <v>118</v>
      </c>
    </row>
    <row r="491" spans="1:4" hidden="1" x14ac:dyDescent="0.15">
      <c r="A491" s="71">
        <v>489</v>
      </c>
      <c r="B491" s="71" t="s">
        <v>97</v>
      </c>
      <c r="C491" s="74" t="s">
        <v>143</v>
      </c>
      <c r="D491" s="71" t="s">
        <v>126</v>
      </c>
    </row>
    <row r="492" spans="1:4" hidden="1" x14ac:dyDescent="0.15">
      <c r="A492" s="71">
        <v>490</v>
      </c>
      <c r="B492" s="71" t="s">
        <v>106</v>
      </c>
      <c r="C492" s="74" t="s">
        <v>143</v>
      </c>
      <c r="D492" s="71" t="s">
        <v>126</v>
      </c>
    </row>
    <row r="493" spans="1:4" hidden="1" x14ac:dyDescent="0.15">
      <c r="A493" s="71">
        <v>491</v>
      </c>
      <c r="B493" s="71" t="s">
        <v>111</v>
      </c>
      <c r="C493" s="74" t="s">
        <v>143</v>
      </c>
      <c r="D493" s="71" t="s">
        <v>126</v>
      </c>
    </row>
    <row r="494" spans="1:4" hidden="1" x14ac:dyDescent="0.15">
      <c r="A494" s="71">
        <v>492</v>
      </c>
      <c r="B494" s="71" t="s">
        <v>114</v>
      </c>
      <c r="C494" s="74" t="s">
        <v>143</v>
      </c>
      <c r="D494" s="71" t="s">
        <v>126</v>
      </c>
    </row>
    <row r="495" spans="1:4" hidden="1" x14ac:dyDescent="0.15">
      <c r="A495" s="71">
        <v>493</v>
      </c>
      <c r="B495" s="71" t="s">
        <v>123</v>
      </c>
      <c r="C495" s="74" t="s">
        <v>143</v>
      </c>
      <c r="D495" s="71" t="s">
        <v>126</v>
      </c>
    </row>
    <row r="496" spans="1:4" hidden="1" x14ac:dyDescent="0.15">
      <c r="A496" s="71">
        <v>494</v>
      </c>
      <c r="B496" s="71" t="s">
        <v>112</v>
      </c>
      <c r="C496" s="74" t="s">
        <v>143</v>
      </c>
      <c r="D496" s="71" t="s">
        <v>126</v>
      </c>
    </row>
    <row r="497" spans="1:4" hidden="1" x14ac:dyDescent="0.15">
      <c r="A497" s="71">
        <v>495</v>
      </c>
      <c r="B497" s="71" t="s">
        <v>106</v>
      </c>
      <c r="C497" s="74" t="s">
        <v>143</v>
      </c>
      <c r="D497" s="71" t="s">
        <v>126</v>
      </c>
    </row>
    <row r="498" spans="1:4" hidden="1" x14ac:dyDescent="0.15">
      <c r="A498" s="71">
        <v>496</v>
      </c>
      <c r="B498" s="71" t="s">
        <v>111</v>
      </c>
      <c r="C498" s="74" t="s">
        <v>143</v>
      </c>
      <c r="D498" s="71" t="s">
        <v>126</v>
      </c>
    </row>
    <row r="499" spans="1:4" hidden="1" x14ac:dyDescent="0.15">
      <c r="A499" s="71">
        <v>497</v>
      </c>
      <c r="B499" s="71" t="s">
        <v>97</v>
      </c>
      <c r="C499" s="74" t="s">
        <v>143</v>
      </c>
      <c r="D499" s="71" t="s">
        <v>126</v>
      </c>
    </row>
    <row r="500" spans="1:4" hidden="1" x14ac:dyDescent="0.15">
      <c r="A500" s="71">
        <v>498</v>
      </c>
      <c r="B500" s="71" t="s">
        <v>101</v>
      </c>
      <c r="C500" s="74" t="s">
        <v>143</v>
      </c>
      <c r="D500" s="71" t="s">
        <v>126</v>
      </c>
    </row>
    <row r="501" spans="1:4" hidden="1" x14ac:dyDescent="0.15">
      <c r="A501" s="71">
        <v>499</v>
      </c>
      <c r="B501" s="71" t="s">
        <v>120</v>
      </c>
      <c r="C501" s="74" t="s">
        <v>143</v>
      </c>
      <c r="D501" s="71" t="s">
        <v>126</v>
      </c>
    </row>
    <row r="502" spans="1:4" hidden="1" x14ac:dyDescent="0.15">
      <c r="A502" s="71">
        <v>500</v>
      </c>
      <c r="B502" s="71" t="s">
        <v>123</v>
      </c>
      <c r="C502" s="74" t="s">
        <v>143</v>
      </c>
      <c r="D502" s="71" t="s">
        <v>126</v>
      </c>
    </row>
    <row r="503" spans="1:4" hidden="1" x14ac:dyDescent="0.15">
      <c r="A503" s="71">
        <v>501</v>
      </c>
      <c r="B503" s="71" t="s">
        <v>116</v>
      </c>
      <c r="C503" s="74" t="s">
        <v>143</v>
      </c>
      <c r="D503" s="71" t="s">
        <v>126</v>
      </c>
    </row>
    <row r="504" spans="1:4" hidden="1" x14ac:dyDescent="0.15">
      <c r="A504" s="71">
        <v>502</v>
      </c>
      <c r="B504" s="71" t="s">
        <v>111</v>
      </c>
      <c r="C504" s="74" t="s">
        <v>143</v>
      </c>
      <c r="D504" s="71" t="s">
        <v>126</v>
      </c>
    </row>
    <row r="505" spans="1:4" hidden="1" x14ac:dyDescent="0.15">
      <c r="A505" s="71">
        <v>503</v>
      </c>
      <c r="B505" s="71" t="s">
        <v>102</v>
      </c>
      <c r="C505" s="74" t="s">
        <v>143</v>
      </c>
      <c r="D505" s="71" t="s">
        <v>126</v>
      </c>
    </row>
    <row r="506" spans="1:4" hidden="1" x14ac:dyDescent="0.15">
      <c r="A506" s="71">
        <v>504</v>
      </c>
      <c r="B506" s="71" t="s">
        <v>97</v>
      </c>
      <c r="C506" s="74" t="s">
        <v>143</v>
      </c>
      <c r="D506" s="71" t="s">
        <v>126</v>
      </c>
    </row>
    <row r="507" spans="1:4" hidden="1" x14ac:dyDescent="0.15">
      <c r="A507" s="71">
        <v>505</v>
      </c>
      <c r="B507" s="71" t="s">
        <v>120</v>
      </c>
      <c r="C507" s="74" t="s">
        <v>143</v>
      </c>
      <c r="D507" s="71" t="s">
        <v>126</v>
      </c>
    </row>
    <row r="508" spans="1:4" hidden="1" x14ac:dyDescent="0.15">
      <c r="A508" s="71">
        <v>506</v>
      </c>
      <c r="B508" s="71" t="s">
        <v>125</v>
      </c>
      <c r="C508" s="74" t="s">
        <v>143</v>
      </c>
      <c r="D508" s="71" t="s">
        <v>126</v>
      </c>
    </row>
    <row r="509" spans="1:4" hidden="1" x14ac:dyDescent="0.15">
      <c r="A509" s="71">
        <v>507</v>
      </c>
      <c r="B509" s="71" t="s">
        <v>112</v>
      </c>
      <c r="C509" s="74" t="s">
        <v>143</v>
      </c>
      <c r="D509" s="71" t="s">
        <v>126</v>
      </c>
    </row>
    <row r="510" spans="1:4" hidden="1" x14ac:dyDescent="0.15">
      <c r="A510" s="71">
        <v>508</v>
      </c>
      <c r="B510" s="71" t="s">
        <v>114</v>
      </c>
      <c r="C510" s="74" t="s">
        <v>143</v>
      </c>
      <c r="D510" s="71" t="s">
        <v>126</v>
      </c>
    </row>
    <row r="511" spans="1:4" hidden="1" x14ac:dyDescent="0.15">
      <c r="A511" s="71">
        <v>509</v>
      </c>
      <c r="B511" s="71" t="s">
        <v>115</v>
      </c>
      <c r="C511" s="74" t="s">
        <v>143</v>
      </c>
      <c r="D511" s="71" t="s">
        <v>126</v>
      </c>
    </row>
    <row r="512" spans="1:4" hidden="1" x14ac:dyDescent="0.15">
      <c r="A512" s="71">
        <v>510</v>
      </c>
      <c r="B512" s="71" t="s">
        <v>112</v>
      </c>
      <c r="C512" s="74" t="s">
        <v>143</v>
      </c>
      <c r="D512" s="71" t="s">
        <v>126</v>
      </c>
    </row>
    <row r="513" spans="1:4" hidden="1" x14ac:dyDescent="0.15">
      <c r="A513" s="71">
        <v>511</v>
      </c>
      <c r="B513" s="71" t="s">
        <v>103</v>
      </c>
      <c r="C513" s="74" t="s">
        <v>143</v>
      </c>
      <c r="D513" s="71" t="s">
        <v>126</v>
      </c>
    </row>
    <row r="514" spans="1:4" hidden="1" x14ac:dyDescent="0.15">
      <c r="A514" s="71">
        <v>512</v>
      </c>
      <c r="B514" s="71" t="s">
        <v>97</v>
      </c>
      <c r="C514" s="74" t="s">
        <v>143</v>
      </c>
      <c r="D514" s="71" t="s">
        <v>126</v>
      </c>
    </row>
    <row r="515" spans="1:4" hidden="1" x14ac:dyDescent="0.15">
      <c r="A515" s="71">
        <v>513</v>
      </c>
      <c r="B515" s="71" t="s">
        <v>120</v>
      </c>
      <c r="C515" s="74" t="s">
        <v>143</v>
      </c>
      <c r="D515" s="71" t="s">
        <v>126</v>
      </c>
    </row>
    <row r="516" spans="1:4" hidden="1" x14ac:dyDescent="0.15">
      <c r="A516" s="71">
        <v>514</v>
      </c>
      <c r="B516" s="71" t="s">
        <v>111</v>
      </c>
      <c r="C516" s="74" t="s">
        <v>143</v>
      </c>
      <c r="D516" s="71" t="s">
        <v>126</v>
      </c>
    </row>
    <row r="517" spans="1:4" hidden="1" x14ac:dyDescent="0.15">
      <c r="A517" s="71">
        <v>515</v>
      </c>
      <c r="B517" s="71" t="s">
        <v>109</v>
      </c>
      <c r="C517" s="74" t="s">
        <v>143</v>
      </c>
      <c r="D517" s="71" t="s">
        <v>126</v>
      </c>
    </row>
    <row r="518" spans="1:4" hidden="1" x14ac:dyDescent="0.15">
      <c r="A518" s="71">
        <v>516</v>
      </c>
      <c r="B518" s="71" t="s">
        <v>112</v>
      </c>
      <c r="C518" s="74" t="s">
        <v>143</v>
      </c>
      <c r="D518" s="71" t="s">
        <v>126</v>
      </c>
    </row>
    <row r="519" spans="1:4" hidden="1" x14ac:dyDescent="0.15">
      <c r="A519" s="71">
        <v>517</v>
      </c>
      <c r="B519" s="71" t="s">
        <v>117</v>
      </c>
      <c r="C519" s="74" t="s">
        <v>143</v>
      </c>
      <c r="D519" s="71" t="s">
        <v>126</v>
      </c>
    </row>
    <row r="520" spans="1:4" hidden="1" x14ac:dyDescent="0.15">
      <c r="A520" s="71">
        <v>518</v>
      </c>
      <c r="B520" s="71" t="s">
        <v>105</v>
      </c>
      <c r="C520" s="74" t="s">
        <v>143</v>
      </c>
      <c r="D520" s="71" t="s">
        <v>126</v>
      </c>
    </row>
    <row r="521" spans="1:4" hidden="1" x14ac:dyDescent="0.15">
      <c r="A521" s="71">
        <v>519</v>
      </c>
      <c r="B521" s="71" t="s">
        <v>124</v>
      </c>
      <c r="C521" s="74" t="s">
        <v>143</v>
      </c>
      <c r="D521" s="71" t="s">
        <v>126</v>
      </c>
    </row>
    <row r="522" spans="1:4" hidden="1" x14ac:dyDescent="0.15">
      <c r="A522" s="71">
        <v>520</v>
      </c>
      <c r="B522" s="71" t="s">
        <v>106</v>
      </c>
      <c r="C522" s="74" t="s">
        <v>143</v>
      </c>
      <c r="D522" s="71" t="s">
        <v>126</v>
      </c>
    </row>
    <row r="523" spans="1:4" hidden="1" x14ac:dyDescent="0.15">
      <c r="A523" s="71">
        <v>521</v>
      </c>
      <c r="B523" s="71" t="s">
        <v>101</v>
      </c>
      <c r="C523" s="74" t="s">
        <v>143</v>
      </c>
      <c r="D523" s="71" t="s">
        <v>126</v>
      </c>
    </row>
    <row r="524" spans="1:4" hidden="1" x14ac:dyDescent="0.15">
      <c r="A524" s="71">
        <v>522</v>
      </c>
      <c r="B524" s="71" t="s">
        <v>102</v>
      </c>
      <c r="C524" s="74" t="s">
        <v>143</v>
      </c>
      <c r="D524" s="71" t="s">
        <v>126</v>
      </c>
    </row>
    <row r="525" spans="1:4" hidden="1" x14ac:dyDescent="0.15">
      <c r="A525" s="71">
        <v>523</v>
      </c>
      <c r="B525" s="71" t="s">
        <v>105</v>
      </c>
      <c r="C525" s="74" t="s">
        <v>143</v>
      </c>
      <c r="D525" s="71" t="s">
        <v>126</v>
      </c>
    </row>
    <row r="526" spans="1:4" hidden="1" x14ac:dyDescent="0.15">
      <c r="A526" s="71">
        <v>524</v>
      </c>
      <c r="B526" s="71" t="s">
        <v>108</v>
      </c>
      <c r="C526" s="74" t="s">
        <v>143</v>
      </c>
      <c r="D526" s="71" t="s">
        <v>126</v>
      </c>
    </row>
    <row r="527" spans="1:4" hidden="1" x14ac:dyDescent="0.15">
      <c r="A527" s="71">
        <v>525</v>
      </c>
      <c r="B527" s="71" t="s">
        <v>107</v>
      </c>
      <c r="C527" s="74" t="s">
        <v>143</v>
      </c>
      <c r="D527" s="71" t="s">
        <v>126</v>
      </c>
    </row>
    <row r="528" spans="1:4" hidden="1" x14ac:dyDescent="0.15">
      <c r="A528" s="71">
        <v>526</v>
      </c>
      <c r="B528" s="71" t="s">
        <v>104</v>
      </c>
      <c r="C528" s="74" t="s">
        <v>143</v>
      </c>
      <c r="D528" s="71" t="s">
        <v>126</v>
      </c>
    </row>
    <row r="529" spans="1:4" hidden="1" x14ac:dyDescent="0.15">
      <c r="A529" s="71">
        <v>527</v>
      </c>
      <c r="B529" s="71" t="s">
        <v>113</v>
      </c>
      <c r="C529" s="74" t="s">
        <v>143</v>
      </c>
      <c r="D529" s="71" t="s">
        <v>126</v>
      </c>
    </row>
    <row r="530" spans="1:4" hidden="1" x14ac:dyDescent="0.15">
      <c r="A530" s="71">
        <v>528</v>
      </c>
      <c r="B530" s="71" t="s">
        <v>124</v>
      </c>
      <c r="C530" s="74" t="s">
        <v>143</v>
      </c>
      <c r="D530" s="71" t="s">
        <v>126</v>
      </c>
    </row>
    <row r="531" spans="1:4" hidden="1" x14ac:dyDescent="0.15">
      <c r="A531" s="71">
        <v>529</v>
      </c>
      <c r="B531" s="71" t="s">
        <v>109</v>
      </c>
      <c r="C531" s="74" t="s">
        <v>143</v>
      </c>
      <c r="D531" s="71" t="s">
        <v>126</v>
      </c>
    </row>
    <row r="532" spans="1:4" hidden="1" x14ac:dyDescent="0.15">
      <c r="A532" s="71">
        <v>530</v>
      </c>
      <c r="B532" s="71" t="s">
        <v>121</v>
      </c>
      <c r="C532" s="74" t="s">
        <v>143</v>
      </c>
      <c r="D532" s="71" t="s">
        <v>126</v>
      </c>
    </row>
    <row r="533" spans="1:4" hidden="1" x14ac:dyDescent="0.15">
      <c r="A533" s="71">
        <v>531</v>
      </c>
      <c r="B533" s="71" t="s">
        <v>114</v>
      </c>
      <c r="C533" s="74" t="s">
        <v>143</v>
      </c>
      <c r="D533" s="71" t="s">
        <v>126</v>
      </c>
    </row>
    <row r="534" spans="1:4" hidden="1" x14ac:dyDescent="0.15">
      <c r="A534" s="71">
        <v>532</v>
      </c>
      <c r="B534" s="71" t="s">
        <v>140</v>
      </c>
      <c r="C534" s="74" t="s">
        <v>143</v>
      </c>
      <c r="D534" s="71" t="s">
        <v>126</v>
      </c>
    </row>
    <row r="535" spans="1:4" hidden="1" x14ac:dyDescent="0.15">
      <c r="A535" s="71">
        <v>533</v>
      </c>
      <c r="B535" s="71" t="s">
        <v>136</v>
      </c>
      <c r="C535" s="74" t="s">
        <v>143</v>
      </c>
      <c r="D535" s="71" t="s">
        <v>126</v>
      </c>
    </row>
    <row r="536" spans="1:4" hidden="1" x14ac:dyDescent="0.15">
      <c r="A536" s="71">
        <v>534</v>
      </c>
      <c r="B536" s="71" t="s">
        <v>110</v>
      </c>
      <c r="C536" s="74" t="s">
        <v>143</v>
      </c>
      <c r="D536" s="71" t="s">
        <v>126</v>
      </c>
    </row>
    <row r="537" spans="1:4" hidden="1" x14ac:dyDescent="0.15">
      <c r="A537" s="71">
        <v>535</v>
      </c>
      <c r="B537" s="71" t="s">
        <v>102</v>
      </c>
      <c r="C537" s="74" t="s">
        <v>143</v>
      </c>
      <c r="D537" s="71" t="s">
        <v>126</v>
      </c>
    </row>
    <row r="538" spans="1:4" hidden="1" x14ac:dyDescent="0.15">
      <c r="A538" s="71">
        <v>536</v>
      </c>
      <c r="B538" s="71" t="s">
        <v>115</v>
      </c>
      <c r="C538" s="74" t="s">
        <v>143</v>
      </c>
      <c r="D538" s="71" t="s">
        <v>126</v>
      </c>
    </row>
    <row r="539" spans="1:4" hidden="1" x14ac:dyDescent="0.15">
      <c r="A539" s="71">
        <v>537</v>
      </c>
      <c r="B539" s="71" t="s">
        <v>114</v>
      </c>
      <c r="C539" s="74" t="s">
        <v>143</v>
      </c>
      <c r="D539" s="71" t="s">
        <v>126</v>
      </c>
    </row>
    <row r="540" spans="1:4" hidden="1" x14ac:dyDescent="0.15">
      <c r="A540" s="71">
        <v>538</v>
      </c>
      <c r="B540" s="71" t="s">
        <v>112</v>
      </c>
      <c r="C540" s="74" t="s">
        <v>143</v>
      </c>
      <c r="D540" s="71" t="s">
        <v>126</v>
      </c>
    </row>
    <row r="541" spans="1:4" hidden="1" x14ac:dyDescent="0.15">
      <c r="A541" s="71">
        <v>539</v>
      </c>
      <c r="B541" s="71" t="s">
        <v>146</v>
      </c>
      <c r="C541" s="74" t="s">
        <v>143</v>
      </c>
      <c r="D541" s="71" t="s">
        <v>126</v>
      </c>
    </row>
    <row r="542" spans="1:4" hidden="1" x14ac:dyDescent="0.15">
      <c r="A542" s="71">
        <v>540</v>
      </c>
      <c r="B542" s="71" t="s">
        <v>124</v>
      </c>
      <c r="C542" s="74" t="s">
        <v>143</v>
      </c>
      <c r="D542" s="71" t="s">
        <v>126</v>
      </c>
    </row>
    <row r="543" spans="1:4" hidden="1" x14ac:dyDescent="0.15">
      <c r="A543" s="71">
        <v>541</v>
      </c>
      <c r="B543" s="71" t="s">
        <v>111</v>
      </c>
      <c r="C543" s="74" t="s">
        <v>147</v>
      </c>
      <c r="D543" s="71" t="s">
        <v>129</v>
      </c>
    </row>
    <row r="544" spans="1:4" hidden="1" x14ac:dyDescent="0.15">
      <c r="A544" s="71">
        <v>542</v>
      </c>
      <c r="B544" s="71" t="s">
        <v>109</v>
      </c>
      <c r="C544" s="74" t="s">
        <v>147</v>
      </c>
      <c r="D544" s="71" t="s">
        <v>144</v>
      </c>
    </row>
    <row r="545" spans="1:4" hidden="1" x14ac:dyDescent="0.15">
      <c r="A545" s="71">
        <v>543</v>
      </c>
      <c r="B545" s="71" t="s">
        <v>102</v>
      </c>
      <c r="C545" s="74" t="s">
        <v>147</v>
      </c>
      <c r="D545" s="71" t="s">
        <v>133</v>
      </c>
    </row>
    <row r="546" spans="1:4" hidden="1" x14ac:dyDescent="0.15">
      <c r="A546" s="71">
        <v>544</v>
      </c>
      <c r="B546" s="71" t="s">
        <v>110</v>
      </c>
      <c r="C546" s="74" t="s">
        <v>147</v>
      </c>
      <c r="D546" s="71" t="s">
        <v>99</v>
      </c>
    </row>
    <row r="547" spans="1:4" hidden="1" x14ac:dyDescent="0.15">
      <c r="A547" s="71">
        <v>545</v>
      </c>
      <c r="B547" s="71" t="s">
        <v>111</v>
      </c>
      <c r="C547" s="74" t="s">
        <v>147</v>
      </c>
      <c r="D547" s="71" t="s">
        <v>99</v>
      </c>
    </row>
    <row r="548" spans="1:4" hidden="1" x14ac:dyDescent="0.15">
      <c r="A548" s="71">
        <v>546</v>
      </c>
      <c r="B548" s="71" t="s">
        <v>101</v>
      </c>
      <c r="C548" s="74" t="s">
        <v>147</v>
      </c>
      <c r="D548" s="71" t="s">
        <v>99</v>
      </c>
    </row>
    <row r="549" spans="1:4" hidden="1" x14ac:dyDescent="0.15">
      <c r="A549" s="71">
        <v>547</v>
      </c>
      <c r="B549" s="71" t="s">
        <v>101</v>
      </c>
      <c r="C549" s="74" t="s">
        <v>147</v>
      </c>
      <c r="D549" s="71" t="s">
        <v>99</v>
      </c>
    </row>
    <row r="550" spans="1:4" hidden="1" x14ac:dyDescent="0.15">
      <c r="A550" s="71">
        <v>548</v>
      </c>
      <c r="B550" s="71" t="s">
        <v>100</v>
      </c>
      <c r="C550" s="74" t="s">
        <v>147</v>
      </c>
      <c r="D550" s="71" t="s">
        <v>99</v>
      </c>
    </row>
    <row r="551" spans="1:4" hidden="1" x14ac:dyDescent="0.15">
      <c r="A551" s="71">
        <v>549</v>
      </c>
      <c r="B551" s="71" t="s">
        <v>136</v>
      </c>
      <c r="C551" s="74" t="s">
        <v>147</v>
      </c>
      <c r="D551" s="71" t="s">
        <v>99</v>
      </c>
    </row>
    <row r="552" spans="1:4" hidden="1" x14ac:dyDescent="0.15">
      <c r="A552" s="71">
        <v>550</v>
      </c>
      <c r="B552" s="71" t="s">
        <v>103</v>
      </c>
      <c r="C552" s="74" t="s">
        <v>147</v>
      </c>
      <c r="D552" s="71" t="s">
        <v>99</v>
      </c>
    </row>
    <row r="553" spans="1:4" hidden="1" x14ac:dyDescent="0.15">
      <c r="A553" s="71">
        <v>551</v>
      </c>
      <c r="B553" s="71" t="s">
        <v>112</v>
      </c>
      <c r="C553" s="74" t="s">
        <v>147</v>
      </c>
      <c r="D553" s="71" t="s">
        <v>99</v>
      </c>
    </row>
    <row r="554" spans="1:4" hidden="1" x14ac:dyDescent="0.15">
      <c r="A554" s="71">
        <v>552</v>
      </c>
      <c r="B554" s="71" t="s">
        <v>109</v>
      </c>
      <c r="C554" s="74" t="s">
        <v>147</v>
      </c>
      <c r="D554" s="71" t="s">
        <v>99</v>
      </c>
    </row>
    <row r="555" spans="1:4" hidden="1" x14ac:dyDescent="0.15">
      <c r="A555" s="71">
        <v>553</v>
      </c>
      <c r="B555" s="71" t="s">
        <v>110</v>
      </c>
      <c r="C555" s="74" t="s">
        <v>147</v>
      </c>
      <c r="D555" s="71" t="s">
        <v>99</v>
      </c>
    </row>
    <row r="556" spans="1:4" hidden="1" x14ac:dyDescent="0.15">
      <c r="A556" s="71">
        <v>554</v>
      </c>
      <c r="B556" s="71" t="s">
        <v>125</v>
      </c>
      <c r="C556" s="74" t="s">
        <v>147</v>
      </c>
      <c r="D556" s="71" t="s">
        <v>99</v>
      </c>
    </row>
    <row r="557" spans="1:4" hidden="1" x14ac:dyDescent="0.15">
      <c r="A557" s="71">
        <v>555</v>
      </c>
      <c r="B557" s="71" t="s">
        <v>114</v>
      </c>
      <c r="C557" s="74" t="s">
        <v>147</v>
      </c>
      <c r="D557" s="71" t="s">
        <v>99</v>
      </c>
    </row>
    <row r="558" spans="1:4" hidden="1" x14ac:dyDescent="0.15">
      <c r="A558" s="71">
        <v>556</v>
      </c>
      <c r="B558" s="71" t="s">
        <v>122</v>
      </c>
      <c r="C558" s="74" t="s">
        <v>147</v>
      </c>
      <c r="D558" s="71" t="s">
        <v>99</v>
      </c>
    </row>
    <row r="559" spans="1:4" hidden="1" x14ac:dyDescent="0.15">
      <c r="A559" s="71">
        <v>557</v>
      </c>
      <c r="B559" s="71" t="s">
        <v>107</v>
      </c>
      <c r="C559" s="74" t="s">
        <v>147</v>
      </c>
      <c r="D559" s="71" t="s">
        <v>99</v>
      </c>
    </row>
    <row r="560" spans="1:4" hidden="1" x14ac:dyDescent="0.15">
      <c r="A560" s="71">
        <v>558</v>
      </c>
      <c r="B560" s="71" t="s">
        <v>114</v>
      </c>
      <c r="C560" s="74" t="s">
        <v>147</v>
      </c>
      <c r="D560" s="71" t="s">
        <v>118</v>
      </c>
    </row>
    <row r="561" spans="1:4" hidden="1" x14ac:dyDescent="0.15">
      <c r="A561" s="71">
        <v>559</v>
      </c>
      <c r="B561" s="71" t="s">
        <v>109</v>
      </c>
      <c r="C561" s="74" t="s">
        <v>147</v>
      </c>
      <c r="D561" s="71" t="s">
        <v>118</v>
      </c>
    </row>
    <row r="562" spans="1:4" hidden="1" x14ac:dyDescent="0.15">
      <c r="A562" s="71">
        <v>560</v>
      </c>
      <c r="B562" s="71" t="s">
        <v>114</v>
      </c>
      <c r="C562" s="74" t="s">
        <v>147</v>
      </c>
      <c r="D562" s="71" t="s">
        <v>118</v>
      </c>
    </row>
    <row r="563" spans="1:4" hidden="1" x14ac:dyDescent="0.15">
      <c r="A563" s="71">
        <v>561</v>
      </c>
      <c r="B563" s="71" t="s">
        <v>111</v>
      </c>
      <c r="C563" s="74" t="s">
        <v>147</v>
      </c>
      <c r="D563" s="71" t="s">
        <v>118</v>
      </c>
    </row>
    <row r="564" spans="1:4" hidden="1" x14ac:dyDescent="0.15">
      <c r="A564" s="71">
        <v>562</v>
      </c>
      <c r="B564" s="71" t="s">
        <v>117</v>
      </c>
      <c r="C564" s="74" t="s">
        <v>147</v>
      </c>
      <c r="D564" s="71" t="s">
        <v>118</v>
      </c>
    </row>
    <row r="565" spans="1:4" hidden="1" x14ac:dyDescent="0.15">
      <c r="A565" s="71">
        <v>563</v>
      </c>
      <c r="B565" s="71" t="s">
        <v>124</v>
      </c>
      <c r="C565" s="74" t="s">
        <v>147</v>
      </c>
      <c r="D565" s="71" t="s">
        <v>118</v>
      </c>
    </row>
    <row r="566" spans="1:4" hidden="1" x14ac:dyDescent="0.15">
      <c r="A566" s="71">
        <v>564</v>
      </c>
      <c r="B566" s="71" t="s">
        <v>112</v>
      </c>
      <c r="C566" s="74" t="s">
        <v>147</v>
      </c>
      <c r="D566" s="71" t="s">
        <v>118</v>
      </c>
    </row>
    <row r="567" spans="1:4" hidden="1" x14ac:dyDescent="0.15">
      <c r="A567" s="71">
        <v>565</v>
      </c>
      <c r="B567" s="71" t="s">
        <v>119</v>
      </c>
      <c r="C567" s="74" t="s">
        <v>147</v>
      </c>
      <c r="D567" s="71" t="s">
        <v>126</v>
      </c>
    </row>
    <row r="568" spans="1:4" hidden="1" x14ac:dyDescent="0.15">
      <c r="A568" s="71">
        <v>566</v>
      </c>
      <c r="B568" s="71" t="s">
        <v>123</v>
      </c>
      <c r="C568" s="74" t="s">
        <v>147</v>
      </c>
      <c r="D568" s="71" t="s">
        <v>126</v>
      </c>
    </row>
    <row r="569" spans="1:4" hidden="1" x14ac:dyDescent="0.15">
      <c r="A569" s="71">
        <v>567</v>
      </c>
      <c r="B569" s="71" t="s">
        <v>110</v>
      </c>
      <c r="C569" s="74" t="s">
        <v>147</v>
      </c>
      <c r="D569" s="71" t="s">
        <v>144</v>
      </c>
    </row>
    <row r="570" spans="1:4" hidden="1" x14ac:dyDescent="0.15">
      <c r="A570" s="71">
        <v>568</v>
      </c>
      <c r="B570" s="71" t="s">
        <v>101</v>
      </c>
      <c r="C570" s="74" t="s">
        <v>147</v>
      </c>
      <c r="D570" s="71" t="s">
        <v>126</v>
      </c>
    </row>
    <row r="571" spans="1:4" hidden="1" x14ac:dyDescent="0.15">
      <c r="A571" s="71">
        <v>569</v>
      </c>
      <c r="B571" s="71" t="s">
        <v>117</v>
      </c>
      <c r="C571" s="74" t="s">
        <v>147</v>
      </c>
      <c r="D571" s="71" t="s">
        <v>126</v>
      </c>
    </row>
    <row r="572" spans="1:4" hidden="1" x14ac:dyDescent="0.15">
      <c r="A572" s="71">
        <v>570</v>
      </c>
      <c r="B572" s="71" t="s">
        <v>123</v>
      </c>
      <c r="C572" s="74" t="s">
        <v>147</v>
      </c>
      <c r="D572" s="71" t="s">
        <v>126</v>
      </c>
    </row>
    <row r="573" spans="1:4" hidden="1" x14ac:dyDescent="0.15">
      <c r="A573" s="71">
        <v>571</v>
      </c>
      <c r="B573" s="71" t="s">
        <v>100</v>
      </c>
      <c r="C573" s="74" t="s">
        <v>147</v>
      </c>
      <c r="D573" s="71" t="s">
        <v>126</v>
      </c>
    </row>
    <row r="574" spans="1:4" hidden="1" x14ac:dyDescent="0.15">
      <c r="A574" s="71">
        <v>572</v>
      </c>
      <c r="B574" s="71" t="s">
        <v>104</v>
      </c>
      <c r="C574" s="74" t="s">
        <v>147</v>
      </c>
      <c r="D574" s="71" t="s">
        <v>126</v>
      </c>
    </row>
    <row r="575" spans="1:4" hidden="1" x14ac:dyDescent="0.15">
      <c r="A575" s="71">
        <v>573</v>
      </c>
      <c r="B575" s="71" t="s">
        <v>101</v>
      </c>
      <c r="C575" s="74" t="s">
        <v>147</v>
      </c>
      <c r="D575" s="71" t="s">
        <v>126</v>
      </c>
    </row>
    <row r="576" spans="1:4" hidden="1" x14ac:dyDescent="0.15">
      <c r="A576" s="71">
        <v>574</v>
      </c>
      <c r="B576" s="71" t="s">
        <v>136</v>
      </c>
      <c r="C576" s="74" t="s">
        <v>147</v>
      </c>
      <c r="D576" s="71" t="s">
        <v>126</v>
      </c>
    </row>
    <row r="577" spans="1:4" hidden="1" x14ac:dyDescent="0.15">
      <c r="A577" s="71">
        <v>575</v>
      </c>
      <c r="B577" s="71" t="s">
        <v>111</v>
      </c>
      <c r="C577" s="74" t="s">
        <v>147</v>
      </c>
      <c r="D577" s="71" t="s">
        <v>126</v>
      </c>
    </row>
    <row r="578" spans="1:4" hidden="1" x14ac:dyDescent="0.15">
      <c r="A578" s="71">
        <v>576</v>
      </c>
      <c r="B578" s="71" t="s">
        <v>104</v>
      </c>
      <c r="C578" s="74" t="s">
        <v>147</v>
      </c>
      <c r="D578" s="71" t="s">
        <v>126</v>
      </c>
    </row>
    <row r="579" spans="1:4" hidden="1" x14ac:dyDescent="0.15">
      <c r="A579" s="71">
        <v>577</v>
      </c>
      <c r="B579" s="71" t="s">
        <v>113</v>
      </c>
      <c r="C579" s="74" t="s">
        <v>147</v>
      </c>
      <c r="D579" s="71" t="s">
        <v>126</v>
      </c>
    </row>
    <row r="580" spans="1:4" hidden="1" x14ac:dyDescent="0.15">
      <c r="A580" s="71">
        <v>578</v>
      </c>
      <c r="B580" s="71" t="s">
        <v>101</v>
      </c>
      <c r="C580" s="74" t="s">
        <v>147</v>
      </c>
      <c r="D580" s="71" t="s">
        <v>126</v>
      </c>
    </row>
    <row r="581" spans="1:4" hidden="1" x14ac:dyDescent="0.15">
      <c r="A581" s="71">
        <v>579</v>
      </c>
      <c r="B581" s="71" t="s">
        <v>100</v>
      </c>
      <c r="C581" s="74" t="s">
        <v>147</v>
      </c>
      <c r="D581" s="71" t="s">
        <v>126</v>
      </c>
    </row>
    <row r="582" spans="1:4" hidden="1" x14ac:dyDescent="0.15">
      <c r="A582" s="71">
        <v>580</v>
      </c>
      <c r="B582" s="71" t="s">
        <v>148</v>
      </c>
      <c r="C582" s="74" t="s">
        <v>147</v>
      </c>
      <c r="D582" s="71" t="s">
        <v>126</v>
      </c>
    </row>
    <row r="583" spans="1:4" hidden="1" x14ac:dyDescent="0.15">
      <c r="A583" s="71">
        <v>581</v>
      </c>
      <c r="B583" s="71" t="s">
        <v>97</v>
      </c>
      <c r="C583" s="74" t="s">
        <v>147</v>
      </c>
      <c r="D583" s="71" t="s">
        <v>126</v>
      </c>
    </row>
    <row r="584" spans="1:4" hidden="1" x14ac:dyDescent="0.15">
      <c r="A584" s="71">
        <v>582</v>
      </c>
      <c r="B584" s="71" t="s">
        <v>111</v>
      </c>
      <c r="C584" s="74" t="s">
        <v>147</v>
      </c>
      <c r="D584" s="71" t="s">
        <v>126</v>
      </c>
    </row>
    <row r="585" spans="1:4" hidden="1" x14ac:dyDescent="0.15">
      <c r="A585" s="71">
        <v>583</v>
      </c>
      <c r="B585" s="71" t="s">
        <v>117</v>
      </c>
      <c r="C585" s="74" t="s">
        <v>147</v>
      </c>
      <c r="D585" s="71" t="s">
        <v>144</v>
      </c>
    </row>
    <row r="586" spans="1:4" hidden="1" x14ac:dyDescent="0.15">
      <c r="A586" s="71">
        <v>584</v>
      </c>
      <c r="B586" s="71" t="s">
        <v>106</v>
      </c>
      <c r="C586" s="74" t="s">
        <v>147</v>
      </c>
      <c r="D586" s="71" t="s">
        <v>129</v>
      </c>
    </row>
    <row r="587" spans="1:4" hidden="1" x14ac:dyDescent="0.15">
      <c r="A587" s="71">
        <v>585</v>
      </c>
      <c r="B587" s="71" t="s">
        <v>114</v>
      </c>
      <c r="C587" s="74" t="s">
        <v>149</v>
      </c>
      <c r="D587" s="71" t="s">
        <v>99</v>
      </c>
    </row>
    <row r="588" spans="1:4" hidden="1" x14ac:dyDescent="0.15">
      <c r="A588" s="71">
        <v>586</v>
      </c>
      <c r="B588" s="71" t="s">
        <v>112</v>
      </c>
      <c r="C588" s="74" t="s">
        <v>149</v>
      </c>
      <c r="D588" s="71" t="s">
        <v>99</v>
      </c>
    </row>
    <row r="589" spans="1:4" hidden="1" x14ac:dyDescent="0.15">
      <c r="A589" s="71">
        <v>587</v>
      </c>
      <c r="B589" s="71" t="s">
        <v>124</v>
      </c>
      <c r="C589" s="74" t="s">
        <v>149</v>
      </c>
      <c r="D589" s="71" t="s">
        <v>99</v>
      </c>
    </row>
    <row r="590" spans="1:4" hidden="1" x14ac:dyDescent="0.15">
      <c r="A590" s="71">
        <v>588</v>
      </c>
      <c r="B590" s="71" t="s">
        <v>104</v>
      </c>
      <c r="C590" s="74" t="s">
        <v>149</v>
      </c>
      <c r="D590" s="71" t="s">
        <v>99</v>
      </c>
    </row>
    <row r="591" spans="1:4" hidden="1" x14ac:dyDescent="0.15">
      <c r="A591" s="71">
        <v>589</v>
      </c>
      <c r="B591" s="71" t="s">
        <v>113</v>
      </c>
      <c r="C591" s="74" t="s">
        <v>149</v>
      </c>
      <c r="D591" s="71" t="s">
        <v>99</v>
      </c>
    </row>
    <row r="592" spans="1:4" hidden="1" x14ac:dyDescent="0.15">
      <c r="A592" s="71">
        <v>590</v>
      </c>
      <c r="B592" s="71" t="s">
        <v>108</v>
      </c>
      <c r="C592" s="74" t="s">
        <v>149</v>
      </c>
      <c r="D592" s="71" t="s">
        <v>99</v>
      </c>
    </row>
    <row r="593" spans="1:4" hidden="1" x14ac:dyDescent="0.15">
      <c r="A593" s="71">
        <v>591</v>
      </c>
      <c r="B593" s="71" t="s">
        <v>120</v>
      </c>
      <c r="C593" s="74" t="s">
        <v>149</v>
      </c>
      <c r="D593" s="71" t="s">
        <v>99</v>
      </c>
    </row>
    <row r="594" spans="1:4" hidden="1" x14ac:dyDescent="0.15">
      <c r="A594" s="71">
        <v>592</v>
      </c>
      <c r="B594" s="71" t="s">
        <v>111</v>
      </c>
      <c r="C594" s="74" t="s">
        <v>149</v>
      </c>
      <c r="D594" s="71" t="s">
        <v>99</v>
      </c>
    </row>
    <row r="595" spans="1:4" hidden="1" x14ac:dyDescent="0.15">
      <c r="A595" s="71">
        <v>593</v>
      </c>
      <c r="B595" s="71" t="s">
        <v>103</v>
      </c>
      <c r="C595" s="74" t="s">
        <v>149</v>
      </c>
      <c r="D595" s="71" t="s">
        <v>99</v>
      </c>
    </row>
    <row r="596" spans="1:4" hidden="1" x14ac:dyDescent="0.15">
      <c r="A596" s="71">
        <v>594</v>
      </c>
      <c r="B596" s="71" t="s">
        <v>112</v>
      </c>
      <c r="C596" s="74" t="s">
        <v>149</v>
      </c>
      <c r="D596" s="71" t="s">
        <v>99</v>
      </c>
    </row>
    <row r="597" spans="1:4" hidden="1" x14ac:dyDescent="0.15">
      <c r="A597" s="71">
        <v>595</v>
      </c>
      <c r="B597" s="71" t="s">
        <v>115</v>
      </c>
      <c r="C597" s="74" t="s">
        <v>149</v>
      </c>
      <c r="D597" s="71" t="s">
        <v>99</v>
      </c>
    </row>
    <row r="598" spans="1:4" hidden="1" x14ac:dyDescent="0.15">
      <c r="A598" s="71">
        <v>596</v>
      </c>
      <c r="B598" s="71" t="s">
        <v>105</v>
      </c>
      <c r="C598" s="74" t="s">
        <v>149</v>
      </c>
      <c r="D598" s="71" t="s">
        <v>99</v>
      </c>
    </row>
    <row r="599" spans="1:4" hidden="1" x14ac:dyDescent="0.15">
      <c r="A599" s="71">
        <v>597</v>
      </c>
      <c r="B599" s="71" t="s">
        <v>114</v>
      </c>
      <c r="C599" s="74" t="s">
        <v>149</v>
      </c>
      <c r="D599" s="71" t="s">
        <v>99</v>
      </c>
    </row>
    <row r="600" spans="1:4" hidden="1" x14ac:dyDescent="0.15">
      <c r="A600" s="71">
        <v>598</v>
      </c>
      <c r="B600" s="71" t="s">
        <v>121</v>
      </c>
      <c r="C600" s="74" t="s">
        <v>149</v>
      </c>
      <c r="D600" s="71" t="s">
        <v>99</v>
      </c>
    </row>
    <row r="601" spans="1:4" hidden="1" x14ac:dyDescent="0.15">
      <c r="A601" s="71">
        <v>599</v>
      </c>
      <c r="B601" s="71" t="s">
        <v>112</v>
      </c>
      <c r="C601" s="74" t="s">
        <v>149</v>
      </c>
      <c r="D601" s="71" t="s">
        <v>118</v>
      </c>
    </row>
    <row r="602" spans="1:4" hidden="1" x14ac:dyDescent="0.15">
      <c r="A602" s="71">
        <v>600</v>
      </c>
      <c r="B602" s="71" t="s">
        <v>124</v>
      </c>
      <c r="C602" s="74" t="s">
        <v>149</v>
      </c>
      <c r="D602" s="71" t="s">
        <v>118</v>
      </c>
    </row>
    <row r="603" spans="1:4" hidden="1" x14ac:dyDescent="0.15">
      <c r="A603" s="71">
        <v>601</v>
      </c>
      <c r="B603" s="71" t="s">
        <v>110</v>
      </c>
      <c r="C603" s="74" t="s">
        <v>149</v>
      </c>
      <c r="D603" s="71" t="s">
        <v>118</v>
      </c>
    </row>
    <row r="604" spans="1:4" hidden="1" x14ac:dyDescent="0.15">
      <c r="A604" s="71">
        <v>602</v>
      </c>
      <c r="B604" s="71" t="s">
        <v>122</v>
      </c>
      <c r="C604" s="74" t="s">
        <v>149</v>
      </c>
      <c r="D604" s="71" t="s">
        <v>118</v>
      </c>
    </row>
    <row r="605" spans="1:4" hidden="1" x14ac:dyDescent="0.15">
      <c r="A605" s="71">
        <v>603</v>
      </c>
      <c r="B605" s="71" t="s">
        <v>102</v>
      </c>
      <c r="C605" s="74" t="s">
        <v>149</v>
      </c>
      <c r="D605" s="71" t="s">
        <v>118</v>
      </c>
    </row>
    <row r="606" spans="1:4" hidden="1" x14ac:dyDescent="0.15">
      <c r="A606" s="71">
        <v>604</v>
      </c>
      <c r="B606" s="71" t="s">
        <v>109</v>
      </c>
      <c r="C606" s="74" t="s">
        <v>149</v>
      </c>
      <c r="D606" s="71" t="s">
        <v>118</v>
      </c>
    </row>
    <row r="607" spans="1:4" hidden="1" x14ac:dyDescent="0.15">
      <c r="A607" s="71">
        <v>605</v>
      </c>
      <c r="B607" s="71" t="s">
        <v>148</v>
      </c>
      <c r="C607" s="74" t="s">
        <v>149</v>
      </c>
      <c r="D607" s="71" t="s">
        <v>118</v>
      </c>
    </row>
    <row r="608" spans="1:4" hidden="1" x14ac:dyDescent="0.15">
      <c r="A608" s="71">
        <v>606</v>
      </c>
      <c r="B608" s="71" t="s">
        <v>105</v>
      </c>
      <c r="C608" s="74" t="s">
        <v>149</v>
      </c>
      <c r="D608" s="71" t="s">
        <v>118</v>
      </c>
    </row>
    <row r="609" spans="1:4" hidden="1" x14ac:dyDescent="0.15">
      <c r="A609" s="71">
        <v>607</v>
      </c>
      <c r="B609" s="71" t="s">
        <v>123</v>
      </c>
      <c r="C609" s="74" t="s">
        <v>149</v>
      </c>
      <c r="D609" s="71" t="s">
        <v>118</v>
      </c>
    </row>
    <row r="610" spans="1:4" hidden="1" x14ac:dyDescent="0.15">
      <c r="A610" s="71">
        <v>608</v>
      </c>
      <c r="B610" s="71" t="s">
        <v>113</v>
      </c>
      <c r="C610" s="74" t="s">
        <v>149</v>
      </c>
      <c r="D610" s="71" t="s">
        <v>118</v>
      </c>
    </row>
    <row r="611" spans="1:4" hidden="1" x14ac:dyDescent="0.15">
      <c r="A611" s="71">
        <v>609</v>
      </c>
      <c r="B611" s="71" t="s">
        <v>102</v>
      </c>
      <c r="C611" s="74" t="s">
        <v>149</v>
      </c>
      <c r="D611" s="71" t="s">
        <v>118</v>
      </c>
    </row>
    <row r="612" spans="1:4" hidden="1" x14ac:dyDescent="0.15">
      <c r="A612" s="71">
        <v>610</v>
      </c>
      <c r="B612" s="71" t="s">
        <v>125</v>
      </c>
      <c r="C612" s="74" t="s">
        <v>149</v>
      </c>
      <c r="D612" s="71" t="s">
        <v>118</v>
      </c>
    </row>
    <row r="613" spans="1:4" hidden="1" x14ac:dyDescent="0.15">
      <c r="A613" s="71">
        <v>611</v>
      </c>
      <c r="B613" s="71" t="s">
        <v>110</v>
      </c>
      <c r="C613" s="74" t="s">
        <v>149</v>
      </c>
      <c r="D613" s="71" t="s">
        <v>118</v>
      </c>
    </row>
    <row r="614" spans="1:4" hidden="1" x14ac:dyDescent="0.15">
      <c r="A614" s="71">
        <v>612</v>
      </c>
      <c r="B614" s="71" t="s">
        <v>108</v>
      </c>
      <c r="C614" s="74" t="s">
        <v>149</v>
      </c>
      <c r="D614" s="71" t="s">
        <v>118</v>
      </c>
    </row>
    <row r="615" spans="1:4" hidden="1" x14ac:dyDescent="0.15">
      <c r="A615" s="71">
        <v>613</v>
      </c>
      <c r="B615" s="71" t="s">
        <v>112</v>
      </c>
      <c r="C615" s="74" t="s">
        <v>149</v>
      </c>
      <c r="D615" s="71" t="s">
        <v>118</v>
      </c>
    </row>
    <row r="616" spans="1:4" hidden="1" x14ac:dyDescent="0.15">
      <c r="A616" s="71">
        <v>614</v>
      </c>
      <c r="B616" s="71" t="s">
        <v>106</v>
      </c>
      <c r="C616" s="74" t="s">
        <v>149</v>
      </c>
      <c r="D616" s="71" t="s">
        <v>118</v>
      </c>
    </row>
    <row r="617" spans="1:4" hidden="1" x14ac:dyDescent="0.15">
      <c r="A617" s="71">
        <v>615</v>
      </c>
      <c r="B617" s="71" t="s">
        <v>111</v>
      </c>
      <c r="C617" s="74" t="s">
        <v>149</v>
      </c>
      <c r="D617" s="71" t="s">
        <v>118</v>
      </c>
    </row>
    <row r="618" spans="1:4" hidden="1" x14ac:dyDescent="0.15">
      <c r="A618" s="71">
        <v>616</v>
      </c>
      <c r="B618" s="71" t="s">
        <v>114</v>
      </c>
      <c r="C618" s="74" t="s">
        <v>149</v>
      </c>
      <c r="D618" s="71" t="s">
        <v>118</v>
      </c>
    </row>
    <row r="619" spans="1:4" hidden="1" x14ac:dyDescent="0.15">
      <c r="A619" s="71">
        <v>617</v>
      </c>
      <c r="B619" s="71" t="s">
        <v>111</v>
      </c>
      <c r="C619" s="74" t="s">
        <v>149</v>
      </c>
      <c r="D619" s="71" t="s">
        <v>118</v>
      </c>
    </row>
    <row r="620" spans="1:4" hidden="1" x14ac:dyDescent="0.15">
      <c r="A620" s="71">
        <v>618</v>
      </c>
      <c r="B620" s="71" t="s">
        <v>111</v>
      </c>
      <c r="C620" s="74" t="s">
        <v>149</v>
      </c>
      <c r="D620" s="71" t="s">
        <v>118</v>
      </c>
    </row>
    <row r="621" spans="1:4" hidden="1" x14ac:dyDescent="0.15">
      <c r="A621" s="71">
        <v>619</v>
      </c>
      <c r="B621" s="71" t="s">
        <v>109</v>
      </c>
      <c r="C621" s="74" t="s">
        <v>149</v>
      </c>
      <c r="D621" s="71" t="s">
        <v>118</v>
      </c>
    </row>
    <row r="622" spans="1:4" hidden="1" x14ac:dyDescent="0.15">
      <c r="A622" s="71">
        <v>620</v>
      </c>
      <c r="B622" s="71" t="s">
        <v>101</v>
      </c>
      <c r="C622" s="74" t="s">
        <v>149</v>
      </c>
      <c r="D622" s="71" t="s">
        <v>118</v>
      </c>
    </row>
    <row r="623" spans="1:4" hidden="1" x14ac:dyDescent="0.15">
      <c r="A623" s="71">
        <v>621</v>
      </c>
      <c r="B623" s="71" t="s">
        <v>139</v>
      </c>
      <c r="C623" s="74" t="s">
        <v>149</v>
      </c>
      <c r="D623" s="71" t="s">
        <v>118</v>
      </c>
    </row>
    <row r="624" spans="1:4" hidden="1" x14ac:dyDescent="0.15">
      <c r="A624" s="71">
        <v>622</v>
      </c>
      <c r="B624" s="71" t="s">
        <v>111</v>
      </c>
      <c r="C624" s="74" t="s">
        <v>149</v>
      </c>
      <c r="D624" s="71" t="s">
        <v>126</v>
      </c>
    </row>
    <row r="625" spans="1:4" hidden="1" x14ac:dyDescent="0.15">
      <c r="A625" s="71">
        <v>623</v>
      </c>
      <c r="B625" s="71" t="s">
        <v>102</v>
      </c>
      <c r="C625" s="74" t="s">
        <v>149</v>
      </c>
      <c r="D625" s="71" t="s">
        <v>118</v>
      </c>
    </row>
    <row r="626" spans="1:4" hidden="1" x14ac:dyDescent="0.15">
      <c r="A626" s="71">
        <v>624</v>
      </c>
      <c r="B626" s="71" t="s">
        <v>122</v>
      </c>
      <c r="C626" s="74" t="s">
        <v>149</v>
      </c>
      <c r="D626" s="71" t="s">
        <v>118</v>
      </c>
    </row>
    <row r="627" spans="1:4" hidden="1" x14ac:dyDescent="0.15">
      <c r="A627" s="71">
        <v>625</v>
      </c>
      <c r="B627" s="71" t="s">
        <v>106</v>
      </c>
      <c r="C627" s="74" t="s">
        <v>149</v>
      </c>
      <c r="D627" s="71" t="s">
        <v>118</v>
      </c>
    </row>
    <row r="628" spans="1:4" hidden="1" x14ac:dyDescent="0.15">
      <c r="A628" s="71">
        <v>626</v>
      </c>
      <c r="B628" s="71" t="s">
        <v>108</v>
      </c>
      <c r="C628" s="74" t="s">
        <v>149</v>
      </c>
      <c r="D628" s="71" t="s">
        <v>118</v>
      </c>
    </row>
    <row r="629" spans="1:4" hidden="1" x14ac:dyDescent="0.15">
      <c r="A629" s="71">
        <v>627</v>
      </c>
      <c r="B629" s="71" t="s">
        <v>150</v>
      </c>
      <c r="C629" s="74" t="s">
        <v>149</v>
      </c>
      <c r="D629" s="71" t="s">
        <v>118</v>
      </c>
    </row>
    <row r="630" spans="1:4" hidden="1" x14ac:dyDescent="0.15">
      <c r="A630" s="71">
        <v>628</v>
      </c>
      <c r="B630" s="71" t="s">
        <v>108</v>
      </c>
      <c r="C630" s="74" t="s">
        <v>149</v>
      </c>
      <c r="D630" s="71" t="s">
        <v>126</v>
      </c>
    </row>
    <row r="631" spans="1:4" hidden="1" x14ac:dyDescent="0.15">
      <c r="A631" s="71">
        <v>629</v>
      </c>
      <c r="B631" s="71" t="s">
        <v>97</v>
      </c>
      <c r="C631" s="74" t="s">
        <v>149</v>
      </c>
      <c r="D631" s="71" t="s">
        <v>126</v>
      </c>
    </row>
    <row r="632" spans="1:4" hidden="1" x14ac:dyDescent="0.15">
      <c r="A632" s="71">
        <v>630</v>
      </c>
      <c r="B632" s="71" t="s">
        <v>111</v>
      </c>
      <c r="C632" s="74" t="s">
        <v>149</v>
      </c>
      <c r="D632" s="71" t="s">
        <v>126</v>
      </c>
    </row>
    <row r="633" spans="1:4" hidden="1" x14ac:dyDescent="0.15">
      <c r="A633" s="71">
        <v>631</v>
      </c>
      <c r="B633" s="71" t="s">
        <v>123</v>
      </c>
      <c r="C633" s="74" t="s">
        <v>149</v>
      </c>
      <c r="D633" s="71" t="s">
        <v>126</v>
      </c>
    </row>
    <row r="634" spans="1:4" hidden="1" x14ac:dyDescent="0.15">
      <c r="A634" s="71">
        <v>632</v>
      </c>
      <c r="B634" s="71" t="s">
        <v>105</v>
      </c>
      <c r="C634" s="74" t="s">
        <v>149</v>
      </c>
      <c r="D634" s="71" t="s">
        <v>126</v>
      </c>
    </row>
    <row r="635" spans="1:4" hidden="1" x14ac:dyDescent="0.15">
      <c r="A635" s="71">
        <v>633</v>
      </c>
      <c r="B635" s="71" t="s">
        <v>111</v>
      </c>
      <c r="C635" s="74" t="s">
        <v>149</v>
      </c>
      <c r="D635" s="71" t="s">
        <v>126</v>
      </c>
    </row>
    <row r="636" spans="1:4" hidden="1" x14ac:dyDescent="0.15">
      <c r="A636" s="71">
        <v>634</v>
      </c>
      <c r="B636" s="71" t="s">
        <v>127</v>
      </c>
      <c r="C636" s="74" t="s">
        <v>149</v>
      </c>
      <c r="D636" s="71" t="s">
        <v>126</v>
      </c>
    </row>
    <row r="637" spans="1:4" hidden="1" x14ac:dyDescent="0.15">
      <c r="A637" s="71">
        <v>635</v>
      </c>
      <c r="B637" s="71" t="s">
        <v>97</v>
      </c>
      <c r="C637" s="74" t="s">
        <v>149</v>
      </c>
      <c r="D637" s="71" t="s">
        <v>126</v>
      </c>
    </row>
    <row r="638" spans="1:4" hidden="1" x14ac:dyDescent="0.15">
      <c r="A638" s="71">
        <v>636</v>
      </c>
      <c r="B638" s="71" t="s">
        <v>119</v>
      </c>
      <c r="C638" s="74" t="s">
        <v>149</v>
      </c>
      <c r="D638" s="71" t="s">
        <v>126</v>
      </c>
    </row>
    <row r="639" spans="1:4" hidden="1" x14ac:dyDescent="0.15">
      <c r="A639" s="71">
        <v>637</v>
      </c>
      <c r="B639" s="71" t="s">
        <v>123</v>
      </c>
      <c r="C639" s="74" t="s">
        <v>149</v>
      </c>
      <c r="D639" s="71" t="s">
        <v>126</v>
      </c>
    </row>
    <row r="640" spans="1:4" hidden="1" x14ac:dyDescent="0.15">
      <c r="A640" s="71">
        <v>638</v>
      </c>
      <c r="B640" s="71" t="s">
        <v>117</v>
      </c>
      <c r="C640" s="74" t="s">
        <v>149</v>
      </c>
      <c r="D640" s="71" t="s">
        <v>126</v>
      </c>
    </row>
    <row r="641" spans="1:4" hidden="1" x14ac:dyDescent="0.15">
      <c r="A641" s="71">
        <v>639</v>
      </c>
      <c r="B641" s="71" t="s">
        <v>114</v>
      </c>
      <c r="C641" s="74" t="s">
        <v>149</v>
      </c>
      <c r="D641" s="71" t="s">
        <v>126</v>
      </c>
    </row>
    <row r="642" spans="1:4" hidden="1" x14ac:dyDescent="0.15">
      <c r="A642" s="71">
        <v>640</v>
      </c>
      <c r="B642" s="71" t="s">
        <v>112</v>
      </c>
      <c r="C642" s="74" t="s">
        <v>149</v>
      </c>
      <c r="D642" s="71" t="s">
        <v>126</v>
      </c>
    </row>
    <row r="643" spans="1:4" hidden="1" x14ac:dyDescent="0.15">
      <c r="A643" s="71">
        <v>641</v>
      </c>
      <c r="B643" s="71" t="s">
        <v>140</v>
      </c>
      <c r="C643" s="74" t="s">
        <v>149</v>
      </c>
      <c r="D643" s="71" t="s">
        <v>126</v>
      </c>
    </row>
    <row r="644" spans="1:4" hidden="1" x14ac:dyDescent="0.15">
      <c r="A644" s="71">
        <v>642</v>
      </c>
      <c r="B644" s="71" t="s">
        <v>114</v>
      </c>
      <c r="C644" s="74" t="s">
        <v>149</v>
      </c>
      <c r="D644" s="71" t="s">
        <v>126</v>
      </c>
    </row>
    <row r="645" spans="1:4" hidden="1" x14ac:dyDescent="0.15">
      <c r="A645" s="71">
        <v>643</v>
      </c>
      <c r="B645" s="71" t="s">
        <v>124</v>
      </c>
      <c r="C645" s="74" t="s">
        <v>149</v>
      </c>
      <c r="D645" s="71" t="s">
        <v>126</v>
      </c>
    </row>
    <row r="646" spans="1:4" hidden="1" x14ac:dyDescent="0.15">
      <c r="A646" s="71">
        <v>644</v>
      </c>
      <c r="B646" s="71" t="s">
        <v>104</v>
      </c>
      <c r="C646" s="74" t="s">
        <v>149</v>
      </c>
      <c r="D646" s="71" t="s">
        <v>126</v>
      </c>
    </row>
    <row r="647" spans="1:4" hidden="1" x14ac:dyDescent="0.15">
      <c r="A647" s="71">
        <v>645</v>
      </c>
      <c r="B647" s="71" t="s">
        <v>120</v>
      </c>
      <c r="C647" s="74" t="s">
        <v>149</v>
      </c>
      <c r="D647" s="71" t="s">
        <v>126</v>
      </c>
    </row>
    <row r="648" spans="1:4" hidden="1" x14ac:dyDescent="0.15">
      <c r="A648" s="71">
        <v>646</v>
      </c>
      <c r="B648" s="71" t="s">
        <v>121</v>
      </c>
      <c r="C648" s="74" t="s">
        <v>149</v>
      </c>
      <c r="D648" s="71" t="s">
        <v>126</v>
      </c>
    </row>
    <row r="649" spans="1:4" hidden="1" x14ac:dyDescent="0.15">
      <c r="A649" s="71">
        <v>647</v>
      </c>
      <c r="B649" s="71" t="s">
        <v>101</v>
      </c>
      <c r="C649" s="74" t="s">
        <v>149</v>
      </c>
      <c r="D649" s="71" t="s">
        <v>129</v>
      </c>
    </row>
    <row r="650" spans="1:4" hidden="1" x14ac:dyDescent="0.15">
      <c r="A650" s="71">
        <v>648</v>
      </c>
      <c r="B650" s="71" t="s">
        <v>111</v>
      </c>
      <c r="C650" s="74" t="s">
        <v>149</v>
      </c>
      <c r="D650" s="71" t="s">
        <v>129</v>
      </c>
    </row>
    <row r="651" spans="1:4" hidden="1" x14ac:dyDescent="0.15">
      <c r="A651" s="71">
        <v>649</v>
      </c>
      <c r="B651" s="71" t="s">
        <v>111</v>
      </c>
      <c r="C651" s="74" t="s">
        <v>149</v>
      </c>
      <c r="D651" s="71" t="s">
        <v>129</v>
      </c>
    </row>
    <row r="652" spans="1:4" hidden="1" x14ac:dyDescent="0.15">
      <c r="A652" s="71">
        <v>650</v>
      </c>
      <c r="B652" s="71" t="s">
        <v>113</v>
      </c>
      <c r="C652" s="74" t="s">
        <v>149</v>
      </c>
      <c r="D652" s="71" t="s">
        <v>129</v>
      </c>
    </row>
    <row r="653" spans="1:4" hidden="1" x14ac:dyDescent="0.15">
      <c r="A653" s="71">
        <v>651</v>
      </c>
      <c r="B653" s="71" t="s">
        <v>106</v>
      </c>
      <c r="C653" s="74" t="s">
        <v>149</v>
      </c>
      <c r="D653" s="71" t="s">
        <v>129</v>
      </c>
    </row>
    <row r="654" spans="1:4" hidden="1" x14ac:dyDescent="0.15">
      <c r="A654" s="71">
        <v>652</v>
      </c>
      <c r="B654" s="71" t="s">
        <v>116</v>
      </c>
      <c r="C654" s="74" t="s">
        <v>149</v>
      </c>
      <c r="D654" s="71" t="s">
        <v>129</v>
      </c>
    </row>
    <row r="655" spans="1:4" hidden="1" x14ac:dyDescent="0.15">
      <c r="A655" s="71">
        <v>653</v>
      </c>
      <c r="B655" s="71" t="s">
        <v>121</v>
      </c>
      <c r="C655" s="74" t="s">
        <v>149</v>
      </c>
      <c r="D655" s="71" t="s">
        <v>129</v>
      </c>
    </row>
    <row r="656" spans="1:4" hidden="1" x14ac:dyDescent="0.15">
      <c r="A656" s="71">
        <v>654</v>
      </c>
      <c r="B656" s="71" t="s">
        <v>113</v>
      </c>
      <c r="C656" s="74" t="s">
        <v>151</v>
      </c>
      <c r="D656" s="71" t="s">
        <v>144</v>
      </c>
    </row>
    <row r="657" spans="1:4" hidden="1" x14ac:dyDescent="0.15">
      <c r="A657" s="71">
        <v>655</v>
      </c>
      <c r="B657" s="71" t="s">
        <v>119</v>
      </c>
      <c r="C657" s="74" t="s">
        <v>151</v>
      </c>
      <c r="D657" s="71" t="s">
        <v>152</v>
      </c>
    </row>
    <row r="658" spans="1:4" hidden="1" x14ac:dyDescent="0.15">
      <c r="A658" s="71">
        <v>656</v>
      </c>
      <c r="B658" s="71" t="s">
        <v>97</v>
      </c>
      <c r="C658" s="74" t="s">
        <v>151</v>
      </c>
      <c r="D658" s="71" t="s">
        <v>144</v>
      </c>
    </row>
    <row r="659" spans="1:4" hidden="1" x14ac:dyDescent="0.15">
      <c r="A659" s="71">
        <v>657</v>
      </c>
      <c r="B659" s="71" t="s">
        <v>106</v>
      </c>
      <c r="C659" s="74" t="s">
        <v>151</v>
      </c>
      <c r="D659" s="71" t="s">
        <v>144</v>
      </c>
    </row>
    <row r="660" spans="1:4" hidden="1" x14ac:dyDescent="0.15">
      <c r="A660" s="71">
        <v>658</v>
      </c>
      <c r="B660" s="71" t="s">
        <v>125</v>
      </c>
      <c r="C660" s="74" t="s">
        <v>151</v>
      </c>
      <c r="D660" s="71" t="s">
        <v>133</v>
      </c>
    </row>
    <row r="661" spans="1:4" hidden="1" x14ac:dyDescent="0.15">
      <c r="A661" s="71">
        <v>659</v>
      </c>
      <c r="B661" s="71" t="s">
        <v>113</v>
      </c>
      <c r="C661" s="74" t="s">
        <v>151</v>
      </c>
      <c r="D661" s="71" t="s">
        <v>144</v>
      </c>
    </row>
    <row r="662" spans="1:4" hidden="1" x14ac:dyDescent="0.15">
      <c r="A662" s="71">
        <v>660</v>
      </c>
      <c r="B662" s="71" t="s">
        <v>112</v>
      </c>
      <c r="C662" s="74" t="s">
        <v>151</v>
      </c>
      <c r="D662" s="71" t="s">
        <v>144</v>
      </c>
    </row>
    <row r="663" spans="1:4" hidden="1" x14ac:dyDescent="0.15">
      <c r="A663" s="71">
        <v>661</v>
      </c>
      <c r="B663" s="71" t="s">
        <v>105</v>
      </c>
      <c r="C663" s="74" t="s">
        <v>151</v>
      </c>
      <c r="D663" s="71" t="s">
        <v>144</v>
      </c>
    </row>
    <row r="664" spans="1:4" hidden="1" x14ac:dyDescent="0.15">
      <c r="A664" s="71">
        <v>662</v>
      </c>
      <c r="B664" s="71" t="s">
        <v>101</v>
      </c>
      <c r="C664" s="74" t="s">
        <v>151</v>
      </c>
      <c r="D664" s="71" t="s">
        <v>144</v>
      </c>
    </row>
    <row r="665" spans="1:4" hidden="1" x14ac:dyDescent="0.15">
      <c r="A665" s="71">
        <v>663</v>
      </c>
      <c r="B665" s="71" t="s">
        <v>114</v>
      </c>
      <c r="C665" s="74" t="s">
        <v>151</v>
      </c>
      <c r="D665" s="71" t="s">
        <v>133</v>
      </c>
    </row>
    <row r="666" spans="1:4" hidden="1" x14ac:dyDescent="0.15">
      <c r="A666" s="71">
        <v>664</v>
      </c>
      <c r="B666" s="71" t="s">
        <v>106</v>
      </c>
      <c r="C666" s="74" t="s">
        <v>151</v>
      </c>
      <c r="D666" s="71" t="s">
        <v>144</v>
      </c>
    </row>
    <row r="667" spans="1:4" hidden="1" x14ac:dyDescent="0.15">
      <c r="A667" s="71">
        <v>665</v>
      </c>
      <c r="B667" s="71" t="s">
        <v>114</v>
      </c>
      <c r="C667" s="74" t="s">
        <v>151</v>
      </c>
      <c r="D667" s="71" t="s">
        <v>144</v>
      </c>
    </row>
    <row r="668" spans="1:4" hidden="1" x14ac:dyDescent="0.15">
      <c r="A668" s="71">
        <v>666</v>
      </c>
      <c r="B668" s="71" t="s">
        <v>123</v>
      </c>
      <c r="C668" s="74" t="s">
        <v>151</v>
      </c>
      <c r="D668" s="71" t="s">
        <v>144</v>
      </c>
    </row>
    <row r="669" spans="1:4" hidden="1" x14ac:dyDescent="0.15">
      <c r="A669" s="71">
        <v>667</v>
      </c>
      <c r="B669" s="71" t="s">
        <v>114</v>
      </c>
      <c r="C669" s="74" t="s">
        <v>151</v>
      </c>
      <c r="D669" s="71" t="s">
        <v>133</v>
      </c>
    </row>
    <row r="670" spans="1:4" hidden="1" x14ac:dyDescent="0.15">
      <c r="A670" s="71">
        <v>668</v>
      </c>
      <c r="B670" s="71" t="s">
        <v>113</v>
      </c>
      <c r="C670" s="74" t="s">
        <v>151</v>
      </c>
      <c r="D670" s="71" t="s">
        <v>133</v>
      </c>
    </row>
    <row r="671" spans="1:4" hidden="1" x14ac:dyDescent="0.15">
      <c r="A671" s="71">
        <v>669</v>
      </c>
      <c r="B671" s="71" t="s">
        <v>125</v>
      </c>
      <c r="C671" s="74" t="s">
        <v>151</v>
      </c>
      <c r="D671" s="71" t="s">
        <v>153</v>
      </c>
    </row>
    <row r="672" spans="1:4" hidden="1" x14ac:dyDescent="0.15">
      <c r="A672" s="71">
        <v>670</v>
      </c>
      <c r="B672" s="71" t="s">
        <v>101</v>
      </c>
      <c r="C672" s="74" t="s">
        <v>151</v>
      </c>
      <c r="D672" s="71" t="s">
        <v>133</v>
      </c>
    </row>
    <row r="673" spans="1:4" hidden="1" x14ac:dyDescent="0.15">
      <c r="A673" s="71">
        <v>671</v>
      </c>
      <c r="B673" s="71" t="s">
        <v>124</v>
      </c>
      <c r="C673" s="74" t="s">
        <v>151</v>
      </c>
      <c r="D673" s="71" t="s">
        <v>134</v>
      </c>
    </row>
    <row r="674" spans="1:4" hidden="1" x14ac:dyDescent="0.15">
      <c r="A674" s="71">
        <v>673</v>
      </c>
      <c r="B674" s="71" t="s">
        <v>114</v>
      </c>
      <c r="C674" s="74" t="s">
        <v>151</v>
      </c>
      <c r="D674" s="71" t="s">
        <v>133</v>
      </c>
    </row>
    <row r="675" spans="1:4" hidden="1" x14ac:dyDescent="0.15">
      <c r="A675" s="71">
        <v>674</v>
      </c>
      <c r="B675" s="71" t="s">
        <v>108</v>
      </c>
      <c r="C675" s="74" t="s">
        <v>151</v>
      </c>
      <c r="D675" s="71" t="s">
        <v>133</v>
      </c>
    </row>
    <row r="676" spans="1:4" hidden="1" x14ac:dyDescent="0.15">
      <c r="A676" s="71">
        <v>675</v>
      </c>
      <c r="B676" s="71" t="s">
        <v>122</v>
      </c>
      <c r="C676" s="74" t="s">
        <v>151</v>
      </c>
      <c r="D676" s="71" t="s">
        <v>133</v>
      </c>
    </row>
    <row r="677" spans="1:4" hidden="1" x14ac:dyDescent="0.15">
      <c r="A677" s="71">
        <v>676</v>
      </c>
      <c r="B677" s="71" t="s">
        <v>127</v>
      </c>
      <c r="C677" s="74" t="s">
        <v>151</v>
      </c>
      <c r="D677" s="71" t="s">
        <v>133</v>
      </c>
    </row>
    <row r="678" spans="1:4" hidden="1" x14ac:dyDescent="0.15">
      <c r="A678" s="71">
        <v>677</v>
      </c>
      <c r="B678" s="71" t="s">
        <v>128</v>
      </c>
      <c r="C678" s="74" t="s">
        <v>151</v>
      </c>
      <c r="D678" s="71" t="s">
        <v>133</v>
      </c>
    </row>
    <row r="679" spans="1:4" hidden="1" x14ac:dyDescent="0.15">
      <c r="A679" s="71">
        <v>678</v>
      </c>
      <c r="B679" s="71" t="s">
        <v>97</v>
      </c>
      <c r="C679" s="74" t="s">
        <v>151</v>
      </c>
      <c r="D679" s="71" t="s">
        <v>99</v>
      </c>
    </row>
    <row r="680" spans="1:4" hidden="1" x14ac:dyDescent="0.15">
      <c r="A680" s="71">
        <v>679</v>
      </c>
      <c r="B680" s="71" t="s">
        <v>117</v>
      </c>
      <c r="C680" s="74" t="s">
        <v>151</v>
      </c>
      <c r="D680" s="71" t="s">
        <v>99</v>
      </c>
    </row>
    <row r="681" spans="1:4" hidden="1" x14ac:dyDescent="0.15">
      <c r="A681" s="71">
        <v>680</v>
      </c>
      <c r="B681" s="71" t="s">
        <v>122</v>
      </c>
      <c r="C681" s="74" t="s">
        <v>151</v>
      </c>
      <c r="D681" s="71" t="s">
        <v>99</v>
      </c>
    </row>
    <row r="682" spans="1:4" hidden="1" x14ac:dyDescent="0.15">
      <c r="A682" s="71">
        <v>681</v>
      </c>
      <c r="B682" s="71" t="s">
        <v>113</v>
      </c>
      <c r="C682" s="74" t="s">
        <v>151</v>
      </c>
      <c r="D682" s="71" t="s">
        <v>99</v>
      </c>
    </row>
    <row r="683" spans="1:4" hidden="1" x14ac:dyDescent="0.15">
      <c r="A683" s="71">
        <v>682</v>
      </c>
      <c r="B683" s="71" t="s">
        <v>111</v>
      </c>
      <c r="C683" s="74" t="s">
        <v>151</v>
      </c>
      <c r="D683" s="71" t="s">
        <v>99</v>
      </c>
    </row>
    <row r="684" spans="1:4" hidden="1" x14ac:dyDescent="0.15">
      <c r="A684" s="71">
        <v>683</v>
      </c>
      <c r="B684" s="71" t="s">
        <v>114</v>
      </c>
      <c r="C684" s="74" t="s">
        <v>151</v>
      </c>
      <c r="D684" s="71" t="s">
        <v>99</v>
      </c>
    </row>
    <row r="685" spans="1:4" hidden="1" x14ac:dyDescent="0.15">
      <c r="A685" s="71">
        <v>684</v>
      </c>
      <c r="B685" s="71" t="s">
        <v>124</v>
      </c>
      <c r="C685" s="74" t="s">
        <v>151</v>
      </c>
      <c r="D685" s="71" t="s">
        <v>99</v>
      </c>
    </row>
    <row r="686" spans="1:4" hidden="1" x14ac:dyDescent="0.15">
      <c r="A686" s="71">
        <v>685</v>
      </c>
      <c r="B686" s="71" t="s">
        <v>113</v>
      </c>
      <c r="C686" s="74" t="s">
        <v>151</v>
      </c>
      <c r="D686" s="71" t="s">
        <v>99</v>
      </c>
    </row>
    <row r="687" spans="1:4" hidden="1" x14ac:dyDescent="0.15">
      <c r="A687" s="71">
        <v>686</v>
      </c>
      <c r="B687" s="71" t="s">
        <v>112</v>
      </c>
      <c r="C687" s="74" t="s">
        <v>151</v>
      </c>
      <c r="D687" s="71" t="s">
        <v>99</v>
      </c>
    </row>
    <row r="688" spans="1:4" hidden="1" x14ac:dyDescent="0.15">
      <c r="A688" s="71">
        <v>687</v>
      </c>
      <c r="B688" s="71" t="s">
        <v>106</v>
      </c>
      <c r="C688" s="74" t="s">
        <v>151</v>
      </c>
      <c r="D688" s="71" t="s">
        <v>99</v>
      </c>
    </row>
    <row r="689" spans="1:4" hidden="1" x14ac:dyDescent="0.15">
      <c r="A689" s="71">
        <v>688</v>
      </c>
      <c r="B689" s="71" t="s">
        <v>113</v>
      </c>
      <c r="C689" s="74" t="s">
        <v>151</v>
      </c>
      <c r="D689" s="71" t="s">
        <v>99</v>
      </c>
    </row>
    <row r="690" spans="1:4" hidden="1" x14ac:dyDescent="0.15">
      <c r="A690" s="71">
        <v>689</v>
      </c>
      <c r="B690" s="71" t="s">
        <v>112</v>
      </c>
      <c r="C690" s="74" t="s">
        <v>151</v>
      </c>
      <c r="D690" s="71" t="s">
        <v>99</v>
      </c>
    </row>
    <row r="691" spans="1:4" hidden="1" x14ac:dyDescent="0.15">
      <c r="A691" s="71">
        <v>690</v>
      </c>
      <c r="B691" s="71" t="s">
        <v>111</v>
      </c>
      <c r="C691" s="74" t="s">
        <v>151</v>
      </c>
      <c r="D691" s="71" t="s">
        <v>99</v>
      </c>
    </row>
    <row r="692" spans="1:4" hidden="1" x14ac:dyDescent="0.15">
      <c r="A692" s="71">
        <v>691</v>
      </c>
      <c r="B692" s="71" t="s">
        <v>117</v>
      </c>
      <c r="C692" s="74" t="s">
        <v>151</v>
      </c>
      <c r="D692" s="71" t="s">
        <v>99</v>
      </c>
    </row>
    <row r="693" spans="1:4" hidden="1" x14ac:dyDescent="0.15">
      <c r="A693" s="71">
        <v>692</v>
      </c>
      <c r="B693" s="71" t="s">
        <v>131</v>
      </c>
      <c r="C693" s="74" t="s">
        <v>151</v>
      </c>
      <c r="D693" s="71" t="s">
        <v>99</v>
      </c>
    </row>
    <row r="694" spans="1:4" hidden="1" x14ac:dyDescent="0.15">
      <c r="A694" s="71">
        <v>693</v>
      </c>
      <c r="B694" s="71" t="s">
        <v>124</v>
      </c>
      <c r="C694" s="74" t="s">
        <v>151</v>
      </c>
      <c r="D694" s="71" t="s">
        <v>99</v>
      </c>
    </row>
    <row r="695" spans="1:4" hidden="1" x14ac:dyDescent="0.15">
      <c r="A695" s="71">
        <v>694</v>
      </c>
      <c r="B695" s="71" t="s">
        <v>111</v>
      </c>
      <c r="C695" s="74" t="s">
        <v>151</v>
      </c>
      <c r="D695" s="71" t="s">
        <v>99</v>
      </c>
    </row>
    <row r="696" spans="1:4" hidden="1" x14ac:dyDescent="0.15">
      <c r="A696" s="71">
        <v>695</v>
      </c>
      <c r="B696" s="71" t="s">
        <v>123</v>
      </c>
      <c r="C696" s="74" t="s">
        <v>151</v>
      </c>
      <c r="D696" s="71" t="s">
        <v>99</v>
      </c>
    </row>
    <row r="697" spans="1:4" hidden="1" x14ac:dyDescent="0.15">
      <c r="A697" s="71">
        <v>696</v>
      </c>
      <c r="B697" s="71" t="s">
        <v>111</v>
      </c>
      <c r="C697" s="74" t="s">
        <v>151</v>
      </c>
      <c r="D697" s="71" t="s">
        <v>99</v>
      </c>
    </row>
    <row r="698" spans="1:4" hidden="1" x14ac:dyDescent="0.15">
      <c r="A698" s="71">
        <v>697</v>
      </c>
      <c r="B698" s="71" t="s">
        <v>105</v>
      </c>
      <c r="C698" s="74" t="s">
        <v>151</v>
      </c>
      <c r="D698" s="71" t="s">
        <v>99</v>
      </c>
    </row>
    <row r="699" spans="1:4" hidden="1" x14ac:dyDescent="0.15">
      <c r="A699" s="71">
        <v>698</v>
      </c>
      <c r="B699" s="71" t="s">
        <v>97</v>
      </c>
      <c r="C699" s="74" t="s">
        <v>151</v>
      </c>
      <c r="D699" s="71" t="s">
        <v>99</v>
      </c>
    </row>
    <row r="700" spans="1:4" hidden="1" x14ac:dyDescent="0.15">
      <c r="A700" s="71">
        <v>699</v>
      </c>
      <c r="B700" s="71" t="s">
        <v>104</v>
      </c>
      <c r="C700" s="74" t="s">
        <v>151</v>
      </c>
      <c r="D700" s="71" t="s">
        <v>99</v>
      </c>
    </row>
    <row r="701" spans="1:4" hidden="1" x14ac:dyDescent="0.15">
      <c r="A701" s="71">
        <v>700</v>
      </c>
      <c r="B701" s="71" t="s">
        <v>114</v>
      </c>
      <c r="C701" s="74" t="s">
        <v>151</v>
      </c>
      <c r="D701" s="71" t="s">
        <v>99</v>
      </c>
    </row>
    <row r="702" spans="1:4" hidden="1" x14ac:dyDescent="0.15">
      <c r="A702" s="71">
        <v>701</v>
      </c>
      <c r="B702" s="71" t="s">
        <v>112</v>
      </c>
      <c r="C702" s="74" t="s">
        <v>151</v>
      </c>
      <c r="D702" s="71" t="s">
        <v>99</v>
      </c>
    </row>
    <row r="703" spans="1:4" hidden="1" x14ac:dyDescent="0.15">
      <c r="A703" s="71">
        <v>702</v>
      </c>
      <c r="B703" s="71" t="s">
        <v>112</v>
      </c>
      <c r="C703" s="74" t="s">
        <v>151</v>
      </c>
      <c r="D703" s="71" t="s">
        <v>99</v>
      </c>
    </row>
    <row r="704" spans="1:4" hidden="1" x14ac:dyDescent="0.15">
      <c r="A704" s="71">
        <v>703</v>
      </c>
      <c r="B704" s="71" t="s">
        <v>112</v>
      </c>
      <c r="C704" s="74" t="s">
        <v>151</v>
      </c>
      <c r="D704" s="71" t="s">
        <v>118</v>
      </c>
    </row>
    <row r="705" spans="1:4" hidden="1" x14ac:dyDescent="0.15">
      <c r="A705" s="71">
        <v>704</v>
      </c>
      <c r="B705" s="71" t="s">
        <v>101</v>
      </c>
      <c r="C705" s="74" t="s">
        <v>151</v>
      </c>
      <c r="D705" s="71" t="s">
        <v>118</v>
      </c>
    </row>
    <row r="706" spans="1:4" hidden="1" x14ac:dyDescent="0.15">
      <c r="A706" s="71">
        <v>705</v>
      </c>
      <c r="B706" s="71" t="s">
        <v>111</v>
      </c>
      <c r="C706" s="74" t="s">
        <v>151</v>
      </c>
      <c r="D706" s="71" t="s">
        <v>118</v>
      </c>
    </row>
    <row r="707" spans="1:4" hidden="1" x14ac:dyDescent="0.15">
      <c r="A707" s="71">
        <v>707</v>
      </c>
      <c r="B707" s="71" t="s">
        <v>102</v>
      </c>
      <c r="C707" s="74" t="s">
        <v>151</v>
      </c>
      <c r="D707" s="71" t="s">
        <v>118</v>
      </c>
    </row>
    <row r="708" spans="1:4" hidden="1" x14ac:dyDescent="0.15">
      <c r="A708" s="71">
        <v>708</v>
      </c>
      <c r="B708" s="71" t="s">
        <v>97</v>
      </c>
      <c r="C708" s="74" t="s">
        <v>151</v>
      </c>
      <c r="D708" s="71" t="s">
        <v>118</v>
      </c>
    </row>
    <row r="709" spans="1:4" hidden="1" x14ac:dyDescent="0.15">
      <c r="A709" s="71">
        <v>709</v>
      </c>
      <c r="B709" s="71" t="s">
        <v>127</v>
      </c>
      <c r="C709" s="74" t="s">
        <v>151</v>
      </c>
      <c r="D709" s="71" t="s">
        <v>118</v>
      </c>
    </row>
    <row r="710" spans="1:4" hidden="1" x14ac:dyDescent="0.15">
      <c r="A710" s="71">
        <v>710</v>
      </c>
      <c r="B710" s="71" t="s">
        <v>124</v>
      </c>
      <c r="C710" s="74" t="s">
        <v>151</v>
      </c>
      <c r="D710" s="71" t="s">
        <v>118</v>
      </c>
    </row>
    <row r="711" spans="1:4" hidden="1" x14ac:dyDescent="0.15">
      <c r="A711" s="71">
        <v>711</v>
      </c>
      <c r="B711" s="71" t="s">
        <v>111</v>
      </c>
      <c r="C711" s="74" t="s">
        <v>151</v>
      </c>
      <c r="D711" s="71" t="s">
        <v>118</v>
      </c>
    </row>
    <row r="712" spans="1:4" hidden="1" x14ac:dyDescent="0.15">
      <c r="A712" s="71">
        <v>712</v>
      </c>
      <c r="B712" s="71" t="s">
        <v>120</v>
      </c>
      <c r="C712" s="74" t="s">
        <v>151</v>
      </c>
      <c r="D712" s="71" t="s">
        <v>118</v>
      </c>
    </row>
    <row r="713" spans="1:4" hidden="1" x14ac:dyDescent="0.15">
      <c r="A713" s="71">
        <v>713</v>
      </c>
      <c r="B713" s="71" t="s">
        <v>124</v>
      </c>
      <c r="C713" s="74" t="s">
        <v>151</v>
      </c>
      <c r="D713" s="71" t="s">
        <v>118</v>
      </c>
    </row>
    <row r="714" spans="1:4" hidden="1" x14ac:dyDescent="0.15">
      <c r="A714" s="71">
        <v>714</v>
      </c>
      <c r="B714" s="71" t="s">
        <v>109</v>
      </c>
      <c r="C714" s="74" t="s">
        <v>151</v>
      </c>
      <c r="D714" s="71" t="s">
        <v>118</v>
      </c>
    </row>
    <row r="715" spans="1:4" hidden="1" x14ac:dyDescent="0.15">
      <c r="A715" s="71">
        <v>715</v>
      </c>
      <c r="B715" s="71" t="s">
        <v>125</v>
      </c>
      <c r="C715" s="74" t="s">
        <v>151</v>
      </c>
      <c r="D715" s="71" t="s">
        <v>144</v>
      </c>
    </row>
    <row r="716" spans="1:4" hidden="1" x14ac:dyDescent="0.15">
      <c r="A716" s="71">
        <v>716</v>
      </c>
      <c r="B716" s="71" t="s">
        <v>123</v>
      </c>
      <c r="C716" s="74" t="s">
        <v>151</v>
      </c>
      <c r="D716" s="71" t="s">
        <v>118</v>
      </c>
    </row>
    <row r="717" spans="1:4" hidden="1" x14ac:dyDescent="0.15">
      <c r="A717" s="71">
        <v>717</v>
      </c>
      <c r="B717" s="71" t="s">
        <v>105</v>
      </c>
      <c r="C717" s="74" t="s">
        <v>151</v>
      </c>
      <c r="D717" s="71" t="s">
        <v>118</v>
      </c>
    </row>
    <row r="718" spans="1:4" hidden="1" x14ac:dyDescent="0.15">
      <c r="A718" s="71">
        <v>718</v>
      </c>
      <c r="B718" s="71" t="s">
        <v>122</v>
      </c>
      <c r="C718" s="74" t="s">
        <v>151</v>
      </c>
      <c r="D718" s="71" t="s">
        <v>118</v>
      </c>
    </row>
    <row r="719" spans="1:4" hidden="1" x14ac:dyDescent="0.15">
      <c r="A719" s="71">
        <v>719</v>
      </c>
      <c r="B719" s="71" t="s">
        <v>125</v>
      </c>
      <c r="C719" s="74" t="s">
        <v>151</v>
      </c>
      <c r="D719" s="71" t="s">
        <v>118</v>
      </c>
    </row>
    <row r="720" spans="1:4" hidden="1" x14ac:dyDescent="0.15">
      <c r="A720" s="71">
        <v>720</v>
      </c>
      <c r="B720" s="71" t="s">
        <v>112</v>
      </c>
      <c r="C720" s="74" t="s">
        <v>151</v>
      </c>
      <c r="D720" s="71" t="s">
        <v>118</v>
      </c>
    </row>
    <row r="721" spans="1:4" hidden="1" x14ac:dyDescent="0.15">
      <c r="A721" s="71">
        <v>721</v>
      </c>
      <c r="B721" s="71" t="s">
        <v>112</v>
      </c>
      <c r="C721" s="74" t="s">
        <v>151</v>
      </c>
      <c r="D721" s="71" t="s">
        <v>118</v>
      </c>
    </row>
    <row r="722" spans="1:4" hidden="1" x14ac:dyDescent="0.15">
      <c r="A722" s="71">
        <v>722</v>
      </c>
      <c r="B722" s="71" t="s">
        <v>106</v>
      </c>
      <c r="C722" s="74" t="s">
        <v>151</v>
      </c>
      <c r="D722" s="71" t="s">
        <v>118</v>
      </c>
    </row>
    <row r="723" spans="1:4" hidden="1" x14ac:dyDescent="0.15">
      <c r="A723" s="71">
        <v>723</v>
      </c>
      <c r="B723" s="71" t="s">
        <v>111</v>
      </c>
      <c r="C723" s="74" t="s">
        <v>151</v>
      </c>
      <c r="D723" s="71" t="s">
        <v>118</v>
      </c>
    </row>
    <row r="724" spans="1:4" hidden="1" x14ac:dyDescent="0.15">
      <c r="A724" s="71">
        <v>724</v>
      </c>
      <c r="B724" s="71" t="s">
        <v>114</v>
      </c>
      <c r="C724" s="74" t="s">
        <v>151</v>
      </c>
      <c r="D724" s="71" t="s">
        <v>118</v>
      </c>
    </row>
    <row r="725" spans="1:4" hidden="1" x14ac:dyDescent="0.15">
      <c r="A725" s="71">
        <v>725</v>
      </c>
      <c r="B725" s="71" t="s">
        <v>101</v>
      </c>
      <c r="C725" s="74" t="s">
        <v>151</v>
      </c>
      <c r="D725" s="71" t="s">
        <v>118</v>
      </c>
    </row>
    <row r="726" spans="1:4" hidden="1" x14ac:dyDescent="0.15">
      <c r="A726" s="71">
        <v>726</v>
      </c>
      <c r="B726" s="71" t="s">
        <v>120</v>
      </c>
      <c r="C726" s="74" t="s">
        <v>151</v>
      </c>
      <c r="D726" s="71" t="s">
        <v>118</v>
      </c>
    </row>
    <row r="727" spans="1:4" hidden="1" x14ac:dyDescent="0.15">
      <c r="A727" s="71">
        <v>727</v>
      </c>
      <c r="B727" s="71" t="s">
        <v>114</v>
      </c>
      <c r="C727" s="74" t="s">
        <v>151</v>
      </c>
      <c r="D727" s="71" t="s">
        <v>126</v>
      </c>
    </row>
    <row r="728" spans="1:4" hidden="1" x14ac:dyDescent="0.15">
      <c r="A728" s="71">
        <v>728</v>
      </c>
      <c r="B728" s="71" t="s">
        <v>124</v>
      </c>
      <c r="C728" s="74" t="s">
        <v>151</v>
      </c>
      <c r="D728" s="71" t="s">
        <v>126</v>
      </c>
    </row>
    <row r="729" spans="1:4" hidden="1" x14ac:dyDescent="0.15">
      <c r="A729" s="71">
        <v>729</v>
      </c>
      <c r="B729" s="71" t="s">
        <v>114</v>
      </c>
      <c r="C729" s="74" t="s">
        <v>151</v>
      </c>
      <c r="D729" s="71" t="s">
        <v>126</v>
      </c>
    </row>
    <row r="730" spans="1:4" hidden="1" x14ac:dyDescent="0.15">
      <c r="A730" s="71">
        <v>730</v>
      </c>
      <c r="B730" s="71" t="s">
        <v>113</v>
      </c>
      <c r="C730" s="74" t="s">
        <v>151</v>
      </c>
      <c r="D730" s="71" t="s">
        <v>126</v>
      </c>
    </row>
    <row r="731" spans="1:4" hidden="1" x14ac:dyDescent="0.15">
      <c r="A731" s="71">
        <v>731</v>
      </c>
      <c r="B731" s="71" t="s">
        <v>145</v>
      </c>
      <c r="C731" s="74" t="s">
        <v>151</v>
      </c>
      <c r="D731" s="71" t="s">
        <v>126</v>
      </c>
    </row>
    <row r="732" spans="1:4" hidden="1" x14ac:dyDescent="0.15">
      <c r="A732" s="71">
        <v>732</v>
      </c>
      <c r="B732" s="71" t="s">
        <v>106</v>
      </c>
      <c r="C732" s="74" t="s">
        <v>151</v>
      </c>
      <c r="D732" s="71" t="s">
        <v>126</v>
      </c>
    </row>
    <row r="733" spans="1:4" hidden="1" x14ac:dyDescent="0.15">
      <c r="A733" s="71">
        <v>733</v>
      </c>
      <c r="B733" s="71" t="s">
        <v>102</v>
      </c>
      <c r="C733" s="74" t="s">
        <v>151</v>
      </c>
      <c r="D733" s="71" t="s">
        <v>126</v>
      </c>
    </row>
    <row r="734" spans="1:4" hidden="1" x14ac:dyDescent="0.15">
      <c r="A734" s="71">
        <v>734</v>
      </c>
      <c r="B734" s="71" t="s">
        <v>110</v>
      </c>
      <c r="C734" s="74" t="s">
        <v>151</v>
      </c>
      <c r="D734" s="71" t="s">
        <v>126</v>
      </c>
    </row>
    <row r="735" spans="1:4" hidden="1" x14ac:dyDescent="0.15">
      <c r="A735" s="71">
        <v>735</v>
      </c>
      <c r="B735" s="71" t="s">
        <v>112</v>
      </c>
      <c r="C735" s="74" t="s">
        <v>151</v>
      </c>
      <c r="D735" s="71" t="s">
        <v>126</v>
      </c>
    </row>
    <row r="736" spans="1:4" hidden="1" x14ac:dyDescent="0.15">
      <c r="A736" s="71">
        <v>736</v>
      </c>
      <c r="B736" s="71" t="s">
        <v>113</v>
      </c>
      <c r="C736" s="74" t="s">
        <v>151</v>
      </c>
      <c r="D736" s="71" t="s">
        <v>126</v>
      </c>
    </row>
    <row r="737" spans="1:4" hidden="1" x14ac:dyDescent="0.15">
      <c r="A737" s="71">
        <v>737</v>
      </c>
      <c r="B737" s="71" t="s">
        <v>112</v>
      </c>
      <c r="C737" s="74" t="s">
        <v>151</v>
      </c>
      <c r="D737" s="71" t="s">
        <v>126</v>
      </c>
    </row>
    <row r="738" spans="1:4" hidden="1" x14ac:dyDescent="0.15">
      <c r="A738" s="71">
        <v>738</v>
      </c>
      <c r="B738" s="71" t="s">
        <v>116</v>
      </c>
      <c r="C738" s="74" t="s">
        <v>151</v>
      </c>
      <c r="D738" s="71" t="s">
        <v>126</v>
      </c>
    </row>
    <row r="739" spans="1:4" hidden="1" x14ac:dyDescent="0.15">
      <c r="A739" s="71">
        <v>739</v>
      </c>
      <c r="B739" s="71" t="s">
        <v>111</v>
      </c>
      <c r="C739" s="74" t="s">
        <v>151</v>
      </c>
      <c r="D739" s="71" t="s">
        <v>126</v>
      </c>
    </row>
    <row r="740" spans="1:4" hidden="1" x14ac:dyDescent="0.15">
      <c r="A740" s="71">
        <v>740</v>
      </c>
      <c r="B740" s="71" t="s">
        <v>114</v>
      </c>
      <c r="C740" s="74" t="s">
        <v>151</v>
      </c>
      <c r="D740" s="71" t="s">
        <v>126</v>
      </c>
    </row>
    <row r="741" spans="1:4" hidden="1" x14ac:dyDescent="0.15">
      <c r="A741" s="71">
        <v>741</v>
      </c>
      <c r="B741" s="71" t="s">
        <v>114</v>
      </c>
      <c r="C741" s="74" t="s">
        <v>151</v>
      </c>
      <c r="D741" s="71" t="s">
        <v>126</v>
      </c>
    </row>
    <row r="742" spans="1:4" hidden="1" x14ac:dyDescent="0.15">
      <c r="A742" s="71">
        <v>742</v>
      </c>
      <c r="B742" s="71" t="s">
        <v>117</v>
      </c>
      <c r="C742" s="74" t="s">
        <v>151</v>
      </c>
      <c r="D742" s="71" t="s">
        <v>126</v>
      </c>
    </row>
    <row r="743" spans="1:4" hidden="1" x14ac:dyDescent="0.15">
      <c r="A743" s="71">
        <v>744</v>
      </c>
      <c r="B743" s="71" t="s">
        <v>128</v>
      </c>
      <c r="C743" s="74" t="s">
        <v>151</v>
      </c>
      <c r="D743" s="71" t="s">
        <v>126</v>
      </c>
    </row>
    <row r="744" spans="1:4" hidden="1" x14ac:dyDescent="0.15">
      <c r="A744" s="71">
        <v>745</v>
      </c>
      <c r="B744" s="71" t="s">
        <v>122</v>
      </c>
      <c r="C744" s="74" t="s">
        <v>151</v>
      </c>
      <c r="D744" s="71" t="s">
        <v>126</v>
      </c>
    </row>
    <row r="745" spans="1:4" hidden="1" x14ac:dyDescent="0.15">
      <c r="A745" s="71">
        <v>746</v>
      </c>
      <c r="B745" s="71" t="s">
        <v>122</v>
      </c>
      <c r="C745" s="74" t="s">
        <v>151</v>
      </c>
      <c r="D745" s="71" t="s">
        <v>126</v>
      </c>
    </row>
    <row r="746" spans="1:4" hidden="1" x14ac:dyDescent="0.15">
      <c r="A746" s="71">
        <v>747</v>
      </c>
      <c r="B746" s="71" t="s">
        <v>104</v>
      </c>
      <c r="C746" s="74" t="s">
        <v>151</v>
      </c>
      <c r="D746" s="71" t="s">
        <v>126</v>
      </c>
    </row>
    <row r="747" spans="1:4" hidden="1" x14ac:dyDescent="0.15">
      <c r="A747" s="71">
        <v>748</v>
      </c>
      <c r="B747" s="71" t="s">
        <v>102</v>
      </c>
      <c r="C747" s="74" t="s">
        <v>151</v>
      </c>
      <c r="D747" s="71" t="s">
        <v>126</v>
      </c>
    </row>
    <row r="748" spans="1:4" hidden="1" x14ac:dyDescent="0.15">
      <c r="A748" s="71">
        <v>749</v>
      </c>
      <c r="B748" s="71" t="s">
        <v>102</v>
      </c>
      <c r="C748" s="74" t="s">
        <v>151</v>
      </c>
      <c r="D748" s="71" t="s">
        <v>126</v>
      </c>
    </row>
    <row r="749" spans="1:4" hidden="1" x14ac:dyDescent="0.15">
      <c r="A749" s="71">
        <v>750</v>
      </c>
      <c r="B749" s="71" t="s">
        <v>119</v>
      </c>
      <c r="C749" s="74" t="s">
        <v>151</v>
      </c>
      <c r="D749" s="71" t="s">
        <v>126</v>
      </c>
    </row>
    <row r="750" spans="1:4" hidden="1" x14ac:dyDescent="0.15">
      <c r="A750" s="71">
        <v>751</v>
      </c>
      <c r="B750" s="71" t="s">
        <v>102</v>
      </c>
      <c r="C750" s="74" t="s">
        <v>151</v>
      </c>
      <c r="D750" s="71" t="s">
        <v>126</v>
      </c>
    </row>
    <row r="751" spans="1:4" hidden="1" x14ac:dyDescent="0.15">
      <c r="A751" s="71">
        <v>752</v>
      </c>
      <c r="B751" s="71" t="s">
        <v>120</v>
      </c>
      <c r="C751" s="74" t="s">
        <v>151</v>
      </c>
      <c r="D751" s="71" t="s">
        <v>126</v>
      </c>
    </row>
    <row r="752" spans="1:4" hidden="1" x14ac:dyDescent="0.15">
      <c r="A752" s="71">
        <v>753</v>
      </c>
      <c r="B752" s="71" t="s">
        <v>102</v>
      </c>
      <c r="C752" s="74" t="s">
        <v>151</v>
      </c>
      <c r="D752" s="71" t="s">
        <v>126</v>
      </c>
    </row>
    <row r="753" spans="1:4" hidden="1" x14ac:dyDescent="0.15">
      <c r="A753" s="71">
        <v>754</v>
      </c>
      <c r="B753" s="71" t="s">
        <v>113</v>
      </c>
      <c r="C753" s="74" t="s">
        <v>151</v>
      </c>
      <c r="D753" s="71" t="s">
        <v>126</v>
      </c>
    </row>
    <row r="754" spans="1:4" hidden="1" x14ac:dyDescent="0.15">
      <c r="A754" s="71">
        <v>755</v>
      </c>
      <c r="B754" s="71" t="s">
        <v>114</v>
      </c>
      <c r="C754" s="74" t="s">
        <v>151</v>
      </c>
      <c r="D754" s="71" t="s">
        <v>126</v>
      </c>
    </row>
    <row r="755" spans="1:4" hidden="1" x14ac:dyDescent="0.15">
      <c r="A755" s="71">
        <v>756</v>
      </c>
      <c r="B755" s="71" t="s">
        <v>112</v>
      </c>
      <c r="C755" s="74" t="s">
        <v>151</v>
      </c>
      <c r="D755" s="71" t="s">
        <v>126</v>
      </c>
    </row>
    <row r="756" spans="1:4" hidden="1" x14ac:dyDescent="0.15">
      <c r="A756" s="71">
        <v>757</v>
      </c>
      <c r="B756" s="71" t="s">
        <v>104</v>
      </c>
      <c r="C756" s="74" t="s">
        <v>151</v>
      </c>
      <c r="D756" s="71" t="s">
        <v>144</v>
      </c>
    </row>
    <row r="757" spans="1:4" hidden="1" x14ac:dyDescent="0.15">
      <c r="A757" s="71">
        <v>758</v>
      </c>
      <c r="B757" s="71" t="s">
        <v>108</v>
      </c>
      <c r="C757" s="74" t="s">
        <v>154</v>
      </c>
      <c r="D757" s="71" t="s">
        <v>144</v>
      </c>
    </row>
    <row r="758" spans="1:4" hidden="1" x14ac:dyDescent="0.15">
      <c r="A758" s="71">
        <v>759</v>
      </c>
      <c r="B758" s="71" t="s">
        <v>125</v>
      </c>
      <c r="C758" s="74" t="s">
        <v>154</v>
      </c>
      <c r="D758" s="71" t="s">
        <v>134</v>
      </c>
    </row>
    <row r="759" spans="1:4" hidden="1" x14ac:dyDescent="0.15">
      <c r="A759" s="71">
        <v>760</v>
      </c>
      <c r="B759" s="71" t="s">
        <v>100</v>
      </c>
      <c r="C759" s="74" t="s">
        <v>154</v>
      </c>
      <c r="D759" s="71" t="s">
        <v>99</v>
      </c>
    </row>
    <row r="760" spans="1:4" hidden="1" x14ac:dyDescent="0.15">
      <c r="A760" s="71">
        <v>761</v>
      </c>
      <c r="B760" s="71" t="s">
        <v>114</v>
      </c>
      <c r="C760" s="74" t="s">
        <v>154</v>
      </c>
      <c r="D760" s="71" t="s">
        <v>99</v>
      </c>
    </row>
    <row r="761" spans="1:4" hidden="1" x14ac:dyDescent="0.15">
      <c r="A761" s="71">
        <v>762</v>
      </c>
      <c r="B761" s="71" t="s">
        <v>117</v>
      </c>
      <c r="C761" s="74" t="s">
        <v>154</v>
      </c>
      <c r="D761" s="71" t="s">
        <v>99</v>
      </c>
    </row>
    <row r="762" spans="1:4" hidden="1" x14ac:dyDescent="0.15">
      <c r="A762" s="71">
        <v>763</v>
      </c>
      <c r="B762" s="71" t="s">
        <v>114</v>
      </c>
      <c r="C762" s="74" t="s">
        <v>154</v>
      </c>
      <c r="D762" s="71" t="s">
        <v>99</v>
      </c>
    </row>
    <row r="763" spans="1:4" hidden="1" x14ac:dyDescent="0.15">
      <c r="A763" s="71">
        <v>764</v>
      </c>
      <c r="B763" s="71" t="s">
        <v>108</v>
      </c>
      <c r="C763" s="74" t="s">
        <v>154</v>
      </c>
      <c r="D763" s="71" t="s">
        <v>99</v>
      </c>
    </row>
    <row r="764" spans="1:4" hidden="1" x14ac:dyDescent="0.15">
      <c r="A764" s="71">
        <v>765</v>
      </c>
      <c r="B764" s="71" t="s">
        <v>105</v>
      </c>
      <c r="C764" s="74" t="s">
        <v>154</v>
      </c>
      <c r="D764" s="71" t="s">
        <v>99</v>
      </c>
    </row>
    <row r="765" spans="1:4" hidden="1" x14ac:dyDescent="0.15">
      <c r="A765" s="71">
        <v>766</v>
      </c>
      <c r="B765" s="71" t="s">
        <v>109</v>
      </c>
      <c r="C765" s="74" t="s">
        <v>154</v>
      </c>
      <c r="D765" s="71" t="s">
        <v>99</v>
      </c>
    </row>
    <row r="766" spans="1:4" hidden="1" x14ac:dyDescent="0.15">
      <c r="A766" s="71">
        <v>767</v>
      </c>
      <c r="B766" s="71" t="s">
        <v>113</v>
      </c>
      <c r="C766" s="74" t="s">
        <v>154</v>
      </c>
      <c r="D766" s="71" t="s">
        <v>99</v>
      </c>
    </row>
    <row r="767" spans="1:4" hidden="1" x14ac:dyDescent="0.15">
      <c r="A767" s="71">
        <v>768</v>
      </c>
      <c r="B767" s="71" t="s">
        <v>105</v>
      </c>
      <c r="C767" s="74" t="s">
        <v>154</v>
      </c>
      <c r="D767" s="71" t="s">
        <v>99</v>
      </c>
    </row>
    <row r="768" spans="1:4" hidden="1" x14ac:dyDescent="0.15">
      <c r="A768" s="71">
        <v>769</v>
      </c>
      <c r="B768" s="71" t="s">
        <v>101</v>
      </c>
      <c r="C768" s="74" t="s">
        <v>154</v>
      </c>
      <c r="D768" s="71" t="s">
        <v>99</v>
      </c>
    </row>
    <row r="769" spans="1:4" hidden="1" x14ac:dyDescent="0.15">
      <c r="A769" s="71">
        <v>770</v>
      </c>
      <c r="B769" s="71" t="s">
        <v>117</v>
      </c>
      <c r="C769" s="74" t="s">
        <v>154</v>
      </c>
      <c r="D769" s="71" t="s">
        <v>99</v>
      </c>
    </row>
    <row r="770" spans="1:4" hidden="1" x14ac:dyDescent="0.15">
      <c r="A770" s="71">
        <v>771</v>
      </c>
      <c r="B770" s="71" t="s">
        <v>101</v>
      </c>
      <c r="C770" s="74" t="s">
        <v>154</v>
      </c>
      <c r="D770" s="71" t="s">
        <v>99</v>
      </c>
    </row>
    <row r="771" spans="1:4" hidden="1" x14ac:dyDescent="0.15">
      <c r="A771" s="71">
        <v>772</v>
      </c>
      <c r="B771" s="71" t="s">
        <v>106</v>
      </c>
      <c r="C771" s="74" t="s">
        <v>154</v>
      </c>
      <c r="D771" s="71" t="s">
        <v>99</v>
      </c>
    </row>
    <row r="772" spans="1:4" hidden="1" x14ac:dyDescent="0.15">
      <c r="A772" s="71">
        <v>773</v>
      </c>
      <c r="B772" s="71" t="s">
        <v>123</v>
      </c>
      <c r="C772" s="74" t="s">
        <v>154</v>
      </c>
      <c r="D772" s="71" t="s">
        <v>99</v>
      </c>
    </row>
    <row r="773" spans="1:4" hidden="1" x14ac:dyDescent="0.15">
      <c r="A773" s="71">
        <v>774</v>
      </c>
      <c r="B773" s="71" t="s">
        <v>97</v>
      </c>
      <c r="C773" s="74" t="s">
        <v>154</v>
      </c>
      <c r="D773" s="71" t="s">
        <v>99</v>
      </c>
    </row>
    <row r="774" spans="1:4" hidden="1" x14ac:dyDescent="0.15">
      <c r="A774" s="71">
        <v>775</v>
      </c>
      <c r="B774" s="71" t="s">
        <v>113</v>
      </c>
      <c r="C774" s="74" t="s">
        <v>154</v>
      </c>
      <c r="D774" s="71" t="s">
        <v>99</v>
      </c>
    </row>
    <row r="775" spans="1:4" hidden="1" x14ac:dyDescent="0.15">
      <c r="A775" s="71">
        <v>776</v>
      </c>
      <c r="B775" s="71" t="s">
        <v>127</v>
      </c>
      <c r="C775" s="74" t="s">
        <v>154</v>
      </c>
      <c r="D775" s="71" t="s">
        <v>99</v>
      </c>
    </row>
    <row r="776" spans="1:4" hidden="1" x14ac:dyDescent="0.15">
      <c r="A776" s="71">
        <v>777</v>
      </c>
      <c r="B776" s="71" t="s">
        <v>109</v>
      </c>
      <c r="C776" s="74" t="s">
        <v>154</v>
      </c>
      <c r="D776" s="71" t="s">
        <v>99</v>
      </c>
    </row>
    <row r="777" spans="1:4" hidden="1" x14ac:dyDescent="0.15">
      <c r="A777" s="71">
        <v>778</v>
      </c>
      <c r="B777" s="71" t="s">
        <v>101</v>
      </c>
      <c r="C777" s="74" t="s">
        <v>154</v>
      </c>
      <c r="D777" s="71" t="s">
        <v>99</v>
      </c>
    </row>
    <row r="778" spans="1:4" hidden="1" x14ac:dyDescent="0.15">
      <c r="A778" s="71">
        <v>779</v>
      </c>
      <c r="B778" s="71" t="s">
        <v>103</v>
      </c>
      <c r="C778" s="74" t="s">
        <v>154</v>
      </c>
      <c r="D778" s="71" t="s">
        <v>99</v>
      </c>
    </row>
    <row r="779" spans="1:4" hidden="1" x14ac:dyDescent="0.15">
      <c r="A779" s="71">
        <v>780</v>
      </c>
      <c r="B779" s="71" t="s">
        <v>106</v>
      </c>
      <c r="C779" s="74" t="s">
        <v>154</v>
      </c>
      <c r="D779" s="71" t="s">
        <v>99</v>
      </c>
    </row>
    <row r="780" spans="1:4" hidden="1" x14ac:dyDescent="0.15">
      <c r="A780" s="71">
        <v>781</v>
      </c>
      <c r="B780" s="71" t="s">
        <v>100</v>
      </c>
      <c r="C780" s="74" t="s">
        <v>154</v>
      </c>
      <c r="D780" s="71" t="s">
        <v>99</v>
      </c>
    </row>
    <row r="781" spans="1:4" hidden="1" x14ac:dyDescent="0.15">
      <c r="A781" s="71">
        <v>782</v>
      </c>
      <c r="B781" s="71" t="s">
        <v>97</v>
      </c>
      <c r="C781" s="74" t="s">
        <v>154</v>
      </c>
      <c r="D781" s="71" t="s">
        <v>99</v>
      </c>
    </row>
    <row r="782" spans="1:4" hidden="1" x14ac:dyDescent="0.15">
      <c r="A782" s="71">
        <v>783</v>
      </c>
      <c r="B782" s="71" t="s">
        <v>97</v>
      </c>
      <c r="C782" s="74" t="s">
        <v>154</v>
      </c>
      <c r="D782" s="71" t="s">
        <v>99</v>
      </c>
    </row>
    <row r="783" spans="1:4" hidden="1" x14ac:dyDescent="0.15">
      <c r="A783" s="71">
        <v>784</v>
      </c>
      <c r="B783" s="71" t="s">
        <v>128</v>
      </c>
      <c r="C783" s="74" t="s">
        <v>154</v>
      </c>
      <c r="D783" s="71" t="s">
        <v>99</v>
      </c>
    </row>
    <row r="784" spans="1:4" hidden="1" x14ac:dyDescent="0.15">
      <c r="A784" s="71">
        <v>785</v>
      </c>
      <c r="B784" s="71" t="s">
        <v>105</v>
      </c>
      <c r="C784" s="74" t="s">
        <v>154</v>
      </c>
      <c r="D784" s="71" t="s">
        <v>99</v>
      </c>
    </row>
    <row r="785" spans="1:4" hidden="1" x14ac:dyDescent="0.15">
      <c r="A785" s="71">
        <v>786</v>
      </c>
      <c r="B785" s="71" t="s">
        <v>114</v>
      </c>
      <c r="C785" s="74" t="s">
        <v>154</v>
      </c>
      <c r="D785" s="71" t="s">
        <v>99</v>
      </c>
    </row>
    <row r="786" spans="1:4" hidden="1" x14ac:dyDescent="0.15">
      <c r="A786" s="71">
        <v>787</v>
      </c>
      <c r="B786" s="71" t="s">
        <v>109</v>
      </c>
      <c r="C786" s="74" t="s">
        <v>154</v>
      </c>
      <c r="D786" s="71" t="s">
        <v>118</v>
      </c>
    </row>
    <row r="787" spans="1:4" hidden="1" x14ac:dyDescent="0.15">
      <c r="A787" s="71">
        <v>788</v>
      </c>
      <c r="B787" s="71" t="s">
        <v>128</v>
      </c>
      <c r="C787" s="74" t="s">
        <v>154</v>
      </c>
      <c r="D787" s="71" t="s">
        <v>118</v>
      </c>
    </row>
    <row r="788" spans="1:4" hidden="1" x14ac:dyDescent="0.15">
      <c r="A788" s="71">
        <v>789</v>
      </c>
      <c r="B788" s="71" t="s">
        <v>114</v>
      </c>
      <c r="C788" s="74" t="s">
        <v>154</v>
      </c>
      <c r="D788" s="71" t="s">
        <v>118</v>
      </c>
    </row>
    <row r="789" spans="1:4" hidden="1" x14ac:dyDescent="0.15">
      <c r="A789" s="71">
        <v>790</v>
      </c>
      <c r="B789" s="71" t="s">
        <v>117</v>
      </c>
      <c r="C789" s="74" t="s">
        <v>154</v>
      </c>
      <c r="D789" s="71" t="s">
        <v>118</v>
      </c>
    </row>
    <row r="790" spans="1:4" hidden="1" x14ac:dyDescent="0.15">
      <c r="A790" s="71">
        <v>791</v>
      </c>
      <c r="B790" s="71" t="s">
        <v>112</v>
      </c>
      <c r="C790" s="74" t="s">
        <v>154</v>
      </c>
      <c r="D790" s="71" t="s">
        <v>118</v>
      </c>
    </row>
    <row r="791" spans="1:4" hidden="1" x14ac:dyDescent="0.15">
      <c r="A791" s="71">
        <v>792</v>
      </c>
      <c r="B791" s="71" t="s">
        <v>97</v>
      </c>
      <c r="C791" s="74" t="s">
        <v>154</v>
      </c>
      <c r="D791" s="71" t="s">
        <v>118</v>
      </c>
    </row>
    <row r="792" spans="1:4" hidden="1" x14ac:dyDescent="0.15">
      <c r="A792" s="71">
        <v>793</v>
      </c>
      <c r="B792" s="71" t="s">
        <v>101</v>
      </c>
      <c r="C792" s="74" t="s">
        <v>154</v>
      </c>
      <c r="D792" s="71" t="s">
        <v>118</v>
      </c>
    </row>
    <row r="793" spans="1:4" hidden="1" x14ac:dyDescent="0.15">
      <c r="A793" s="71">
        <v>794</v>
      </c>
      <c r="B793" s="71" t="s">
        <v>112</v>
      </c>
      <c r="C793" s="74" t="s">
        <v>154</v>
      </c>
      <c r="D793" s="71" t="s">
        <v>118</v>
      </c>
    </row>
    <row r="794" spans="1:4" hidden="1" x14ac:dyDescent="0.15">
      <c r="A794" s="71">
        <v>795</v>
      </c>
      <c r="B794" s="71" t="s">
        <v>121</v>
      </c>
      <c r="C794" s="74" t="s">
        <v>154</v>
      </c>
      <c r="D794" s="71" t="s">
        <v>118</v>
      </c>
    </row>
    <row r="795" spans="1:4" hidden="1" x14ac:dyDescent="0.15">
      <c r="A795" s="71">
        <v>796</v>
      </c>
      <c r="B795" s="71" t="s">
        <v>108</v>
      </c>
      <c r="C795" s="74" t="s">
        <v>154</v>
      </c>
      <c r="D795" s="71" t="s">
        <v>118</v>
      </c>
    </row>
    <row r="796" spans="1:4" hidden="1" x14ac:dyDescent="0.15">
      <c r="A796" s="71">
        <v>797</v>
      </c>
      <c r="B796" s="71" t="s">
        <v>123</v>
      </c>
      <c r="C796" s="74" t="s">
        <v>154</v>
      </c>
      <c r="D796" s="71" t="s">
        <v>118</v>
      </c>
    </row>
    <row r="797" spans="1:4" hidden="1" x14ac:dyDescent="0.15">
      <c r="A797" s="71">
        <v>798</v>
      </c>
      <c r="B797" s="71" t="s">
        <v>100</v>
      </c>
      <c r="C797" s="74" t="s">
        <v>154</v>
      </c>
      <c r="D797" s="71" t="s">
        <v>118</v>
      </c>
    </row>
    <row r="798" spans="1:4" hidden="1" x14ac:dyDescent="0.15">
      <c r="A798" s="71">
        <v>799</v>
      </c>
      <c r="B798" s="71" t="s">
        <v>97</v>
      </c>
      <c r="C798" s="74" t="s">
        <v>154</v>
      </c>
      <c r="D798" s="71" t="s">
        <v>118</v>
      </c>
    </row>
    <row r="799" spans="1:4" hidden="1" x14ac:dyDescent="0.15">
      <c r="A799" s="71">
        <v>800</v>
      </c>
      <c r="B799" s="71" t="s">
        <v>127</v>
      </c>
      <c r="C799" s="74" t="s">
        <v>154</v>
      </c>
      <c r="D799" s="71" t="s">
        <v>118</v>
      </c>
    </row>
    <row r="800" spans="1:4" hidden="1" x14ac:dyDescent="0.15">
      <c r="A800" s="71">
        <v>801</v>
      </c>
      <c r="B800" s="71" t="s">
        <v>114</v>
      </c>
      <c r="C800" s="74" t="s">
        <v>154</v>
      </c>
      <c r="D800" s="71" t="s">
        <v>118</v>
      </c>
    </row>
    <row r="801" spans="1:4" hidden="1" x14ac:dyDescent="0.15">
      <c r="A801" s="71">
        <v>802</v>
      </c>
      <c r="B801" s="71" t="s">
        <v>121</v>
      </c>
      <c r="C801" s="74" t="s">
        <v>154</v>
      </c>
      <c r="D801" s="71" t="s">
        <v>118</v>
      </c>
    </row>
    <row r="802" spans="1:4" hidden="1" x14ac:dyDescent="0.15">
      <c r="A802" s="71">
        <v>803</v>
      </c>
      <c r="B802" s="71" t="s">
        <v>112</v>
      </c>
      <c r="C802" s="74" t="s">
        <v>154</v>
      </c>
      <c r="D802" s="71" t="s">
        <v>118</v>
      </c>
    </row>
    <row r="803" spans="1:4" hidden="1" x14ac:dyDescent="0.15">
      <c r="A803" s="71">
        <v>804</v>
      </c>
      <c r="B803" s="71" t="s">
        <v>101</v>
      </c>
      <c r="C803" s="74" t="s">
        <v>154</v>
      </c>
      <c r="D803" s="71" t="s">
        <v>118</v>
      </c>
    </row>
    <row r="804" spans="1:4" hidden="1" x14ac:dyDescent="0.15">
      <c r="A804" s="71">
        <v>805</v>
      </c>
      <c r="B804" s="71" t="s">
        <v>122</v>
      </c>
      <c r="C804" s="74" t="s">
        <v>154</v>
      </c>
      <c r="D804" s="71" t="s">
        <v>118</v>
      </c>
    </row>
    <row r="805" spans="1:4" hidden="1" x14ac:dyDescent="0.15">
      <c r="A805" s="71">
        <v>806</v>
      </c>
      <c r="B805" s="71" t="s">
        <v>121</v>
      </c>
      <c r="C805" s="74" t="s">
        <v>154</v>
      </c>
      <c r="D805" s="71" t="s">
        <v>118</v>
      </c>
    </row>
    <row r="806" spans="1:4" hidden="1" x14ac:dyDescent="0.15">
      <c r="A806" s="71">
        <v>807</v>
      </c>
      <c r="B806" s="71" t="s">
        <v>101</v>
      </c>
      <c r="C806" s="74" t="s">
        <v>154</v>
      </c>
      <c r="D806" s="71" t="s">
        <v>118</v>
      </c>
    </row>
    <row r="807" spans="1:4" hidden="1" x14ac:dyDescent="0.15">
      <c r="A807" s="71">
        <v>808</v>
      </c>
      <c r="B807" s="71" t="s">
        <v>106</v>
      </c>
      <c r="C807" s="74" t="s">
        <v>154</v>
      </c>
      <c r="D807" s="71" t="s">
        <v>118</v>
      </c>
    </row>
    <row r="808" spans="1:4" hidden="1" x14ac:dyDescent="0.15">
      <c r="A808" s="71">
        <v>809</v>
      </c>
      <c r="B808" s="71" t="s">
        <v>116</v>
      </c>
      <c r="C808" s="74" t="s">
        <v>154</v>
      </c>
      <c r="D808" s="71" t="s">
        <v>118</v>
      </c>
    </row>
    <row r="809" spans="1:4" hidden="1" x14ac:dyDescent="0.15">
      <c r="A809" s="71">
        <v>810</v>
      </c>
      <c r="B809" s="71" t="s">
        <v>124</v>
      </c>
      <c r="C809" s="74" t="s">
        <v>154</v>
      </c>
      <c r="D809" s="71" t="s">
        <v>118</v>
      </c>
    </row>
    <row r="810" spans="1:4" hidden="1" x14ac:dyDescent="0.15">
      <c r="A810" s="71">
        <v>811</v>
      </c>
      <c r="B810" s="71" t="s">
        <v>138</v>
      </c>
      <c r="C810" s="74" t="s">
        <v>154</v>
      </c>
      <c r="D810" s="71" t="s">
        <v>118</v>
      </c>
    </row>
    <row r="811" spans="1:4" hidden="1" x14ac:dyDescent="0.15">
      <c r="A811" s="71">
        <v>812</v>
      </c>
      <c r="B811" s="71" t="s">
        <v>105</v>
      </c>
      <c r="C811" s="74" t="s">
        <v>154</v>
      </c>
      <c r="D811" s="71" t="s">
        <v>118</v>
      </c>
    </row>
    <row r="812" spans="1:4" hidden="1" x14ac:dyDescent="0.15">
      <c r="A812" s="71">
        <v>813</v>
      </c>
      <c r="B812" s="71" t="s">
        <v>108</v>
      </c>
      <c r="C812" s="74" t="s">
        <v>154</v>
      </c>
      <c r="D812" s="71" t="s">
        <v>118</v>
      </c>
    </row>
    <row r="813" spans="1:4" hidden="1" x14ac:dyDescent="0.15">
      <c r="A813" s="71">
        <v>814</v>
      </c>
      <c r="B813" s="71" t="s">
        <v>119</v>
      </c>
      <c r="C813" s="74" t="s">
        <v>154</v>
      </c>
      <c r="D813" s="71" t="s">
        <v>118</v>
      </c>
    </row>
    <row r="814" spans="1:4" hidden="1" x14ac:dyDescent="0.15">
      <c r="A814" s="71">
        <v>815</v>
      </c>
      <c r="B814" s="71" t="s">
        <v>117</v>
      </c>
      <c r="C814" s="74" t="s">
        <v>154</v>
      </c>
      <c r="D814" s="71" t="s">
        <v>126</v>
      </c>
    </row>
    <row r="815" spans="1:4" hidden="1" x14ac:dyDescent="0.15">
      <c r="A815" s="71">
        <v>816</v>
      </c>
      <c r="B815" s="71" t="s">
        <v>117</v>
      </c>
      <c r="C815" s="74" t="s">
        <v>154</v>
      </c>
      <c r="D815" s="71" t="s">
        <v>126</v>
      </c>
    </row>
    <row r="816" spans="1:4" hidden="1" x14ac:dyDescent="0.15">
      <c r="A816" s="71">
        <v>817</v>
      </c>
      <c r="B816" s="71" t="s">
        <v>120</v>
      </c>
      <c r="C816" s="74" t="s">
        <v>154</v>
      </c>
      <c r="D816" s="71" t="s">
        <v>126</v>
      </c>
    </row>
    <row r="817" spans="1:4" hidden="1" x14ac:dyDescent="0.15">
      <c r="A817" s="71">
        <v>818</v>
      </c>
      <c r="B817" s="71" t="s">
        <v>101</v>
      </c>
      <c r="C817" s="74" t="s">
        <v>154</v>
      </c>
      <c r="D817" s="71" t="s">
        <v>126</v>
      </c>
    </row>
    <row r="818" spans="1:4" hidden="1" x14ac:dyDescent="0.15">
      <c r="A818" s="71">
        <v>819</v>
      </c>
      <c r="B818" s="71" t="s">
        <v>101</v>
      </c>
      <c r="C818" s="74" t="s">
        <v>154</v>
      </c>
      <c r="D818" s="71" t="s">
        <v>126</v>
      </c>
    </row>
    <row r="819" spans="1:4" hidden="1" x14ac:dyDescent="0.15">
      <c r="A819" s="71">
        <v>820</v>
      </c>
      <c r="B819" s="71" t="s">
        <v>105</v>
      </c>
      <c r="C819" s="74" t="s">
        <v>154</v>
      </c>
      <c r="D819" s="71" t="s">
        <v>126</v>
      </c>
    </row>
    <row r="820" spans="1:4" hidden="1" x14ac:dyDescent="0.15">
      <c r="A820" s="71">
        <v>821</v>
      </c>
      <c r="B820" s="71" t="s">
        <v>106</v>
      </c>
      <c r="C820" s="74" t="s">
        <v>154</v>
      </c>
      <c r="D820" s="71" t="s">
        <v>126</v>
      </c>
    </row>
    <row r="821" spans="1:4" hidden="1" x14ac:dyDescent="0.15">
      <c r="A821" s="71">
        <v>822</v>
      </c>
      <c r="B821" s="71" t="s">
        <v>111</v>
      </c>
      <c r="C821" s="74" t="s">
        <v>154</v>
      </c>
      <c r="D821" s="71" t="s">
        <v>126</v>
      </c>
    </row>
    <row r="822" spans="1:4" hidden="1" x14ac:dyDescent="0.15">
      <c r="A822" s="71">
        <v>823</v>
      </c>
      <c r="B822" s="71" t="s">
        <v>114</v>
      </c>
      <c r="C822" s="74" t="s">
        <v>154</v>
      </c>
      <c r="D822" s="71" t="s">
        <v>126</v>
      </c>
    </row>
    <row r="823" spans="1:4" hidden="1" x14ac:dyDescent="0.15">
      <c r="A823" s="71">
        <v>824</v>
      </c>
      <c r="B823" s="71" t="s">
        <v>109</v>
      </c>
      <c r="C823" s="74" t="s">
        <v>154</v>
      </c>
      <c r="D823" s="71" t="s">
        <v>126</v>
      </c>
    </row>
    <row r="824" spans="1:4" hidden="1" x14ac:dyDescent="0.15">
      <c r="A824" s="71">
        <v>825</v>
      </c>
      <c r="B824" s="71" t="s">
        <v>113</v>
      </c>
      <c r="C824" s="74" t="s">
        <v>154</v>
      </c>
      <c r="D824" s="71" t="s">
        <v>126</v>
      </c>
    </row>
    <row r="825" spans="1:4" hidden="1" x14ac:dyDescent="0.15">
      <c r="A825" s="71">
        <v>826</v>
      </c>
      <c r="B825" s="71" t="s">
        <v>112</v>
      </c>
      <c r="C825" s="74" t="s">
        <v>154</v>
      </c>
      <c r="D825" s="71" t="s">
        <v>99</v>
      </c>
    </row>
    <row r="826" spans="1:4" hidden="1" x14ac:dyDescent="0.15">
      <c r="A826" s="71">
        <v>827</v>
      </c>
      <c r="B826" s="71" t="s">
        <v>114</v>
      </c>
      <c r="C826" s="74" t="s">
        <v>154</v>
      </c>
      <c r="D826" s="71" t="s">
        <v>126</v>
      </c>
    </row>
    <row r="827" spans="1:4" hidden="1" x14ac:dyDescent="0.15">
      <c r="A827" s="71">
        <v>828</v>
      </c>
      <c r="B827" s="71" t="s">
        <v>117</v>
      </c>
      <c r="C827" s="74" t="s">
        <v>154</v>
      </c>
      <c r="D827" s="71" t="s">
        <v>126</v>
      </c>
    </row>
    <row r="828" spans="1:4" hidden="1" x14ac:dyDescent="0.15">
      <c r="A828" s="71">
        <v>829</v>
      </c>
      <c r="B828" s="71" t="s">
        <v>128</v>
      </c>
      <c r="C828" s="74" t="s">
        <v>154</v>
      </c>
      <c r="D828" s="71" t="s">
        <v>126</v>
      </c>
    </row>
    <row r="829" spans="1:4" hidden="1" x14ac:dyDescent="0.15">
      <c r="A829" s="71">
        <v>830</v>
      </c>
      <c r="B829" s="71" t="s">
        <v>110</v>
      </c>
      <c r="C829" s="74" t="s">
        <v>154</v>
      </c>
      <c r="D829" s="71" t="s">
        <v>126</v>
      </c>
    </row>
    <row r="830" spans="1:4" hidden="1" x14ac:dyDescent="0.15">
      <c r="A830" s="71">
        <v>831</v>
      </c>
      <c r="B830" s="71" t="s">
        <v>102</v>
      </c>
      <c r="C830" s="74" t="s">
        <v>154</v>
      </c>
      <c r="D830" s="71" t="s">
        <v>126</v>
      </c>
    </row>
    <row r="831" spans="1:4" hidden="1" x14ac:dyDescent="0.15">
      <c r="A831" s="71">
        <v>832</v>
      </c>
      <c r="B831" s="71" t="s">
        <v>102</v>
      </c>
      <c r="C831" s="74" t="s">
        <v>154</v>
      </c>
      <c r="D831" s="71" t="s">
        <v>126</v>
      </c>
    </row>
    <row r="832" spans="1:4" hidden="1" x14ac:dyDescent="0.15">
      <c r="A832" s="71">
        <v>833</v>
      </c>
      <c r="B832" s="71" t="s">
        <v>102</v>
      </c>
      <c r="C832" s="74" t="s">
        <v>154</v>
      </c>
      <c r="D832" s="71" t="s">
        <v>126</v>
      </c>
    </row>
    <row r="833" spans="1:4" hidden="1" x14ac:dyDescent="0.15">
      <c r="A833" s="71">
        <v>834</v>
      </c>
      <c r="B833" s="71" t="s">
        <v>101</v>
      </c>
      <c r="C833" s="74" t="s">
        <v>154</v>
      </c>
      <c r="D833" s="71" t="s">
        <v>126</v>
      </c>
    </row>
    <row r="834" spans="1:4" hidden="1" x14ac:dyDescent="0.15">
      <c r="A834" s="71">
        <v>835</v>
      </c>
      <c r="B834" s="71" t="s">
        <v>124</v>
      </c>
      <c r="C834" s="74" t="s">
        <v>154</v>
      </c>
      <c r="D834" s="71" t="s">
        <v>126</v>
      </c>
    </row>
    <row r="835" spans="1:4" hidden="1" x14ac:dyDescent="0.15">
      <c r="A835" s="71">
        <v>836</v>
      </c>
      <c r="B835" s="71" t="s">
        <v>104</v>
      </c>
      <c r="C835" s="74" t="s">
        <v>154</v>
      </c>
      <c r="D835" s="71" t="s">
        <v>126</v>
      </c>
    </row>
    <row r="836" spans="1:4" hidden="1" x14ac:dyDescent="0.15">
      <c r="A836" s="71">
        <v>837</v>
      </c>
      <c r="B836" s="71" t="s">
        <v>121</v>
      </c>
      <c r="C836" s="74" t="s">
        <v>154</v>
      </c>
      <c r="D836" s="71" t="s">
        <v>126</v>
      </c>
    </row>
    <row r="837" spans="1:4" hidden="1" x14ac:dyDescent="0.15">
      <c r="A837" s="71">
        <v>838</v>
      </c>
      <c r="B837" s="71" t="s">
        <v>127</v>
      </c>
      <c r="C837" s="74" t="s">
        <v>154</v>
      </c>
      <c r="D837" s="71" t="s">
        <v>126</v>
      </c>
    </row>
    <row r="838" spans="1:4" hidden="1" x14ac:dyDescent="0.15">
      <c r="A838" s="71">
        <v>839</v>
      </c>
      <c r="B838" s="71" t="s">
        <v>119</v>
      </c>
      <c r="C838" s="74" t="s">
        <v>154</v>
      </c>
      <c r="D838" s="71" t="s">
        <v>126</v>
      </c>
    </row>
    <row r="839" spans="1:4" hidden="1" x14ac:dyDescent="0.15">
      <c r="A839" s="71">
        <v>840</v>
      </c>
      <c r="B839" s="71" t="s">
        <v>116</v>
      </c>
      <c r="C839" s="74" t="s">
        <v>154</v>
      </c>
      <c r="D839" s="71" t="s">
        <v>126</v>
      </c>
    </row>
    <row r="840" spans="1:4" hidden="1" x14ac:dyDescent="0.15">
      <c r="A840" s="71">
        <v>841</v>
      </c>
      <c r="B840" s="71" t="s">
        <v>105</v>
      </c>
      <c r="C840" s="74" t="s">
        <v>154</v>
      </c>
      <c r="D840" s="71" t="s">
        <v>129</v>
      </c>
    </row>
    <row r="841" spans="1:4" hidden="1" x14ac:dyDescent="0.15">
      <c r="A841" s="71">
        <v>842</v>
      </c>
      <c r="B841" s="71" t="s">
        <v>117</v>
      </c>
      <c r="C841" s="74" t="s">
        <v>154</v>
      </c>
      <c r="D841" s="71" t="s">
        <v>129</v>
      </c>
    </row>
    <row r="842" spans="1:4" hidden="1" x14ac:dyDescent="0.15">
      <c r="A842" s="71">
        <v>843</v>
      </c>
      <c r="B842" s="71" t="s">
        <v>127</v>
      </c>
      <c r="C842" s="74" t="s">
        <v>154</v>
      </c>
      <c r="D842" s="71" t="s">
        <v>129</v>
      </c>
    </row>
    <row r="843" spans="1:4" hidden="1" x14ac:dyDescent="0.15">
      <c r="A843" s="71">
        <v>844</v>
      </c>
      <c r="B843" s="71" t="s">
        <v>97</v>
      </c>
      <c r="C843" s="74" t="s">
        <v>154</v>
      </c>
      <c r="D843" s="71" t="s">
        <v>129</v>
      </c>
    </row>
    <row r="844" spans="1:4" hidden="1" x14ac:dyDescent="0.15">
      <c r="A844" s="71">
        <v>845</v>
      </c>
      <c r="B844" s="71" t="s">
        <v>113</v>
      </c>
      <c r="C844" s="74" t="s">
        <v>155</v>
      </c>
      <c r="D844" s="71" t="s">
        <v>144</v>
      </c>
    </row>
    <row r="845" spans="1:4" hidden="1" x14ac:dyDescent="0.15">
      <c r="A845" s="71">
        <v>846</v>
      </c>
      <c r="B845" s="71" t="s">
        <v>122</v>
      </c>
      <c r="C845" s="74" t="s">
        <v>155</v>
      </c>
      <c r="D845" s="71" t="s">
        <v>99</v>
      </c>
    </row>
    <row r="846" spans="1:4" hidden="1" x14ac:dyDescent="0.15">
      <c r="A846" s="71">
        <v>847</v>
      </c>
      <c r="B846" s="71" t="s">
        <v>117</v>
      </c>
      <c r="C846" s="74" t="s">
        <v>155</v>
      </c>
      <c r="D846" s="71" t="s">
        <v>99</v>
      </c>
    </row>
    <row r="847" spans="1:4" hidden="1" x14ac:dyDescent="0.15">
      <c r="A847" s="71">
        <v>848</v>
      </c>
      <c r="B847" s="71" t="s">
        <v>104</v>
      </c>
      <c r="C847" s="74" t="s">
        <v>155</v>
      </c>
      <c r="D847" s="71" t="s">
        <v>99</v>
      </c>
    </row>
    <row r="848" spans="1:4" hidden="1" x14ac:dyDescent="0.15">
      <c r="A848" s="71">
        <v>849</v>
      </c>
      <c r="B848" s="71" t="s">
        <v>105</v>
      </c>
      <c r="C848" s="74" t="s">
        <v>155</v>
      </c>
      <c r="D848" s="71" t="s">
        <v>99</v>
      </c>
    </row>
    <row r="849" spans="1:4" hidden="1" x14ac:dyDescent="0.15">
      <c r="A849" s="71">
        <v>850</v>
      </c>
      <c r="B849" s="71" t="s">
        <v>111</v>
      </c>
      <c r="C849" s="74" t="s">
        <v>155</v>
      </c>
      <c r="D849" s="71" t="s">
        <v>99</v>
      </c>
    </row>
    <row r="850" spans="1:4" hidden="1" x14ac:dyDescent="0.15">
      <c r="A850" s="71">
        <v>851</v>
      </c>
      <c r="B850" s="71" t="s">
        <v>125</v>
      </c>
      <c r="C850" s="74" t="s">
        <v>155</v>
      </c>
      <c r="D850" s="71" t="s">
        <v>99</v>
      </c>
    </row>
    <row r="851" spans="1:4" hidden="1" x14ac:dyDescent="0.15">
      <c r="A851" s="71">
        <v>852</v>
      </c>
      <c r="B851" s="71" t="s">
        <v>97</v>
      </c>
      <c r="C851" s="74" t="s">
        <v>155</v>
      </c>
      <c r="D851" s="71" t="s">
        <v>99</v>
      </c>
    </row>
    <row r="852" spans="1:4" hidden="1" x14ac:dyDescent="0.15">
      <c r="A852" s="71">
        <v>853</v>
      </c>
      <c r="B852" s="71" t="s">
        <v>120</v>
      </c>
      <c r="C852" s="74" t="s">
        <v>155</v>
      </c>
      <c r="D852" s="71" t="s">
        <v>118</v>
      </c>
    </row>
    <row r="853" spans="1:4" hidden="1" x14ac:dyDescent="0.15">
      <c r="A853" s="71">
        <v>854</v>
      </c>
      <c r="B853" s="71" t="s">
        <v>104</v>
      </c>
      <c r="C853" s="74" t="s">
        <v>155</v>
      </c>
      <c r="D853" s="71" t="s">
        <v>99</v>
      </c>
    </row>
    <row r="854" spans="1:4" hidden="1" x14ac:dyDescent="0.15">
      <c r="A854" s="71">
        <v>855</v>
      </c>
      <c r="B854" s="71" t="s">
        <v>110</v>
      </c>
      <c r="C854" s="74" t="s">
        <v>155</v>
      </c>
      <c r="D854" s="71" t="s">
        <v>118</v>
      </c>
    </row>
    <row r="855" spans="1:4" hidden="1" x14ac:dyDescent="0.15">
      <c r="A855" s="71">
        <v>856</v>
      </c>
      <c r="B855" s="71" t="s">
        <v>97</v>
      </c>
      <c r="C855" s="74" t="s">
        <v>155</v>
      </c>
      <c r="D855" s="71" t="s">
        <v>118</v>
      </c>
    </row>
    <row r="856" spans="1:4" hidden="1" x14ac:dyDescent="0.15">
      <c r="A856" s="71">
        <v>857</v>
      </c>
      <c r="B856" s="71" t="s">
        <v>148</v>
      </c>
      <c r="C856" s="74" t="s">
        <v>155</v>
      </c>
      <c r="D856" s="71" t="s">
        <v>118</v>
      </c>
    </row>
    <row r="857" spans="1:4" hidden="1" x14ac:dyDescent="0.15">
      <c r="A857" s="71">
        <v>858</v>
      </c>
      <c r="B857" s="71" t="s">
        <v>112</v>
      </c>
      <c r="C857" s="74" t="s">
        <v>155</v>
      </c>
      <c r="D857" s="71" t="s">
        <v>118</v>
      </c>
    </row>
    <row r="858" spans="1:4" hidden="1" x14ac:dyDescent="0.15">
      <c r="A858" s="71">
        <v>859</v>
      </c>
      <c r="B858" s="71" t="s">
        <v>117</v>
      </c>
      <c r="C858" s="74" t="s">
        <v>155</v>
      </c>
      <c r="D858" s="71" t="s">
        <v>118</v>
      </c>
    </row>
    <row r="859" spans="1:4" hidden="1" x14ac:dyDescent="0.15">
      <c r="A859" s="71">
        <v>860</v>
      </c>
      <c r="B859" s="71" t="s">
        <v>114</v>
      </c>
      <c r="C859" s="74" t="s">
        <v>155</v>
      </c>
      <c r="D859" s="71" t="s">
        <v>126</v>
      </c>
    </row>
    <row r="860" spans="1:4" hidden="1" x14ac:dyDescent="0.15">
      <c r="A860" s="71">
        <v>861</v>
      </c>
      <c r="B860" s="71" t="s">
        <v>120</v>
      </c>
      <c r="C860" s="74" t="s">
        <v>155</v>
      </c>
      <c r="D860" s="71" t="s">
        <v>126</v>
      </c>
    </row>
    <row r="861" spans="1:4" hidden="1" x14ac:dyDescent="0.15">
      <c r="A861" s="71">
        <v>862</v>
      </c>
      <c r="B861" s="71" t="s">
        <v>103</v>
      </c>
      <c r="C861" s="74" t="s">
        <v>155</v>
      </c>
      <c r="D861" s="71" t="s">
        <v>126</v>
      </c>
    </row>
    <row r="862" spans="1:4" hidden="1" x14ac:dyDescent="0.15">
      <c r="A862" s="71">
        <v>863</v>
      </c>
      <c r="B862" s="71" t="s">
        <v>112</v>
      </c>
      <c r="C862" s="74" t="s">
        <v>155</v>
      </c>
      <c r="D862" s="71" t="s">
        <v>126</v>
      </c>
    </row>
    <row r="863" spans="1:4" hidden="1" x14ac:dyDescent="0.15">
      <c r="A863" s="71">
        <v>864</v>
      </c>
      <c r="B863" s="71" t="s">
        <v>97</v>
      </c>
      <c r="C863" s="74" t="s">
        <v>155</v>
      </c>
      <c r="D863" s="71" t="s">
        <v>126</v>
      </c>
    </row>
    <row r="864" spans="1:4" hidden="1" x14ac:dyDescent="0.15">
      <c r="A864" s="71">
        <v>865</v>
      </c>
      <c r="B864" s="71" t="s">
        <v>112</v>
      </c>
      <c r="C864" s="74" t="s">
        <v>155</v>
      </c>
      <c r="D864" s="71" t="s">
        <v>126</v>
      </c>
    </row>
    <row r="865" spans="1:4" hidden="1" x14ac:dyDescent="0.15">
      <c r="A865" s="71">
        <v>866</v>
      </c>
      <c r="B865" s="71" t="s">
        <v>105</v>
      </c>
      <c r="C865" s="74" t="s">
        <v>155</v>
      </c>
      <c r="D865" s="71" t="s">
        <v>126</v>
      </c>
    </row>
    <row r="866" spans="1:4" hidden="1" x14ac:dyDescent="0.15">
      <c r="A866" s="71">
        <v>867</v>
      </c>
      <c r="B866" s="71" t="s">
        <v>105</v>
      </c>
      <c r="C866" s="74" t="s">
        <v>156</v>
      </c>
      <c r="D866" s="71" t="s">
        <v>144</v>
      </c>
    </row>
    <row r="867" spans="1:4" hidden="1" x14ac:dyDescent="0.15">
      <c r="A867" s="71">
        <v>868</v>
      </c>
      <c r="B867" s="71" t="s">
        <v>102</v>
      </c>
      <c r="C867" s="74" t="s">
        <v>156</v>
      </c>
      <c r="D867" s="71" t="s">
        <v>133</v>
      </c>
    </row>
    <row r="868" spans="1:4" hidden="1" x14ac:dyDescent="0.15">
      <c r="A868" s="71">
        <v>869</v>
      </c>
      <c r="B868" s="71" t="s">
        <v>111</v>
      </c>
      <c r="C868" s="74" t="s">
        <v>156</v>
      </c>
      <c r="D868" s="71" t="s">
        <v>133</v>
      </c>
    </row>
    <row r="869" spans="1:4" hidden="1" x14ac:dyDescent="0.15">
      <c r="A869" s="71">
        <v>870</v>
      </c>
      <c r="B869" s="71" t="s">
        <v>100</v>
      </c>
      <c r="C869" s="74" t="s">
        <v>156</v>
      </c>
      <c r="D869" s="71" t="s">
        <v>99</v>
      </c>
    </row>
    <row r="870" spans="1:4" hidden="1" x14ac:dyDescent="0.15">
      <c r="A870" s="71">
        <v>871</v>
      </c>
      <c r="B870" s="71" t="s">
        <v>114</v>
      </c>
      <c r="C870" s="74" t="s">
        <v>156</v>
      </c>
      <c r="D870" s="71" t="s">
        <v>99</v>
      </c>
    </row>
    <row r="871" spans="1:4" hidden="1" x14ac:dyDescent="0.15">
      <c r="A871" s="71">
        <v>872</v>
      </c>
      <c r="B871" s="71" t="s">
        <v>119</v>
      </c>
      <c r="C871" s="74" t="s">
        <v>156</v>
      </c>
      <c r="D871" s="71" t="s">
        <v>99</v>
      </c>
    </row>
    <row r="872" spans="1:4" hidden="1" x14ac:dyDescent="0.15">
      <c r="A872" s="71">
        <v>873</v>
      </c>
      <c r="B872" s="71" t="s">
        <v>101</v>
      </c>
      <c r="C872" s="74" t="s">
        <v>156</v>
      </c>
      <c r="D872" s="71" t="s">
        <v>99</v>
      </c>
    </row>
    <row r="873" spans="1:4" hidden="1" x14ac:dyDescent="0.15">
      <c r="A873" s="71">
        <v>874</v>
      </c>
      <c r="B873" s="71" t="s">
        <v>101</v>
      </c>
      <c r="C873" s="74" t="s">
        <v>156</v>
      </c>
      <c r="D873" s="71" t="s">
        <v>99</v>
      </c>
    </row>
    <row r="874" spans="1:4" hidden="1" x14ac:dyDescent="0.15">
      <c r="A874" s="71">
        <v>875</v>
      </c>
      <c r="B874" s="71" t="s">
        <v>120</v>
      </c>
      <c r="C874" s="74" t="s">
        <v>156</v>
      </c>
      <c r="D874" s="71" t="s">
        <v>99</v>
      </c>
    </row>
    <row r="875" spans="1:4" hidden="1" x14ac:dyDescent="0.15">
      <c r="A875" s="71">
        <v>876</v>
      </c>
      <c r="B875" s="71" t="s">
        <v>112</v>
      </c>
      <c r="C875" s="74" t="s">
        <v>156</v>
      </c>
      <c r="D875" s="71" t="s">
        <v>99</v>
      </c>
    </row>
    <row r="876" spans="1:4" hidden="1" x14ac:dyDescent="0.15">
      <c r="A876" s="71">
        <v>877</v>
      </c>
      <c r="B876" s="71" t="s">
        <v>103</v>
      </c>
      <c r="C876" s="74" t="s">
        <v>156</v>
      </c>
      <c r="D876" s="71" t="s">
        <v>99</v>
      </c>
    </row>
    <row r="877" spans="1:4" hidden="1" x14ac:dyDescent="0.15">
      <c r="A877" s="71">
        <v>878</v>
      </c>
      <c r="B877" s="71" t="s">
        <v>116</v>
      </c>
      <c r="C877" s="74" t="s">
        <v>156</v>
      </c>
      <c r="D877" s="71" t="s">
        <v>99</v>
      </c>
    </row>
    <row r="878" spans="1:4" hidden="1" x14ac:dyDescent="0.15">
      <c r="A878" s="71">
        <v>879</v>
      </c>
      <c r="B878" s="71" t="s">
        <v>111</v>
      </c>
      <c r="C878" s="74" t="s">
        <v>156</v>
      </c>
      <c r="D878" s="71" t="s">
        <v>118</v>
      </c>
    </row>
    <row r="879" spans="1:4" hidden="1" x14ac:dyDescent="0.15">
      <c r="A879" s="71">
        <v>880</v>
      </c>
      <c r="B879" s="71" t="s">
        <v>108</v>
      </c>
      <c r="C879" s="74" t="s">
        <v>156</v>
      </c>
      <c r="D879" s="71" t="s">
        <v>118</v>
      </c>
    </row>
    <row r="880" spans="1:4" hidden="1" x14ac:dyDescent="0.15">
      <c r="A880" s="71">
        <v>881</v>
      </c>
      <c r="B880" s="71" t="s">
        <v>127</v>
      </c>
      <c r="C880" s="74" t="s">
        <v>156</v>
      </c>
      <c r="D880" s="71" t="s">
        <v>118</v>
      </c>
    </row>
    <row r="881" spans="1:4" hidden="1" x14ac:dyDescent="0.15">
      <c r="A881" s="71">
        <v>882</v>
      </c>
      <c r="B881" s="71" t="s">
        <v>113</v>
      </c>
      <c r="C881" s="74" t="s">
        <v>156</v>
      </c>
      <c r="D881" s="71" t="s">
        <v>118</v>
      </c>
    </row>
    <row r="882" spans="1:4" hidden="1" x14ac:dyDescent="0.15">
      <c r="A882" s="71">
        <v>883</v>
      </c>
      <c r="B882" s="71" t="s">
        <v>105</v>
      </c>
      <c r="C882" s="74" t="s">
        <v>156</v>
      </c>
      <c r="D882" s="71" t="s">
        <v>118</v>
      </c>
    </row>
    <row r="883" spans="1:4" hidden="1" x14ac:dyDescent="0.15">
      <c r="A883" s="71">
        <v>884</v>
      </c>
      <c r="B883" s="71" t="s">
        <v>109</v>
      </c>
      <c r="C883" s="74" t="s">
        <v>156</v>
      </c>
      <c r="D883" s="71" t="s">
        <v>118</v>
      </c>
    </row>
    <row r="884" spans="1:4" hidden="1" x14ac:dyDescent="0.15">
      <c r="A884" s="71">
        <v>885</v>
      </c>
      <c r="B884" s="71" t="s">
        <v>102</v>
      </c>
      <c r="C884" s="74" t="s">
        <v>156</v>
      </c>
      <c r="D884" s="71" t="s">
        <v>118</v>
      </c>
    </row>
    <row r="885" spans="1:4" hidden="1" x14ac:dyDescent="0.15">
      <c r="A885" s="71">
        <v>886</v>
      </c>
      <c r="B885" s="71" t="s">
        <v>105</v>
      </c>
      <c r="C885" s="74" t="s">
        <v>156</v>
      </c>
      <c r="D885" s="71" t="s">
        <v>118</v>
      </c>
    </row>
    <row r="886" spans="1:4" hidden="1" x14ac:dyDescent="0.15">
      <c r="A886" s="71">
        <v>887</v>
      </c>
      <c r="B886" s="71" t="s">
        <v>108</v>
      </c>
      <c r="C886" s="74" t="s">
        <v>156</v>
      </c>
      <c r="D886" s="71" t="s">
        <v>118</v>
      </c>
    </row>
    <row r="887" spans="1:4" hidden="1" x14ac:dyDescent="0.15">
      <c r="A887" s="71">
        <v>888</v>
      </c>
      <c r="B887" s="71" t="s">
        <v>101</v>
      </c>
      <c r="C887" s="74" t="s">
        <v>156</v>
      </c>
      <c r="D887" s="71" t="s">
        <v>118</v>
      </c>
    </row>
    <row r="888" spans="1:4" hidden="1" x14ac:dyDescent="0.15">
      <c r="A888" s="71">
        <v>889</v>
      </c>
      <c r="B888" s="71" t="s">
        <v>103</v>
      </c>
      <c r="C888" s="74" t="s">
        <v>156</v>
      </c>
      <c r="D888" s="71" t="s">
        <v>118</v>
      </c>
    </row>
    <row r="889" spans="1:4" hidden="1" x14ac:dyDescent="0.15">
      <c r="A889" s="71">
        <v>890</v>
      </c>
      <c r="B889" s="71" t="s">
        <v>120</v>
      </c>
      <c r="C889" s="74" t="s">
        <v>156</v>
      </c>
      <c r="D889" s="71" t="s">
        <v>118</v>
      </c>
    </row>
    <row r="890" spans="1:4" hidden="1" x14ac:dyDescent="0.15">
      <c r="A890" s="71">
        <v>891</v>
      </c>
      <c r="B890" s="71" t="s">
        <v>122</v>
      </c>
      <c r="C890" s="74" t="s">
        <v>156</v>
      </c>
      <c r="D890" s="71" t="s">
        <v>118</v>
      </c>
    </row>
    <row r="891" spans="1:4" hidden="1" x14ac:dyDescent="0.15">
      <c r="A891" s="71">
        <v>892</v>
      </c>
      <c r="B891" s="71" t="s">
        <v>102</v>
      </c>
      <c r="C891" s="74" t="s">
        <v>156</v>
      </c>
      <c r="D891" s="71" t="s">
        <v>126</v>
      </c>
    </row>
    <row r="892" spans="1:4" hidden="1" x14ac:dyDescent="0.15">
      <c r="A892" s="71">
        <v>893</v>
      </c>
      <c r="B892" s="71" t="s">
        <v>110</v>
      </c>
      <c r="C892" s="74" t="s">
        <v>156</v>
      </c>
      <c r="D892" s="71" t="s">
        <v>126</v>
      </c>
    </row>
    <row r="893" spans="1:4" hidden="1" x14ac:dyDescent="0.15">
      <c r="A893" s="71">
        <v>894</v>
      </c>
      <c r="B893" s="71" t="s">
        <v>109</v>
      </c>
      <c r="C893" s="74" t="s">
        <v>156</v>
      </c>
      <c r="D893" s="71" t="s">
        <v>126</v>
      </c>
    </row>
    <row r="894" spans="1:4" hidden="1" x14ac:dyDescent="0.15">
      <c r="A894" s="71">
        <v>895</v>
      </c>
      <c r="B894" s="71" t="s">
        <v>111</v>
      </c>
      <c r="C894" s="74" t="s">
        <v>156</v>
      </c>
      <c r="D894" s="71" t="s">
        <v>126</v>
      </c>
    </row>
    <row r="895" spans="1:4" hidden="1" x14ac:dyDescent="0.15">
      <c r="A895" s="71">
        <v>896</v>
      </c>
      <c r="B895" s="71" t="s">
        <v>140</v>
      </c>
      <c r="C895" s="74" t="s">
        <v>156</v>
      </c>
      <c r="D895" s="71" t="s">
        <v>126</v>
      </c>
    </row>
    <row r="896" spans="1:4" hidden="1" x14ac:dyDescent="0.15">
      <c r="A896" s="71">
        <v>897</v>
      </c>
      <c r="B896" s="71" t="s">
        <v>104</v>
      </c>
      <c r="C896" s="74" t="s">
        <v>156</v>
      </c>
      <c r="D896" s="71" t="s">
        <v>126</v>
      </c>
    </row>
    <row r="897" spans="1:4" hidden="1" x14ac:dyDescent="0.15">
      <c r="A897" s="71">
        <v>898</v>
      </c>
      <c r="B897" s="71" t="s">
        <v>102</v>
      </c>
      <c r="C897" s="74" t="s">
        <v>156</v>
      </c>
      <c r="D897" s="71" t="s">
        <v>126</v>
      </c>
    </row>
    <row r="898" spans="1:4" hidden="1" x14ac:dyDescent="0.15">
      <c r="A898" s="71">
        <v>899</v>
      </c>
      <c r="B898" s="71" t="s">
        <v>117</v>
      </c>
      <c r="C898" s="74" t="s">
        <v>156</v>
      </c>
      <c r="D898" s="71" t="s">
        <v>126</v>
      </c>
    </row>
    <row r="899" spans="1:4" hidden="1" x14ac:dyDescent="0.15">
      <c r="A899" s="71">
        <v>900</v>
      </c>
      <c r="B899" s="71" t="s">
        <v>113</v>
      </c>
      <c r="C899" s="74" t="s">
        <v>156</v>
      </c>
      <c r="D899" s="71" t="s">
        <v>126</v>
      </c>
    </row>
    <row r="900" spans="1:4" hidden="1" x14ac:dyDescent="0.15">
      <c r="A900" s="71">
        <v>901</v>
      </c>
      <c r="B900" s="71" t="s">
        <v>97</v>
      </c>
      <c r="C900" s="74" t="s">
        <v>156</v>
      </c>
      <c r="D900" s="71" t="s">
        <v>126</v>
      </c>
    </row>
    <row r="901" spans="1:4" hidden="1" x14ac:dyDescent="0.15">
      <c r="A901" s="71">
        <v>902</v>
      </c>
      <c r="B901" s="71" t="s">
        <v>116</v>
      </c>
      <c r="C901" s="74" t="s">
        <v>156</v>
      </c>
      <c r="D901" s="71" t="s">
        <v>126</v>
      </c>
    </row>
    <row r="902" spans="1:4" hidden="1" x14ac:dyDescent="0.15">
      <c r="A902" s="71">
        <v>903</v>
      </c>
      <c r="B902" s="71" t="s">
        <v>124</v>
      </c>
      <c r="C902" s="74" t="s">
        <v>156</v>
      </c>
      <c r="D902" s="71" t="s">
        <v>126</v>
      </c>
    </row>
    <row r="903" spans="1:4" hidden="1" x14ac:dyDescent="0.15">
      <c r="A903" s="71">
        <v>904</v>
      </c>
      <c r="B903" s="71" t="s">
        <v>97</v>
      </c>
      <c r="C903" s="74" t="s">
        <v>156</v>
      </c>
      <c r="D903" s="71" t="s">
        <v>126</v>
      </c>
    </row>
    <row r="904" spans="1:4" hidden="1" x14ac:dyDescent="0.15">
      <c r="A904" s="71">
        <v>905</v>
      </c>
      <c r="B904" s="71" t="s">
        <v>123</v>
      </c>
      <c r="C904" s="74" t="s">
        <v>156</v>
      </c>
      <c r="D904" s="71" t="s">
        <v>126</v>
      </c>
    </row>
    <row r="905" spans="1:4" hidden="1" x14ac:dyDescent="0.15">
      <c r="A905" s="71">
        <v>906</v>
      </c>
      <c r="B905" s="71" t="s">
        <v>109</v>
      </c>
      <c r="C905" s="74" t="s">
        <v>156</v>
      </c>
      <c r="D905" s="71" t="s">
        <v>126</v>
      </c>
    </row>
    <row r="906" spans="1:4" hidden="1" x14ac:dyDescent="0.15">
      <c r="A906" s="71">
        <v>907</v>
      </c>
      <c r="B906" s="71" t="s">
        <v>117</v>
      </c>
      <c r="C906" s="74" t="s">
        <v>156</v>
      </c>
      <c r="D906" s="71" t="s">
        <v>126</v>
      </c>
    </row>
    <row r="907" spans="1:4" hidden="1" x14ac:dyDescent="0.15">
      <c r="A907" s="71">
        <v>908</v>
      </c>
      <c r="B907" s="71" t="s">
        <v>105</v>
      </c>
      <c r="C907" s="74" t="s">
        <v>156</v>
      </c>
      <c r="D907" s="71" t="s">
        <v>126</v>
      </c>
    </row>
    <row r="908" spans="1:4" hidden="1" x14ac:dyDescent="0.15">
      <c r="A908" s="71">
        <v>909</v>
      </c>
      <c r="B908" s="71" t="s">
        <v>128</v>
      </c>
      <c r="C908" s="74" t="s">
        <v>156</v>
      </c>
      <c r="D908" s="71" t="s">
        <v>126</v>
      </c>
    </row>
    <row r="909" spans="1:4" hidden="1" x14ac:dyDescent="0.15">
      <c r="A909" s="71">
        <v>910</v>
      </c>
      <c r="B909" s="71" t="s">
        <v>101</v>
      </c>
      <c r="C909" s="74" t="s">
        <v>156</v>
      </c>
      <c r="D909" s="71" t="s">
        <v>126</v>
      </c>
    </row>
    <row r="910" spans="1:4" hidden="1" x14ac:dyDescent="0.15">
      <c r="A910" s="71">
        <v>911</v>
      </c>
      <c r="B910" s="71" t="s">
        <v>97</v>
      </c>
      <c r="C910" s="74" t="s">
        <v>156</v>
      </c>
      <c r="D910" s="71" t="s">
        <v>126</v>
      </c>
    </row>
    <row r="911" spans="1:4" hidden="1" x14ac:dyDescent="0.15">
      <c r="A911" s="71">
        <v>912</v>
      </c>
      <c r="B911" s="71" t="s">
        <v>117</v>
      </c>
      <c r="C911" s="74" t="s">
        <v>156</v>
      </c>
      <c r="D911" s="71" t="s">
        <v>126</v>
      </c>
    </row>
    <row r="912" spans="1:4" hidden="1" x14ac:dyDescent="0.15">
      <c r="A912" s="71">
        <v>913</v>
      </c>
      <c r="B912" s="71" t="s">
        <v>117</v>
      </c>
      <c r="C912" s="74" t="s">
        <v>156</v>
      </c>
      <c r="D912" s="71" t="s">
        <v>126</v>
      </c>
    </row>
    <row r="913" spans="1:4" hidden="1" x14ac:dyDescent="0.15">
      <c r="A913" s="71">
        <v>914</v>
      </c>
      <c r="B913" s="71" t="s">
        <v>106</v>
      </c>
      <c r="C913" s="74" t="s">
        <v>156</v>
      </c>
      <c r="D913" s="71" t="s">
        <v>126</v>
      </c>
    </row>
    <row r="914" spans="1:4" hidden="1" x14ac:dyDescent="0.15">
      <c r="A914" s="71">
        <v>915</v>
      </c>
      <c r="B914" s="71" t="s">
        <v>123</v>
      </c>
      <c r="C914" s="74" t="s">
        <v>156</v>
      </c>
      <c r="D914" s="71" t="s">
        <v>126</v>
      </c>
    </row>
    <row r="915" spans="1:4" hidden="1" x14ac:dyDescent="0.15">
      <c r="A915" s="71">
        <v>916</v>
      </c>
      <c r="B915" s="71" t="s">
        <v>111</v>
      </c>
      <c r="C915" s="74" t="s">
        <v>156</v>
      </c>
      <c r="D915" s="71" t="s">
        <v>126</v>
      </c>
    </row>
    <row r="916" spans="1:4" hidden="1" x14ac:dyDescent="0.15">
      <c r="A916" s="71">
        <v>917</v>
      </c>
      <c r="B916" s="71" t="s">
        <v>124</v>
      </c>
      <c r="C916" s="74" t="s">
        <v>156</v>
      </c>
      <c r="D916" s="71" t="s">
        <v>129</v>
      </c>
    </row>
    <row r="917" spans="1:4" hidden="1" x14ac:dyDescent="0.15">
      <c r="A917" s="71">
        <v>918</v>
      </c>
      <c r="B917" s="71" t="s">
        <v>106</v>
      </c>
      <c r="C917" s="74" t="s">
        <v>156</v>
      </c>
      <c r="D917" s="71" t="s">
        <v>129</v>
      </c>
    </row>
    <row r="918" spans="1:4" hidden="1" x14ac:dyDescent="0.15">
      <c r="A918" s="71">
        <v>919</v>
      </c>
      <c r="B918" s="71" t="s">
        <v>112</v>
      </c>
      <c r="C918" s="74" t="s">
        <v>156</v>
      </c>
      <c r="D918" s="71" t="s">
        <v>129</v>
      </c>
    </row>
    <row r="919" spans="1:4" hidden="1" x14ac:dyDescent="0.15">
      <c r="A919" s="71">
        <v>920</v>
      </c>
      <c r="B919" s="71" t="s">
        <v>101</v>
      </c>
      <c r="C919" s="74" t="s">
        <v>156</v>
      </c>
      <c r="D919" s="71" t="s">
        <v>129</v>
      </c>
    </row>
    <row r="920" spans="1:4" hidden="1" x14ac:dyDescent="0.15">
      <c r="A920" s="71">
        <v>921</v>
      </c>
      <c r="B920" s="71" t="s">
        <v>117</v>
      </c>
      <c r="C920" s="74" t="s">
        <v>156</v>
      </c>
      <c r="D920" s="71" t="s">
        <v>129</v>
      </c>
    </row>
    <row r="921" spans="1:4" hidden="1" x14ac:dyDescent="0.15">
      <c r="A921" s="71">
        <v>922</v>
      </c>
      <c r="B921" s="71" t="s">
        <v>119</v>
      </c>
      <c r="C921" s="74" t="s">
        <v>156</v>
      </c>
      <c r="D921" s="71" t="s">
        <v>129</v>
      </c>
    </row>
    <row r="922" spans="1:4" hidden="1" x14ac:dyDescent="0.15">
      <c r="A922" s="71">
        <v>923</v>
      </c>
      <c r="B922" s="71" t="s">
        <v>148</v>
      </c>
      <c r="C922" s="74" t="s">
        <v>156</v>
      </c>
      <c r="D922" s="71" t="s">
        <v>129</v>
      </c>
    </row>
    <row r="923" spans="1:4" hidden="1" x14ac:dyDescent="0.15">
      <c r="A923" s="71">
        <v>924</v>
      </c>
      <c r="B923" s="71" t="s">
        <v>104</v>
      </c>
      <c r="C923" s="74" t="s">
        <v>156</v>
      </c>
      <c r="D923" s="71" t="s">
        <v>129</v>
      </c>
    </row>
    <row r="924" spans="1:4" hidden="1" x14ac:dyDescent="0.15">
      <c r="A924" s="71">
        <v>925</v>
      </c>
      <c r="B924" s="71" t="s">
        <v>108</v>
      </c>
      <c r="C924" s="74" t="s">
        <v>156</v>
      </c>
      <c r="D924" s="71" t="s">
        <v>129</v>
      </c>
    </row>
    <row r="925" spans="1:4" hidden="1" x14ac:dyDescent="0.15">
      <c r="A925" s="71">
        <v>926</v>
      </c>
      <c r="B925" s="71" t="s">
        <v>117</v>
      </c>
      <c r="C925" s="74" t="s">
        <v>157</v>
      </c>
      <c r="D925" s="71" t="s">
        <v>132</v>
      </c>
    </row>
    <row r="926" spans="1:4" hidden="1" x14ac:dyDescent="0.15">
      <c r="A926" s="71">
        <v>927</v>
      </c>
      <c r="B926" s="71" t="s">
        <v>97</v>
      </c>
      <c r="C926" s="74" t="s">
        <v>157</v>
      </c>
      <c r="D926" s="71" t="s">
        <v>144</v>
      </c>
    </row>
    <row r="927" spans="1:4" hidden="1" x14ac:dyDescent="0.15">
      <c r="A927" s="71">
        <v>928</v>
      </c>
      <c r="B927" s="71" t="s">
        <v>125</v>
      </c>
      <c r="C927" s="74" t="s">
        <v>157</v>
      </c>
      <c r="D927" s="71" t="s">
        <v>144</v>
      </c>
    </row>
    <row r="928" spans="1:4" hidden="1" x14ac:dyDescent="0.15">
      <c r="A928" s="71">
        <v>929</v>
      </c>
      <c r="B928" s="71" t="s">
        <v>100</v>
      </c>
      <c r="C928" s="74" t="s">
        <v>157</v>
      </c>
      <c r="D928" s="71" t="s">
        <v>144</v>
      </c>
    </row>
    <row r="929" spans="1:4" hidden="1" x14ac:dyDescent="0.15">
      <c r="A929" s="71">
        <v>930</v>
      </c>
      <c r="B929" s="71" t="s">
        <v>111</v>
      </c>
      <c r="C929" s="74" t="s">
        <v>157</v>
      </c>
      <c r="D929" s="71" t="s">
        <v>144</v>
      </c>
    </row>
    <row r="930" spans="1:4" hidden="1" x14ac:dyDescent="0.15">
      <c r="A930" s="71">
        <v>931</v>
      </c>
      <c r="B930" s="71" t="s">
        <v>122</v>
      </c>
      <c r="C930" s="74" t="s">
        <v>157</v>
      </c>
      <c r="D930" s="71" t="s">
        <v>144</v>
      </c>
    </row>
    <row r="931" spans="1:4" hidden="1" x14ac:dyDescent="0.15">
      <c r="A931" s="71">
        <v>932</v>
      </c>
      <c r="B931" s="71" t="s">
        <v>109</v>
      </c>
      <c r="C931" s="74" t="s">
        <v>157</v>
      </c>
      <c r="D931" s="71" t="s">
        <v>144</v>
      </c>
    </row>
    <row r="932" spans="1:4" hidden="1" x14ac:dyDescent="0.15">
      <c r="A932" s="71">
        <v>933</v>
      </c>
      <c r="B932" s="71" t="s">
        <v>124</v>
      </c>
      <c r="C932" s="74" t="s">
        <v>157</v>
      </c>
      <c r="D932" s="71" t="s">
        <v>144</v>
      </c>
    </row>
    <row r="933" spans="1:4" hidden="1" x14ac:dyDescent="0.15">
      <c r="A933" s="71">
        <v>934</v>
      </c>
      <c r="B933" s="71" t="s">
        <v>109</v>
      </c>
      <c r="C933" s="74" t="s">
        <v>157</v>
      </c>
      <c r="D933" s="71" t="s">
        <v>144</v>
      </c>
    </row>
    <row r="934" spans="1:4" hidden="1" x14ac:dyDescent="0.15">
      <c r="A934" s="71">
        <v>935</v>
      </c>
      <c r="B934" s="71" t="s">
        <v>102</v>
      </c>
      <c r="C934" s="74" t="s">
        <v>157</v>
      </c>
      <c r="D934" s="71" t="s">
        <v>144</v>
      </c>
    </row>
    <row r="935" spans="1:4" hidden="1" x14ac:dyDescent="0.15">
      <c r="A935" s="71">
        <v>936</v>
      </c>
      <c r="B935" s="71" t="s">
        <v>112</v>
      </c>
      <c r="C935" s="74" t="s">
        <v>157</v>
      </c>
      <c r="D935" s="71" t="s">
        <v>144</v>
      </c>
    </row>
    <row r="936" spans="1:4" hidden="1" x14ac:dyDescent="0.15">
      <c r="A936" s="71">
        <v>937</v>
      </c>
      <c r="B936" s="71" t="s">
        <v>109</v>
      </c>
      <c r="C936" s="74" t="s">
        <v>157</v>
      </c>
      <c r="D936" s="71" t="s">
        <v>144</v>
      </c>
    </row>
    <row r="937" spans="1:4" hidden="1" x14ac:dyDescent="0.15">
      <c r="A937" s="71">
        <v>938</v>
      </c>
      <c r="B937" s="71" t="s">
        <v>111</v>
      </c>
      <c r="C937" s="74" t="s">
        <v>157</v>
      </c>
      <c r="D937" s="71" t="s">
        <v>144</v>
      </c>
    </row>
    <row r="938" spans="1:4" hidden="1" x14ac:dyDescent="0.15">
      <c r="A938" s="71">
        <v>939</v>
      </c>
      <c r="B938" s="71" t="s">
        <v>115</v>
      </c>
      <c r="C938" s="74" t="s">
        <v>157</v>
      </c>
      <c r="D938" s="71" t="s">
        <v>144</v>
      </c>
    </row>
    <row r="939" spans="1:4" hidden="1" x14ac:dyDescent="0.15">
      <c r="A939" s="71">
        <v>940</v>
      </c>
      <c r="B939" s="71" t="s">
        <v>119</v>
      </c>
      <c r="C939" s="74" t="s">
        <v>157</v>
      </c>
      <c r="D939" s="71" t="s">
        <v>144</v>
      </c>
    </row>
    <row r="940" spans="1:4" hidden="1" x14ac:dyDescent="0.15">
      <c r="A940" s="71">
        <v>941</v>
      </c>
      <c r="B940" s="71" t="s">
        <v>101</v>
      </c>
      <c r="C940" s="74" t="s">
        <v>157</v>
      </c>
      <c r="D940" s="71" t="s">
        <v>134</v>
      </c>
    </row>
    <row r="941" spans="1:4" hidden="1" x14ac:dyDescent="0.15">
      <c r="A941" s="71">
        <v>942</v>
      </c>
      <c r="B941" s="71" t="s">
        <v>109</v>
      </c>
      <c r="C941" s="74" t="s">
        <v>157</v>
      </c>
      <c r="D941" s="71" t="s">
        <v>133</v>
      </c>
    </row>
    <row r="942" spans="1:4" hidden="1" x14ac:dyDescent="0.15">
      <c r="A942" s="71">
        <v>943</v>
      </c>
      <c r="B942" s="71" t="s">
        <v>97</v>
      </c>
      <c r="C942" s="74" t="s">
        <v>157</v>
      </c>
      <c r="D942" s="71" t="s">
        <v>133</v>
      </c>
    </row>
    <row r="943" spans="1:4" hidden="1" x14ac:dyDescent="0.15">
      <c r="A943" s="71">
        <v>944</v>
      </c>
      <c r="B943" s="71" t="s">
        <v>119</v>
      </c>
      <c r="C943" s="74" t="s">
        <v>157</v>
      </c>
      <c r="D943" s="71" t="s">
        <v>133</v>
      </c>
    </row>
    <row r="944" spans="1:4" hidden="1" x14ac:dyDescent="0.15">
      <c r="A944" s="71">
        <v>945</v>
      </c>
      <c r="B944" s="71" t="s">
        <v>127</v>
      </c>
      <c r="C944" s="74" t="s">
        <v>157</v>
      </c>
      <c r="D944" s="71" t="s">
        <v>133</v>
      </c>
    </row>
    <row r="945" spans="1:4" hidden="1" x14ac:dyDescent="0.15">
      <c r="A945" s="71">
        <v>946</v>
      </c>
      <c r="B945" s="71" t="s">
        <v>127</v>
      </c>
      <c r="C945" s="74" t="s">
        <v>157</v>
      </c>
      <c r="D945" s="71" t="s">
        <v>133</v>
      </c>
    </row>
    <row r="946" spans="1:4" hidden="1" x14ac:dyDescent="0.15">
      <c r="A946" s="71">
        <v>947</v>
      </c>
      <c r="B946" s="71" t="s">
        <v>112</v>
      </c>
      <c r="C946" s="74" t="s">
        <v>157</v>
      </c>
      <c r="D946" s="71" t="s">
        <v>133</v>
      </c>
    </row>
    <row r="947" spans="1:4" hidden="1" x14ac:dyDescent="0.15">
      <c r="A947" s="71">
        <v>948</v>
      </c>
      <c r="B947" s="71" t="s">
        <v>109</v>
      </c>
      <c r="C947" s="74" t="s">
        <v>157</v>
      </c>
      <c r="D947" s="71" t="s">
        <v>134</v>
      </c>
    </row>
    <row r="948" spans="1:4" hidden="1" x14ac:dyDescent="0.15">
      <c r="A948" s="71">
        <v>949</v>
      </c>
      <c r="B948" s="71" t="s">
        <v>113</v>
      </c>
      <c r="C948" s="74" t="s">
        <v>157</v>
      </c>
      <c r="D948" s="71" t="s">
        <v>133</v>
      </c>
    </row>
    <row r="949" spans="1:4" hidden="1" x14ac:dyDescent="0.15">
      <c r="A949" s="71">
        <v>950</v>
      </c>
      <c r="B949" s="71" t="s">
        <v>101</v>
      </c>
      <c r="C949" s="74" t="s">
        <v>157</v>
      </c>
      <c r="D949" s="71" t="s">
        <v>133</v>
      </c>
    </row>
    <row r="950" spans="1:4" hidden="1" x14ac:dyDescent="0.15">
      <c r="A950" s="71">
        <v>951</v>
      </c>
      <c r="B950" s="71" t="s">
        <v>120</v>
      </c>
      <c r="C950" s="74" t="s">
        <v>157</v>
      </c>
      <c r="D950" s="71" t="s">
        <v>133</v>
      </c>
    </row>
    <row r="951" spans="1:4" hidden="1" x14ac:dyDescent="0.15">
      <c r="A951" s="71">
        <v>952</v>
      </c>
      <c r="B951" s="71" t="s">
        <v>127</v>
      </c>
      <c r="C951" s="74" t="s">
        <v>157</v>
      </c>
      <c r="D951" s="71" t="s">
        <v>133</v>
      </c>
    </row>
    <row r="952" spans="1:4" hidden="1" x14ac:dyDescent="0.15">
      <c r="A952" s="71">
        <v>953</v>
      </c>
      <c r="B952" s="71" t="s">
        <v>101</v>
      </c>
      <c r="C952" s="74" t="s">
        <v>157</v>
      </c>
      <c r="D952" s="71" t="s">
        <v>99</v>
      </c>
    </row>
    <row r="953" spans="1:4" hidden="1" x14ac:dyDescent="0.15">
      <c r="A953" s="71">
        <v>954</v>
      </c>
      <c r="B953" s="71" t="s">
        <v>119</v>
      </c>
      <c r="C953" s="74" t="s">
        <v>157</v>
      </c>
      <c r="D953" s="71" t="s">
        <v>99</v>
      </c>
    </row>
    <row r="954" spans="1:4" hidden="1" x14ac:dyDescent="0.15">
      <c r="A954" s="71">
        <v>955</v>
      </c>
      <c r="B954" s="71" t="s">
        <v>125</v>
      </c>
      <c r="C954" s="74" t="s">
        <v>157</v>
      </c>
      <c r="D954" s="71" t="s">
        <v>99</v>
      </c>
    </row>
    <row r="955" spans="1:4" hidden="1" x14ac:dyDescent="0.15">
      <c r="A955" s="71">
        <v>956</v>
      </c>
      <c r="B955" s="71" t="s">
        <v>117</v>
      </c>
      <c r="C955" s="74" t="s">
        <v>157</v>
      </c>
      <c r="D955" s="71" t="s">
        <v>99</v>
      </c>
    </row>
    <row r="956" spans="1:4" hidden="1" x14ac:dyDescent="0.15">
      <c r="A956" s="71">
        <v>957</v>
      </c>
      <c r="B956" s="71" t="s">
        <v>119</v>
      </c>
      <c r="C956" s="74" t="s">
        <v>157</v>
      </c>
      <c r="D956" s="71" t="s">
        <v>99</v>
      </c>
    </row>
    <row r="957" spans="1:4" hidden="1" x14ac:dyDescent="0.15">
      <c r="A957" s="71">
        <v>958</v>
      </c>
      <c r="B957" s="71" t="s">
        <v>117</v>
      </c>
      <c r="C957" s="74" t="s">
        <v>157</v>
      </c>
      <c r="D957" s="71" t="s">
        <v>99</v>
      </c>
    </row>
    <row r="958" spans="1:4" hidden="1" x14ac:dyDescent="0.15">
      <c r="A958" s="71">
        <v>959</v>
      </c>
      <c r="B958" s="71" t="s">
        <v>116</v>
      </c>
      <c r="C958" s="74" t="s">
        <v>157</v>
      </c>
      <c r="D958" s="71" t="s">
        <v>99</v>
      </c>
    </row>
    <row r="959" spans="1:4" hidden="1" x14ac:dyDescent="0.15">
      <c r="A959" s="71">
        <v>960</v>
      </c>
      <c r="B959" s="71" t="s">
        <v>114</v>
      </c>
      <c r="C959" s="74" t="s">
        <v>157</v>
      </c>
      <c r="D959" s="71" t="s">
        <v>99</v>
      </c>
    </row>
    <row r="960" spans="1:4" hidden="1" x14ac:dyDescent="0.15">
      <c r="A960" s="71">
        <v>961</v>
      </c>
      <c r="B960" s="71" t="s">
        <v>112</v>
      </c>
      <c r="C960" s="74" t="s">
        <v>157</v>
      </c>
      <c r="D960" s="71" t="s">
        <v>99</v>
      </c>
    </row>
    <row r="961" spans="1:4" hidden="1" x14ac:dyDescent="0.15">
      <c r="A961" s="71">
        <v>962</v>
      </c>
      <c r="B961" s="71" t="s">
        <v>122</v>
      </c>
      <c r="C961" s="74" t="s">
        <v>157</v>
      </c>
      <c r="D961" s="71" t="s">
        <v>99</v>
      </c>
    </row>
    <row r="962" spans="1:4" hidden="1" x14ac:dyDescent="0.15">
      <c r="A962" s="71">
        <v>963</v>
      </c>
      <c r="B962" s="71" t="s">
        <v>115</v>
      </c>
      <c r="C962" s="74" t="s">
        <v>157</v>
      </c>
      <c r="D962" s="71" t="s">
        <v>99</v>
      </c>
    </row>
    <row r="963" spans="1:4" hidden="1" x14ac:dyDescent="0.15">
      <c r="A963" s="71">
        <v>964</v>
      </c>
      <c r="B963" s="71" t="s">
        <v>112</v>
      </c>
      <c r="C963" s="74" t="s">
        <v>157</v>
      </c>
      <c r="D963" s="71" t="s">
        <v>99</v>
      </c>
    </row>
    <row r="964" spans="1:4" hidden="1" x14ac:dyDescent="0.15">
      <c r="A964" s="71">
        <v>965</v>
      </c>
      <c r="B964" s="71" t="s">
        <v>111</v>
      </c>
      <c r="C964" s="74" t="s">
        <v>157</v>
      </c>
      <c r="D964" s="71" t="s">
        <v>99</v>
      </c>
    </row>
    <row r="965" spans="1:4" hidden="1" x14ac:dyDescent="0.15">
      <c r="A965" s="71">
        <v>966</v>
      </c>
      <c r="B965" s="71" t="s">
        <v>101</v>
      </c>
      <c r="C965" s="74" t="s">
        <v>157</v>
      </c>
      <c r="D965" s="71" t="s">
        <v>99</v>
      </c>
    </row>
    <row r="966" spans="1:4" hidden="1" x14ac:dyDescent="0.15">
      <c r="A966" s="71">
        <v>967</v>
      </c>
      <c r="B966" s="71" t="s">
        <v>97</v>
      </c>
      <c r="C966" s="74" t="s">
        <v>157</v>
      </c>
      <c r="D966" s="71" t="s">
        <v>99</v>
      </c>
    </row>
    <row r="967" spans="1:4" hidden="1" x14ac:dyDescent="0.15">
      <c r="A967" s="71">
        <v>968</v>
      </c>
      <c r="B967" s="71" t="s">
        <v>111</v>
      </c>
      <c r="C967" s="74" t="s">
        <v>157</v>
      </c>
      <c r="D967" s="71" t="s">
        <v>118</v>
      </c>
    </row>
    <row r="968" spans="1:4" hidden="1" x14ac:dyDescent="0.15">
      <c r="A968" s="71">
        <v>969</v>
      </c>
      <c r="B968" s="71" t="s">
        <v>120</v>
      </c>
      <c r="C968" s="74" t="s">
        <v>157</v>
      </c>
      <c r="D968" s="71" t="s">
        <v>118</v>
      </c>
    </row>
    <row r="969" spans="1:4" hidden="1" x14ac:dyDescent="0.15">
      <c r="A969" s="71">
        <v>970</v>
      </c>
      <c r="B969" s="71" t="s">
        <v>101</v>
      </c>
      <c r="C969" s="74" t="s">
        <v>157</v>
      </c>
      <c r="D969" s="71" t="s">
        <v>118</v>
      </c>
    </row>
    <row r="970" spans="1:4" hidden="1" x14ac:dyDescent="0.15">
      <c r="A970" s="71">
        <v>971</v>
      </c>
      <c r="B970" s="71" t="s">
        <v>112</v>
      </c>
      <c r="C970" s="74" t="s">
        <v>157</v>
      </c>
      <c r="D970" s="71" t="s">
        <v>118</v>
      </c>
    </row>
    <row r="971" spans="1:4" hidden="1" x14ac:dyDescent="0.15">
      <c r="A971" s="71">
        <v>972</v>
      </c>
      <c r="B971" s="71" t="s">
        <v>105</v>
      </c>
      <c r="C971" s="74" t="s">
        <v>157</v>
      </c>
      <c r="D971" s="71" t="s">
        <v>118</v>
      </c>
    </row>
    <row r="972" spans="1:4" hidden="1" x14ac:dyDescent="0.15">
      <c r="A972" s="71">
        <v>973</v>
      </c>
      <c r="B972" s="71" t="s">
        <v>114</v>
      </c>
      <c r="C972" s="74" t="s">
        <v>157</v>
      </c>
      <c r="D972" s="71" t="s">
        <v>118</v>
      </c>
    </row>
    <row r="973" spans="1:4" hidden="1" x14ac:dyDescent="0.15">
      <c r="A973" s="71">
        <v>974</v>
      </c>
      <c r="B973" s="71" t="s">
        <v>107</v>
      </c>
      <c r="C973" s="74" t="s">
        <v>157</v>
      </c>
      <c r="D973" s="71" t="s">
        <v>118</v>
      </c>
    </row>
    <row r="974" spans="1:4" hidden="1" x14ac:dyDescent="0.15">
      <c r="A974" s="71">
        <v>975</v>
      </c>
      <c r="B974" s="71" t="s">
        <v>109</v>
      </c>
      <c r="C974" s="74" t="s">
        <v>157</v>
      </c>
      <c r="D974" s="71" t="s">
        <v>118</v>
      </c>
    </row>
    <row r="975" spans="1:4" hidden="1" x14ac:dyDescent="0.15">
      <c r="A975" s="71">
        <v>976</v>
      </c>
      <c r="B975" s="71" t="s">
        <v>119</v>
      </c>
      <c r="C975" s="74" t="s">
        <v>157</v>
      </c>
      <c r="D975" s="71" t="s">
        <v>118</v>
      </c>
    </row>
    <row r="976" spans="1:4" hidden="1" x14ac:dyDescent="0.15">
      <c r="A976" s="71">
        <v>977</v>
      </c>
      <c r="B976" s="71" t="s">
        <v>114</v>
      </c>
      <c r="C976" s="74" t="s">
        <v>157</v>
      </c>
      <c r="D976" s="71" t="s">
        <v>118</v>
      </c>
    </row>
    <row r="977" spans="1:4" hidden="1" x14ac:dyDescent="0.15">
      <c r="A977" s="71">
        <v>978</v>
      </c>
      <c r="B977" s="71" t="s">
        <v>124</v>
      </c>
      <c r="C977" s="74" t="s">
        <v>157</v>
      </c>
      <c r="D977" s="71" t="s">
        <v>118</v>
      </c>
    </row>
    <row r="978" spans="1:4" hidden="1" x14ac:dyDescent="0.15">
      <c r="A978" s="71">
        <v>979</v>
      </c>
      <c r="B978" s="71" t="s">
        <v>119</v>
      </c>
      <c r="C978" s="74" t="s">
        <v>157</v>
      </c>
      <c r="D978" s="71" t="s">
        <v>118</v>
      </c>
    </row>
    <row r="979" spans="1:4" hidden="1" x14ac:dyDescent="0.15">
      <c r="A979" s="71">
        <v>980</v>
      </c>
      <c r="B979" s="71" t="s">
        <v>111</v>
      </c>
      <c r="C979" s="74" t="s">
        <v>157</v>
      </c>
      <c r="D979" s="71" t="s">
        <v>118</v>
      </c>
    </row>
    <row r="980" spans="1:4" hidden="1" x14ac:dyDescent="0.15">
      <c r="A980" s="71">
        <v>981</v>
      </c>
      <c r="B980" s="71" t="s">
        <v>109</v>
      </c>
      <c r="C980" s="74" t="s">
        <v>157</v>
      </c>
      <c r="D980" s="71" t="s">
        <v>118</v>
      </c>
    </row>
    <row r="981" spans="1:4" hidden="1" x14ac:dyDescent="0.15">
      <c r="A981" s="71">
        <v>982</v>
      </c>
      <c r="B981" s="71" t="s">
        <v>105</v>
      </c>
      <c r="C981" s="74" t="s">
        <v>157</v>
      </c>
      <c r="D981" s="71" t="s">
        <v>118</v>
      </c>
    </row>
    <row r="982" spans="1:4" hidden="1" x14ac:dyDescent="0.15">
      <c r="A982" s="71">
        <v>983</v>
      </c>
      <c r="B982" s="71" t="s">
        <v>124</v>
      </c>
      <c r="C982" s="74" t="s">
        <v>157</v>
      </c>
      <c r="D982" s="71" t="s">
        <v>118</v>
      </c>
    </row>
    <row r="983" spans="1:4" hidden="1" x14ac:dyDescent="0.15">
      <c r="A983" s="71">
        <v>984</v>
      </c>
      <c r="B983" s="71" t="s">
        <v>105</v>
      </c>
      <c r="C983" s="74" t="s">
        <v>157</v>
      </c>
      <c r="D983" s="71" t="s">
        <v>118</v>
      </c>
    </row>
    <row r="984" spans="1:4" hidden="1" x14ac:dyDescent="0.15">
      <c r="A984" s="71">
        <v>985</v>
      </c>
      <c r="B984" s="71" t="s">
        <v>114</v>
      </c>
      <c r="C984" s="74" t="s">
        <v>157</v>
      </c>
      <c r="D984" s="71" t="s">
        <v>118</v>
      </c>
    </row>
    <row r="985" spans="1:4" hidden="1" x14ac:dyDescent="0.15">
      <c r="A985" s="71">
        <v>986</v>
      </c>
      <c r="B985" s="71" t="s">
        <v>113</v>
      </c>
      <c r="C985" s="74" t="s">
        <v>157</v>
      </c>
      <c r="D985" s="71" t="s">
        <v>118</v>
      </c>
    </row>
    <row r="986" spans="1:4" hidden="1" x14ac:dyDescent="0.15">
      <c r="A986" s="71">
        <v>987</v>
      </c>
      <c r="B986" s="71" t="s">
        <v>109</v>
      </c>
      <c r="C986" s="74" t="s">
        <v>157</v>
      </c>
      <c r="D986" s="71" t="s">
        <v>118</v>
      </c>
    </row>
    <row r="987" spans="1:4" hidden="1" x14ac:dyDescent="0.15">
      <c r="A987" s="71">
        <v>988</v>
      </c>
      <c r="B987" s="71" t="s">
        <v>108</v>
      </c>
      <c r="C987" s="74" t="s">
        <v>157</v>
      </c>
      <c r="D987" s="71" t="s">
        <v>118</v>
      </c>
    </row>
    <row r="988" spans="1:4" hidden="1" x14ac:dyDescent="0.15">
      <c r="A988" s="71">
        <v>989</v>
      </c>
      <c r="B988" s="71" t="s">
        <v>106</v>
      </c>
      <c r="C988" s="74" t="s">
        <v>157</v>
      </c>
      <c r="D988" s="71" t="s">
        <v>118</v>
      </c>
    </row>
    <row r="989" spans="1:4" hidden="1" x14ac:dyDescent="0.15">
      <c r="A989" s="71">
        <v>990</v>
      </c>
      <c r="B989" s="71" t="s">
        <v>106</v>
      </c>
      <c r="C989" s="74" t="s">
        <v>157</v>
      </c>
      <c r="D989" s="71" t="s">
        <v>118</v>
      </c>
    </row>
    <row r="990" spans="1:4" hidden="1" x14ac:dyDescent="0.15">
      <c r="A990" s="71">
        <v>991</v>
      </c>
      <c r="B990" s="71" t="s">
        <v>111</v>
      </c>
      <c r="C990" s="74" t="s">
        <v>157</v>
      </c>
      <c r="D990" s="71" t="s">
        <v>118</v>
      </c>
    </row>
    <row r="991" spans="1:4" hidden="1" x14ac:dyDescent="0.15">
      <c r="A991" s="71">
        <v>992</v>
      </c>
      <c r="B991" s="71" t="s">
        <v>113</v>
      </c>
      <c r="C991" s="74" t="s">
        <v>157</v>
      </c>
      <c r="D991" s="71" t="s">
        <v>118</v>
      </c>
    </row>
    <row r="992" spans="1:4" hidden="1" x14ac:dyDescent="0.15">
      <c r="A992" s="71">
        <v>993</v>
      </c>
      <c r="B992" s="71" t="s">
        <v>108</v>
      </c>
      <c r="C992" s="74" t="s">
        <v>157</v>
      </c>
      <c r="D992" s="71" t="s">
        <v>118</v>
      </c>
    </row>
    <row r="993" spans="1:4" hidden="1" x14ac:dyDescent="0.15">
      <c r="A993" s="71">
        <v>994</v>
      </c>
      <c r="B993" s="71" t="s">
        <v>115</v>
      </c>
      <c r="C993" s="74" t="s">
        <v>157</v>
      </c>
      <c r="D993" s="71" t="s">
        <v>126</v>
      </c>
    </row>
    <row r="994" spans="1:4" hidden="1" x14ac:dyDescent="0.15">
      <c r="A994" s="71">
        <v>995</v>
      </c>
      <c r="B994" s="71" t="s">
        <v>125</v>
      </c>
      <c r="C994" s="74" t="s">
        <v>157</v>
      </c>
      <c r="D994" s="71" t="s">
        <v>126</v>
      </c>
    </row>
    <row r="995" spans="1:4" hidden="1" x14ac:dyDescent="0.15">
      <c r="A995" s="71">
        <v>996</v>
      </c>
      <c r="B995" s="71" t="s">
        <v>113</v>
      </c>
      <c r="C995" s="74" t="s">
        <v>157</v>
      </c>
      <c r="D995" s="71" t="s">
        <v>126</v>
      </c>
    </row>
    <row r="996" spans="1:4" hidden="1" x14ac:dyDescent="0.15">
      <c r="A996" s="71">
        <v>997</v>
      </c>
      <c r="B996" s="71" t="s">
        <v>106</v>
      </c>
      <c r="C996" s="74" t="s">
        <v>157</v>
      </c>
      <c r="D996" s="71" t="s">
        <v>126</v>
      </c>
    </row>
    <row r="997" spans="1:4" hidden="1" x14ac:dyDescent="0.15">
      <c r="A997" s="71">
        <v>998</v>
      </c>
      <c r="B997" s="71" t="s">
        <v>114</v>
      </c>
      <c r="C997" s="74" t="s">
        <v>157</v>
      </c>
      <c r="D997" s="71" t="s">
        <v>126</v>
      </c>
    </row>
    <row r="998" spans="1:4" hidden="1" x14ac:dyDescent="0.15">
      <c r="A998" s="71">
        <v>999</v>
      </c>
      <c r="B998" s="71" t="s">
        <v>122</v>
      </c>
      <c r="C998" s="74" t="s">
        <v>157</v>
      </c>
      <c r="D998" s="71" t="s">
        <v>126</v>
      </c>
    </row>
    <row r="999" spans="1:4" hidden="1" x14ac:dyDescent="0.15">
      <c r="A999" s="71">
        <v>1000</v>
      </c>
      <c r="B999" s="71" t="s">
        <v>114</v>
      </c>
      <c r="C999" s="74" t="s">
        <v>157</v>
      </c>
      <c r="D999" s="71" t="s">
        <v>126</v>
      </c>
    </row>
    <row r="1000" spans="1:4" hidden="1" x14ac:dyDescent="0.15">
      <c r="A1000" s="71">
        <v>1001</v>
      </c>
      <c r="B1000" s="71" t="s">
        <v>148</v>
      </c>
      <c r="C1000" s="74" t="s">
        <v>157</v>
      </c>
      <c r="D1000" s="71" t="s">
        <v>126</v>
      </c>
    </row>
    <row r="1001" spans="1:4" hidden="1" x14ac:dyDescent="0.15">
      <c r="A1001" s="71">
        <v>1002</v>
      </c>
      <c r="B1001" s="71" t="s">
        <v>108</v>
      </c>
      <c r="C1001" s="74" t="s">
        <v>157</v>
      </c>
      <c r="D1001" s="71" t="s">
        <v>126</v>
      </c>
    </row>
    <row r="1002" spans="1:4" hidden="1" x14ac:dyDescent="0.15">
      <c r="A1002" s="71">
        <v>1003</v>
      </c>
      <c r="B1002" s="71" t="s">
        <v>100</v>
      </c>
      <c r="C1002" s="74" t="s">
        <v>157</v>
      </c>
      <c r="D1002" s="71" t="s">
        <v>126</v>
      </c>
    </row>
    <row r="1003" spans="1:4" hidden="1" x14ac:dyDescent="0.15">
      <c r="A1003" s="71">
        <v>1004</v>
      </c>
      <c r="B1003" s="71" t="s">
        <v>101</v>
      </c>
      <c r="C1003" s="74" t="s">
        <v>157</v>
      </c>
      <c r="D1003" s="71" t="s">
        <v>118</v>
      </c>
    </row>
    <row r="1004" spans="1:4" hidden="1" x14ac:dyDescent="0.15">
      <c r="A1004" s="71">
        <v>1005</v>
      </c>
      <c r="B1004" s="71" t="s">
        <v>127</v>
      </c>
      <c r="C1004" s="74" t="s">
        <v>157</v>
      </c>
      <c r="D1004" s="71" t="s">
        <v>126</v>
      </c>
    </row>
    <row r="1005" spans="1:4" hidden="1" x14ac:dyDescent="0.15">
      <c r="A1005" s="71">
        <v>1006</v>
      </c>
      <c r="B1005" s="71" t="s">
        <v>111</v>
      </c>
      <c r="C1005" s="74" t="s">
        <v>157</v>
      </c>
      <c r="D1005" s="71" t="s">
        <v>126</v>
      </c>
    </row>
    <row r="1006" spans="1:4" hidden="1" x14ac:dyDescent="0.15">
      <c r="A1006" s="71">
        <v>1007</v>
      </c>
      <c r="B1006" s="71" t="s">
        <v>104</v>
      </c>
      <c r="C1006" s="74" t="s">
        <v>157</v>
      </c>
      <c r="D1006" s="71" t="s">
        <v>126</v>
      </c>
    </row>
    <row r="1007" spans="1:4" hidden="1" x14ac:dyDescent="0.15">
      <c r="A1007" s="71">
        <v>1008</v>
      </c>
      <c r="B1007" s="71" t="s">
        <v>111</v>
      </c>
      <c r="C1007" s="74" t="s">
        <v>157</v>
      </c>
      <c r="D1007" s="71" t="s">
        <v>126</v>
      </c>
    </row>
    <row r="1008" spans="1:4" hidden="1" x14ac:dyDescent="0.15">
      <c r="A1008" s="71">
        <v>1009</v>
      </c>
      <c r="B1008" s="71" t="s">
        <v>140</v>
      </c>
      <c r="C1008" s="74" t="s">
        <v>157</v>
      </c>
      <c r="D1008" s="71" t="s">
        <v>126</v>
      </c>
    </row>
    <row r="1009" spans="1:4" hidden="1" x14ac:dyDescent="0.15">
      <c r="A1009" s="71">
        <v>1010</v>
      </c>
      <c r="B1009" s="71" t="s">
        <v>114</v>
      </c>
      <c r="C1009" s="74" t="s">
        <v>157</v>
      </c>
      <c r="D1009" s="71" t="s">
        <v>126</v>
      </c>
    </row>
    <row r="1010" spans="1:4" hidden="1" x14ac:dyDescent="0.15">
      <c r="A1010" s="71">
        <v>1011</v>
      </c>
      <c r="B1010" s="71" t="s">
        <v>112</v>
      </c>
      <c r="C1010" s="74" t="s">
        <v>157</v>
      </c>
      <c r="D1010" s="71" t="s">
        <v>126</v>
      </c>
    </row>
    <row r="1011" spans="1:4" hidden="1" x14ac:dyDescent="0.15">
      <c r="A1011" s="71">
        <v>1012</v>
      </c>
      <c r="B1011" s="71" t="s">
        <v>109</v>
      </c>
      <c r="C1011" s="74" t="s">
        <v>157</v>
      </c>
      <c r="D1011" s="71" t="s">
        <v>126</v>
      </c>
    </row>
    <row r="1012" spans="1:4" hidden="1" x14ac:dyDescent="0.15">
      <c r="A1012" s="71">
        <v>1013</v>
      </c>
      <c r="B1012" s="71" t="s">
        <v>110</v>
      </c>
      <c r="C1012" s="74" t="s">
        <v>157</v>
      </c>
      <c r="D1012" s="71" t="s">
        <v>126</v>
      </c>
    </row>
    <row r="1013" spans="1:4" hidden="1" x14ac:dyDescent="0.15">
      <c r="A1013" s="71">
        <v>1014</v>
      </c>
      <c r="B1013" s="71" t="s">
        <v>120</v>
      </c>
      <c r="C1013" s="74" t="s">
        <v>157</v>
      </c>
      <c r="D1013" s="71" t="s">
        <v>126</v>
      </c>
    </row>
    <row r="1014" spans="1:4" hidden="1" x14ac:dyDescent="0.15">
      <c r="A1014" s="71">
        <v>1015</v>
      </c>
      <c r="B1014" s="71" t="s">
        <v>120</v>
      </c>
      <c r="C1014" s="74" t="s">
        <v>157</v>
      </c>
      <c r="D1014" s="71" t="s">
        <v>126</v>
      </c>
    </row>
    <row r="1015" spans="1:4" hidden="1" x14ac:dyDescent="0.15">
      <c r="A1015" s="71">
        <v>1016</v>
      </c>
      <c r="B1015" s="71" t="s">
        <v>107</v>
      </c>
      <c r="C1015" s="74" t="s">
        <v>157</v>
      </c>
      <c r="D1015" s="71" t="s">
        <v>126</v>
      </c>
    </row>
    <row r="1016" spans="1:4" hidden="1" x14ac:dyDescent="0.15">
      <c r="A1016" s="71">
        <v>1017</v>
      </c>
      <c r="B1016" s="71" t="s">
        <v>103</v>
      </c>
      <c r="C1016" s="74" t="s">
        <v>157</v>
      </c>
      <c r="D1016" s="71" t="s">
        <v>126</v>
      </c>
    </row>
    <row r="1017" spans="1:4" hidden="1" x14ac:dyDescent="0.15">
      <c r="A1017" s="71">
        <v>1018</v>
      </c>
      <c r="B1017" s="71" t="s">
        <v>111</v>
      </c>
      <c r="C1017" s="74" t="s">
        <v>157</v>
      </c>
      <c r="D1017" s="71" t="s">
        <v>126</v>
      </c>
    </row>
    <row r="1018" spans="1:4" hidden="1" x14ac:dyDescent="0.15">
      <c r="A1018" s="71">
        <v>1019</v>
      </c>
      <c r="B1018" s="71" t="s">
        <v>111</v>
      </c>
      <c r="C1018" s="74" t="s">
        <v>157</v>
      </c>
      <c r="D1018" s="71" t="s">
        <v>126</v>
      </c>
    </row>
    <row r="1019" spans="1:4" hidden="1" x14ac:dyDescent="0.15">
      <c r="A1019" s="71">
        <v>1020</v>
      </c>
      <c r="B1019" s="71" t="s">
        <v>97</v>
      </c>
      <c r="C1019" s="74" t="s">
        <v>157</v>
      </c>
      <c r="D1019" s="71" t="s">
        <v>126</v>
      </c>
    </row>
    <row r="1020" spans="1:4" hidden="1" x14ac:dyDescent="0.15">
      <c r="A1020" s="71">
        <v>1021</v>
      </c>
      <c r="B1020" s="71" t="s">
        <v>114</v>
      </c>
      <c r="C1020" s="74" t="s">
        <v>157</v>
      </c>
      <c r="D1020" s="71" t="s">
        <v>126</v>
      </c>
    </row>
    <row r="1021" spans="1:4" hidden="1" x14ac:dyDescent="0.15">
      <c r="A1021" s="71">
        <v>1022</v>
      </c>
      <c r="B1021" s="71" t="s">
        <v>112</v>
      </c>
      <c r="C1021" s="74" t="s">
        <v>157</v>
      </c>
      <c r="D1021" s="71" t="s">
        <v>126</v>
      </c>
    </row>
    <row r="1022" spans="1:4" hidden="1" x14ac:dyDescent="0.15">
      <c r="A1022" s="71">
        <v>1023</v>
      </c>
      <c r="B1022" s="71" t="s">
        <v>114</v>
      </c>
      <c r="C1022" s="74" t="s">
        <v>157</v>
      </c>
      <c r="D1022" s="71" t="s">
        <v>134</v>
      </c>
    </row>
    <row r="1023" spans="1:4" hidden="1" x14ac:dyDescent="0.15">
      <c r="A1023" s="71">
        <v>1024</v>
      </c>
      <c r="B1023" s="71" t="s">
        <v>101</v>
      </c>
      <c r="C1023" s="74" t="s">
        <v>157</v>
      </c>
      <c r="D1023" s="71" t="s">
        <v>126</v>
      </c>
    </row>
    <row r="1024" spans="1:4" hidden="1" x14ac:dyDescent="0.15">
      <c r="A1024" s="71">
        <v>1025</v>
      </c>
      <c r="B1024" s="71" t="s">
        <v>103</v>
      </c>
      <c r="C1024" s="74" t="s">
        <v>157</v>
      </c>
      <c r="D1024" s="71" t="s">
        <v>126</v>
      </c>
    </row>
    <row r="1025" spans="1:4" hidden="1" x14ac:dyDescent="0.15">
      <c r="A1025" s="71">
        <v>1026</v>
      </c>
      <c r="B1025" s="71" t="s">
        <v>112</v>
      </c>
      <c r="C1025" s="74" t="s">
        <v>157</v>
      </c>
      <c r="D1025" s="71" t="s">
        <v>126</v>
      </c>
    </row>
    <row r="1026" spans="1:4" hidden="1" x14ac:dyDescent="0.15">
      <c r="A1026" s="71">
        <v>1027</v>
      </c>
      <c r="B1026" s="71" t="s">
        <v>114</v>
      </c>
      <c r="C1026" s="74" t="s">
        <v>157</v>
      </c>
      <c r="D1026" s="71" t="s">
        <v>118</v>
      </c>
    </row>
    <row r="1027" spans="1:4" hidden="1" x14ac:dyDescent="0.15">
      <c r="A1027" s="71">
        <v>1028</v>
      </c>
      <c r="B1027" s="71" t="s">
        <v>104</v>
      </c>
      <c r="C1027" s="74" t="s">
        <v>157</v>
      </c>
      <c r="D1027" s="71" t="s">
        <v>126</v>
      </c>
    </row>
    <row r="1028" spans="1:4" hidden="1" x14ac:dyDescent="0.15">
      <c r="A1028" s="71">
        <v>1029</v>
      </c>
      <c r="B1028" s="71" t="s">
        <v>117</v>
      </c>
      <c r="C1028" s="74" t="s">
        <v>157</v>
      </c>
      <c r="D1028" s="71" t="s">
        <v>126</v>
      </c>
    </row>
    <row r="1029" spans="1:4" hidden="1" x14ac:dyDescent="0.15">
      <c r="A1029" s="71">
        <v>1030</v>
      </c>
      <c r="B1029" s="71" t="s">
        <v>106</v>
      </c>
      <c r="C1029" s="74" t="s">
        <v>158</v>
      </c>
      <c r="D1029" s="71" t="s">
        <v>134</v>
      </c>
    </row>
    <row r="1030" spans="1:4" hidden="1" x14ac:dyDescent="0.15">
      <c r="A1030" s="71">
        <v>1031</v>
      </c>
      <c r="B1030" s="71" t="s">
        <v>101</v>
      </c>
      <c r="C1030" s="74" t="s">
        <v>157</v>
      </c>
      <c r="D1030" s="71" t="s">
        <v>99</v>
      </c>
    </row>
    <row r="1031" spans="1:4" hidden="1" x14ac:dyDescent="0.15">
      <c r="A1031" s="71">
        <v>1034</v>
      </c>
      <c r="B1031" s="71" t="s">
        <v>114</v>
      </c>
      <c r="C1031" s="74" t="s">
        <v>159</v>
      </c>
      <c r="D1031" s="71" t="s">
        <v>126</v>
      </c>
    </row>
    <row r="1032" spans="1:4" hidden="1" x14ac:dyDescent="0.15">
      <c r="A1032" s="71">
        <v>1035</v>
      </c>
      <c r="B1032" s="71" t="s">
        <v>107</v>
      </c>
      <c r="C1032" s="74" t="s">
        <v>159</v>
      </c>
      <c r="D1032" s="71" t="s">
        <v>126</v>
      </c>
    </row>
    <row r="1033" spans="1:4" hidden="1" x14ac:dyDescent="0.15">
      <c r="A1033" s="71">
        <v>1036</v>
      </c>
      <c r="B1033" s="71" t="s">
        <v>120</v>
      </c>
      <c r="C1033" s="74" t="s">
        <v>159</v>
      </c>
      <c r="D1033" s="71" t="s">
        <v>126</v>
      </c>
    </row>
    <row r="1034" spans="1:4" hidden="1" x14ac:dyDescent="0.15">
      <c r="A1034" s="71">
        <v>1037</v>
      </c>
      <c r="B1034" s="71" t="s">
        <v>101</v>
      </c>
      <c r="C1034" s="74" t="s">
        <v>159</v>
      </c>
      <c r="D1034" s="71" t="s">
        <v>126</v>
      </c>
    </row>
    <row r="1035" spans="1:4" hidden="1" x14ac:dyDescent="0.15">
      <c r="A1035" s="71">
        <v>1038</v>
      </c>
      <c r="B1035" s="71" t="s">
        <v>127</v>
      </c>
      <c r="C1035" s="74" t="s">
        <v>159</v>
      </c>
      <c r="D1035" s="71" t="s">
        <v>126</v>
      </c>
    </row>
    <row r="1036" spans="1:4" hidden="1" x14ac:dyDescent="0.15">
      <c r="A1036" s="71">
        <v>1039</v>
      </c>
      <c r="B1036" s="71" t="s">
        <v>114</v>
      </c>
      <c r="C1036" s="74" t="s">
        <v>160</v>
      </c>
      <c r="D1036" s="71" t="s">
        <v>99</v>
      </c>
    </row>
    <row r="1037" spans="1:4" hidden="1" x14ac:dyDescent="0.15">
      <c r="A1037" s="71">
        <v>1040</v>
      </c>
      <c r="B1037" s="71" t="s">
        <v>110</v>
      </c>
      <c r="C1037" s="74" t="s">
        <v>160</v>
      </c>
      <c r="D1037" s="71" t="s">
        <v>118</v>
      </c>
    </row>
    <row r="1038" spans="1:4" hidden="1" x14ac:dyDescent="0.15">
      <c r="A1038" s="71">
        <v>1041</v>
      </c>
      <c r="B1038" s="71" t="s">
        <v>117</v>
      </c>
      <c r="C1038" s="74" t="s">
        <v>160</v>
      </c>
      <c r="D1038" s="71" t="s">
        <v>126</v>
      </c>
    </row>
    <row r="1039" spans="1:4" hidden="1" x14ac:dyDescent="0.15">
      <c r="A1039" s="71">
        <v>1042</v>
      </c>
      <c r="B1039" s="71" t="s">
        <v>112</v>
      </c>
      <c r="C1039" s="74" t="s">
        <v>161</v>
      </c>
      <c r="D1039" s="71" t="s">
        <v>99</v>
      </c>
    </row>
    <row r="1040" spans="1:4" hidden="1" x14ac:dyDescent="0.15">
      <c r="A1040" s="71">
        <v>1043</v>
      </c>
      <c r="B1040" s="71" t="s">
        <v>117</v>
      </c>
      <c r="C1040" s="74" t="s">
        <v>161</v>
      </c>
      <c r="D1040" s="71" t="s">
        <v>99</v>
      </c>
    </row>
    <row r="1041" spans="1:4" hidden="1" x14ac:dyDescent="0.15">
      <c r="A1041" s="71">
        <v>1044</v>
      </c>
      <c r="B1041" s="71" t="s">
        <v>114</v>
      </c>
      <c r="C1041" s="74" t="s">
        <v>161</v>
      </c>
      <c r="D1041" s="71" t="s">
        <v>99</v>
      </c>
    </row>
    <row r="1042" spans="1:4" hidden="1" x14ac:dyDescent="0.15">
      <c r="A1042" s="71">
        <v>1045</v>
      </c>
      <c r="B1042" s="71" t="s">
        <v>101</v>
      </c>
      <c r="C1042" s="74" t="s">
        <v>161</v>
      </c>
      <c r="D1042" s="71" t="s">
        <v>118</v>
      </c>
    </row>
    <row r="1043" spans="1:4" hidden="1" x14ac:dyDescent="0.15">
      <c r="A1043" s="71">
        <v>1046</v>
      </c>
      <c r="B1043" s="71" t="s">
        <v>105</v>
      </c>
      <c r="C1043" s="74" t="s">
        <v>161</v>
      </c>
      <c r="D1043" s="71" t="s">
        <v>118</v>
      </c>
    </row>
    <row r="1044" spans="1:4" hidden="1" x14ac:dyDescent="0.15">
      <c r="A1044" s="71">
        <v>1047</v>
      </c>
      <c r="B1044" s="71" t="s">
        <v>123</v>
      </c>
      <c r="C1044" s="74" t="s">
        <v>161</v>
      </c>
      <c r="D1044" s="71" t="s">
        <v>118</v>
      </c>
    </row>
    <row r="1045" spans="1:4" hidden="1" x14ac:dyDescent="0.15">
      <c r="A1045" s="71">
        <v>1048</v>
      </c>
      <c r="B1045" s="71" t="s">
        <v>101</v>
      </c>
      <c r="C1045" s="74" t="s">
        <v>161</v>
      </c>
      <c r="D1045" s="71" t="s">
        <v>118</v>
      </c>
    </row>
    <row r="1046" spans="1:4" hidden="1" x14ac:dyDescent="0.15">
      <c r="A1046" s="71">
        <v>1049</v>
      </c>
      <c r="B1046" s="71" t="s">
        <v>127</v>
      </c>
      <c r="C1046" s="74" t="s">
        <v>161</v>
      </c>
      <c r="D1046" s="71" t="s">
        <v>118</v>
      </c>
    </row>
    <row r="1047" spans="1:4" hidden="1" x14ac:dyDescent="0.15">
      <c r="A1047" s="71">
        <v>1050</v>
      </c>
      <c r="B1047" s="71" t="s">
        <v>106</v>
      </c>
      <c r="C1047" s="74" t="s">
        <v>161</v>
      </c>
      <c r="D1047" s="71" t="s">
        <v>126</v>
      </c>
    </row>
    <row r="1048" spans="1:4" hidden="1" x14ac:dyDescent="0.15">
      <c r="A1048" s="71">
        <v>1051</v>
      </c>
      <c r="B1048" s="71" t="s">
        <v>112</v>
      </c>
      <c r="C1048" s="74" t="s">
        <v>161</v>
      </c>
      <c r="D1048" s="71" t="s">
        <v>126</v>
      </c>
    </row>
    <row r="1049" spans="1:4" hidden="1" x14ac:dyDescent="0.15">
      <c r="A1049" s="71">
        <v>1052</v>
      </c>
      <c r="B1049" s="71" t="s">
        <v>97</v>
      </c>
      <c r="C1049" s="74" t="s">
        <v>162</v>
      </c>
      <c r="D1049" s="71" t="s">
        <v>144</v>
      </c>
    </row>
    <row r="1050" spans="1:4" hidden="1" x14ac:dyDescent="0.15">
      <c r="A1050" s="71">
        <v>1053</v>
      </c>
      <c r="B1050" s="71" t="s">
        <v>119</v>
      </c>
      <c r="C1050" s="74" t="s">
        <v>162</v>
      </c>
      <c r="D1050" s="71" t="s">
        <v>144</v>
      </c>
    </row>
    <row r="1051" spans="1:4" hidden="1" x14ac:dyDescent="0.15">
      <c r="A1051" s="71">
        <v>1054</v>
      </c>
      <c r="B1051" s="71" t="s">
        <v>117</v>
      </c>
      <c r="C1051" s="74" t="s">
        <v>162</v>
      </c>
      <c r="D1051" s="71" t="s">
        <v>144</v>
      </c>
    </row>
    <row r="1052" spans="1:4" hidden="1" x14ac:dyDescent="0.15">
      <c r="A1052" s="71">
        <v>1055</v>
      </c>
      <c r="B1052" s="71" t="s">
        <v>100</v>
      </c>
      <c r="C1052" s="74" t="s">
        <v>162</v>
      </c>
      <c r="D1052" s="71" t="s">
        <v>133</v>
      </c>
    </row>
    <row r="1053" spans="1:4" hidden="1" x14ac:dyDescent="0.15">
      <c r="A1053" s="71">
        <v>1056</v>
      </c>
      <c r="B1053" s="71" t="s">
        <v>104</v>
      </c>
      <c r="C1053" s="74" t="s">
        <v>162</v>
      </c>
      <c r="D1053" s="71" t="s">
        <v>133</v>
      </c>
    </row>
    <row r="1054" spans="1:4" hidden="1" x14ac:dyDescent="0.15">
      <c r="A1054" s="71">
        <v>1057</v>
      </c>
      <c r="B1054" s="71" t="s">
        <v>105</v>
      </c>
      <c r="C1054" s="74" t="s">
        <v>162</v>
      </c>
      <c r="D1054" s="71" t="s">
        <v>133</v>
      </c>
    </row>
    <row r="1055" spans="1:4" hidden="1" x14ac:dyDescent="0.15">
      <c r="A1055" s="71">
        <v>1058</v>
      </c>
      <c r="B1055" s="71" t="s">
        <v>97</v>
      </c>
      <c r="C1055" s="74" t="s">
        <v>162</v>
      </c>
      <c r="D1055" s="71" t="s">
        <v>99</v>
      </c>
    </row>
    <row r="1056" spans="1:4" hidden="1" x14ac:dyDescent="0.15">
      <c r="A1056" s="71">
        <v>1059</v>
      </c>
      <c r="B1056" s="71" t="s">
        <v>100</v>
      </c>
      <c r="C1056" s="74" t="s">
        <v>162</v>
      </c>
      <c r="D1056" s="71" t="s">
        <v>99</v>
      </c>
    </row>
    <row r="1057" spans="1:4" hidden="1" x14ac:dyDescent="0.15">
      <c r="A1057" s="71">
        <v>1060</v>
      </c>
      <c r="B1057" s="71" t="s">
        <v>108</v>
      </c>
      <c r="C1057" s="74" t="s">
        <v>162</v>
      </c>
      <c r="D1057" s="71" t="s">
        <v>99</v>
      </c>
    </row>
    <row r="1058" spans="1:4" hidden="1" x14ac:dyDescent="0.15">
      <c r="A1058" s="71">
        <v>1061</v>
      </c>
      <c r="B1058" s="71" t="s">
        <v>112</v>
      </c>
      <c r="C1058" s="74" t="s">
        <v>162</v>
      </c>
      <c r="D1058" s="71" t="s">
        <v>99</v>
      </c>
    </row>
    <row r="1059" spans="1:4" hidden="1" x14ac:dyDescent="0.15">
      <c r="A1059" s="71">
        <v>1062</v>
      </c>
      <c r="B1059" s="71" t="s">
        <v>108</v>
      </c>
      <c r="C1059" s="74" t="s">
        <v>162</v>
      </c>
      <c r="D1059" s="71" t="s">
        <v>99</v>
      </c>
    </row>
    <row r="1060" spans="1:4" hidden="1" x14ac:dyDescent="0.15">
      <c r="A1060" s="71">
        <v>1063</v>
      </c>
      <c r="B1060" s="71" t="s">
        <v>109</v>
      </c>
      <c r="C1060" s="74" t="s">
        <v>162</v>
      </c>
      <c r="D1060" s="71" t="s">
        <v>99</v>
      </c>
    </row>
    <row r="1061" spans="1:4" hidden="1" x14ac:dyDescent="0.15">
      <c r="A1061" s="71">
        <v>1064</v>
      </c>
      <c r="B1061" s="71" t="s">
        <v>136</v>
      </c>
      <c r="C1061" s="74" t="s">
        <v>162</v>
      </c>
      <c r="D1061" s="71" t="s">
        <v>99</v>
      </c>
    </row>
    <row r="1062" spans="1:4" hidden="1" x14ac:dyDescent="0.15">
      <c r="A1062" s="71">
        <v>1065</v>
      </c>
      <c r="B1062" s="71" t="s">
        <v>97</v>
      </c>
      <c r="C1062" s="74" t="s">
        <v>162</v>
      </c>
      <c r="D1062" s="71" t="s">
        <v>99</v>
      </c>
    </row>
    <row r="1063" spans="1:4" hidden="1" x14ac:dyDescent="0.15">
      <c r="A1063" s="71">
        <v>1066</v>
      </c>
      <c r="B1063" s="71" t="s">
        <v>112</v>
      </c>
      <c r="C1063" s="74" t="s">
        <v>162</v>
      </c>
      <c r="D1063" s="71" t="s">
        <v>99</v>
      </c>
    </row>
    <row r="1064" spans="1:4" hidden="1" x14ac:dyDescent="0.15">
      <c r="A1064" s="71">
        <v>1067</v>
      </c>
      <c r="B1064" s="71" t="s">
        <v>117</v>
      </c>
      <c r="C1064" s="74" t="s">
        <v>162</v>
      </c>
      <c r="D1064" s="71" t="s">
        <v>99</v>
      </c>
    </row>
    <row r="1065" spans="1:4" hidden="1" x14ac:dyDescent="0.15">
      <c r="A1065" s="71">
        <v>1068</v>
      </c>
      <c r="B1065" s="71" t="s">
        <v>111</v>
      </c>
      <c r="C1065" s="74" t="s">
        <v>162</v>
      </c>
      <c r="D1065" s="71" t="s">
        <v>99</v>
      </c>
    </row>
    <row r="1066" spans="1:4" hidden="1" x14ac:dyDescent="0.15">
      <c r="A1066" s="71">
        <v>1069</v>
      </c>
      <c r="B1066" s="71" t="s">
        <v>102</v>
      </c>
      <c r="C1066" s="74" t="s">
        <v>162</v>
      </c>
      <c r="D1066" s="71" t="s">
        <v>99</v>
      </c>
    </row>
    <row r="1067" spans="1:4" hidden="1" x14ac:dyDescent="0.15">
      <c r="A1067" s="71">
        <v>1070</v>
      </c>
      <c r="B1067" s="71" t="s">
        <v>127</v>
      </c>
      <c r="C1067" s="74" t="s">
        <v>162</v>
      </c>
      <c r="D1067" s="71" t="s">
        <v>99</v>
      </c>
    </row>
    <row r="1068" spans="1:4" hidden="1" x14ac:dyDescent="0.15">
      <c r="A1068" s="71">
        <v>1071</v>
      </c>
      <c r="B1068" s="71" t="s">
        <v>109</v>
      </c>
      <c r="C1068" s="74" t="s">
        <v>162</v>
      </c>
      <c r="D1068" s="71" t="s">
        <v>99</v>
      </c>
    </row>
    <row r="1069" spans="1:4" hidden="1" x14ac:dyDescent="0.15">
      <c r="A1069" s="71">
        <v>1072</v>
      </c>
      <c r="B1069" s="71" t="s">
        <v>106</v>
      </c>
      <c r="C1069" s="74" t="s">
        <v>162</v>
      </c>
      <c r="D1069" s="71" t="s">
        <v>99</v>
      </c>
    </row>
    <row r="1070" spans="1:4" hidden="1" x14ac:dyDescent="0.15">
      <c r="A1070" s="71">
        <v>1073</v>
      </c>
      <c r="B1070" s="71" t="s">
        <v>110</v>
      </c>
      <c r="C1070" s="74" t="s">
        <v>162</v>
      </c>
      <c r="D1070" s="71" t="s">
        <v>99</v>
      </c>
    </row>
    <row r="1071" spans="1:4" hidden="1" x14ac:dyDescent="0.15">
      <c r="A1071" s="71">
        <v>1074</v>
      </c>
      <c r="B1071" s="71" t="s">
        <v>106</v>
      </c>
      <c r="C1071" s="74" t="s">
        <v>162</v>
      </c>
      <c r="D1071" s="71" t="s">
        <v>99</v>
      </c>
    </row>
    <row r="1072" spans="1:4" hidden="1" x14ac:dyDescent="0.15">
      <c r="A1072" s="71">
        <v>1075</v>
      </c>
      <c r="B1072" s="71" t="s">
        <v>113</v>
      </c>
      <c r="C1072" s="74" t="s">
        <v>162</v>
      </c>
      <c r="D1072" s="71" t="s">
        <v>99</v>
      </c>
    </row>
    <row r="1073" spans="1:4" hidden="1" x14ac:dyDescent="0.15">
      <c r="A1073" s="71">
        <v>1076</v>
      </c>
      <c r="B1073" s="71" t="s">
        <v>117</v>
      </c>
      <c r="C1073" s="74" t="s">
        <v>162</v>
      </c>
      <c r="D1073" s="71" t="s">
        <v>99</v>
      </c>
    </row>
    <row r="1074" spans="1:4" hidden="1" x14ac:dyDescent="0.15">
      <c r="A1074" s="71">
        <v>1077</v>
      </c>
      <c r="B1074" s="71" t="s">
        <v>114</v>
      </c>
      <c r="C1074" s="74" t="s">
        <v>162</v>
      </c>
      <c r="D1074" s="71" t="s">
        <v>99</v>
      </c>
    </row>
    <row r="1075" spans="1:4" hidden="1" x14ac:dyDescent="0.15">
      <c r="A1075" s="71">
        <v>1078</v>
      </c>
      <c r="B1075" s="71" t="s">
        <v>111</v>
      </c>
      <c r="C1075" s="74" t="s">
        <v>162</v>
      </c>
      <c r="D1075" s="71" t="s">
        <v>99</v>
      </c>
    </row>
    <row r="1076" spans="1:4" hidden="1" x14ac:dyDescent="0.15">
      <c r="A1076" s="71">
        <v>1079</v>
      </c>
      <c r="B1076" s="71" t="s">
        <v>117</v>
      </c>
      <c r="C1076" s="74" t="s">
        <v>162</v>
      </c>
      <c r="D1076" s="71" t="s">
        <v>99</v>
      </c>
    </row>
    <row r="1077" spans="1:4" hidden="1" x14ac:dyDescent="0.15">
      <c r="A1077" s="71">
        <v>1080</v>
      </c>
      <c r="B1077" s="71" t="s">
        <v>97</v>
      </c>
      <c r="C1077" s="74" t="s">
        <v>162</v>
      </c>
      <c r="D1077" s="71" t="s">
        <v>99</v>
      </c>
    </row>
    <row r="1078" spans="1:4" hidden="1" x14ac:dyDescent="0.15">
      <c r="A1078" s="71">
        <v>1081</v>
      </c>
      <c r="B1078" s="71" t="s">
        <v>101</v>
      </c>
      <c r="C1078" s="74" t="s">
        <v>162</v>
      </c>
      <c r="D1078" s="71" t="s">
        <v>118</v>
      </c>
    </row>
    <row r="1079" spans="1:4" hidden="1" x14ac:dyDescent="0.15">
      <c r="A1079" s="71">
        <v>1082</v>
      </c>
      <c r="B1079" s="71" t="s">
        <v>97</v>
      </c>
      <c r="C1079" s="74" t="s">
        <v>162</v>
      </c>
      <c r="D1079" s="71" t="s">
        <v>118</v>
      </c>
    </row>
    <row r="1080" spans="1:4" hidden="1" x14ac:dyDescent="0.15">
      <c r="A1080" s="71">
        <v>1083</v>
      </c>
      <c r="B1080" s="71" t="s">
        <v>120</v>
      </c>
      <c r="C1080" s="74" t="s">
        <v>162</v>
      </c>
      <c r="D1080" s="71" t="s">
        <v>118</v>
      </c>
    </row>
    <row r="1081" spans="1:4" hidden="1" x14ac:dyDescent="0.15">
      <c r="A1081" s="71">
        <v>1084</v>
      </c>
      <c r="B1081" s="71" t="s">
        <v>112</v>
      </c>
      <c r="C1081" s="74" t="s">
        <v>162</v>
      </c>
      <c r="D1081" s="71" t="s">
        <v>118</v>
      </c>
    </row>
    <row r="1082" spans="1:4" hidden="1" x14ac:dyDescent="0.15">
      <c r="A1082" s="71">
        <v>1085</v>
      </c>
      <c r="B1082" s="71" t="s">
        <v>111</v>
      </c>
      <c r="C1082" s="74" t="s">
        <v>162</v>
      </c>
      <c r="D1082" s="71" t="s">
        <v>118</v>
      </c>
    </row>
    <row r="1083" spans="1:4" hidden="1" x14ac:dyDescent="0.15">
      <c r="A1083" s="71">
        <v>1086</v>
      </c>
      <c r="B1083" s="71" t="s">
        <v>101</v>
      </c>
      <c r="C1083" s="74" t="s">
        <v>162</v>
      </c>
      <c r="D1083" s="71" t="s">
        <v>118</v>
      </c>
    </row>
    <row r="1084" spans="1:4" hidden="1" x14ac:dyDescent="0.15">
      <c r="A1084" s="71">
        <v>1087</v>
      </c>
      <c r="B1084" s="71" t="s">
        <v>114</v>
      </c>
      <c r="C1084" s="74" t="s">
        <v>162</v>
      </c>
      <c r="D1084" s="71" t="s">
        <v>118</v>
      </c>
    </row>
    <row r="1085" spans="1:4" hidden="1" x14ac:dyDescent="0.15">
      <c r="A1085" s="71">
        <v>1088</v>
      </c>
      <c r="B1085" s="71" t="s">
        <v>114</v>
      </c>
      <c r="C1085" s="74" t="s">
        <v>162</v>
      </c>
      <c r="D1085" s="71" t="s">
        <v>118</v>
      </c>
    </row>
    <row r="1086" spans="1:4" hidden="1" x14ac:dyDescent="0.15">
      <c r="A1086" s="71">
        <v>1089</v>
      </c>
      <c r="B1086" s="71" t="s">
        <v>111</v>
      </c>
      <c r="C1086" s="74" t="s">
        <v>162</v>
      </c>
      <c r="D1086" s="71" t="s">
        <v>118</v>
      </c>
    </row>
    <row r="1087" spans="1:4" hidden="1" x14ac:dyDescent="0.15">
      <c r="A1087" s="71">
        <v>1090</v>
      </c>
      <c r="B1087" s="71" t="s">
        <v>116</v>
      </c>
      <c r="C1087" s="74" t="s">
        <v>162</v>
      </c>
      <c r="D1087" s="71" t="s">
        <v>118</v>
      </c>
    </row>
    <row r="1088" spans="1:4" hidden="1" x14ac:dyDescent="0.15">
      <c r="A1088" s="71">
        <v>1091</v>
      </c>
      <c r="B1088" s="71" t="s">
        <v>107</v>
      </c>
      <c r="C1088" s="74" t="s">
        <v>162</v>
      </c>
      <c r="D1088" s="71" t="s">
        <v>118</v>
      </c>
    </row>
    <row r="1089" spans="1:4" hidden="1" x14ac:dyDescent="0.15">
      <c r="A1089" s="71">
        <v>1092</v>
      </c>
      <c r="B1089" s="71" t="s">
        <v>97</v>
      </c>
      <c r="C1089" s="74" t="s">
        <v>162</v>
      </c>
      <c r="D1089" s="71" t="s">
        <v>118</v>
      </c>
    </row>
    <row r="1090" spans="1:4" hidden="1" x14ac:dyDescent="0.15">
      <c r="A1090" s="71">
        <v>1093</v>
      </c>
      <c r="B1090" s="71" t="s">
        <v>125</v>
      </c>
      <c r="C1090" s="74" t="s">
        <v>162</v>
      </c>
      <c r="D1090" s="71" t="s">
        <v>118</v>
      </c>
    </row>
    <row r="1091" spans="1:4" hidden="1" x14ac:dyDescent="0.15">
      <c r="A1091" s="71">
        <v>1094</v>
      </c>
      <c r="B1091" s="71" t="s">
        <v>102</v>
      </c>
      <c r="C1091" s="74" t="s">
        <v>162</v>
      </c>
      <c r="D1091" s="71" t="s">
        <v>118</v>
      </c>
    </row>
    <row r="1092" spans="1:4" hidden="1" x14ac:dyDescent="0.15">
      <c r="A1092" s="71">
        <v>1095</v>
      </c>
      <c r="B1092" s="71" t="s">
        <v>108</v>
      </c>
      <c r="C1092" s="74" t="s">
        <v>162</v>
      </c>
      <c r="D1092" s="71" t="s">
        <v>118</v>
      </c>
    </row>
    <row r="1093" spans="1:4" hidden="1" x14ac:dyDescent="0.15">
      <c r="A1093" s="71">
        <v>1096</v>
      </c>
      <c r="B1093" s="71" t="s">
        <v>111</v>
      </c>
      <c r="C1093" s="74" t="s">
        <v>162</v>
      </c>
      <c r="D1093" s="71" t="s">
        <v>126</v>
      </c>
    </row>
    <row r="1094" spans="1:4" hidden="1" x14ac:dyDescent="0.15">
      <c r="A1094" s="71">
        <v>1097</v>
      </c>
      <c r="B1094" s="71" t="s">
        <v>108</v>
      </c>
      <c r="C1094" s="74" t="s">
        <v>162</v>
      </c>
      <c r="D1094" s="71" t="s">
        <v>126</v>
      </c>
    </row>
    <row r="1095" spans="1:4" hidden="1" x14ac:dyDescent="0.15">
      <c r="A1095" s="71">
        <v>1098</v>
      </c>
      <c r="B1095" s="71" t="s">
        <v>120</v>
      </c>
      <c r="C1095" s="74" t="s">
        <v>162</v>
      </c>
      <c r="D1095" s="71" t="s">
        <v>126</v>
      </c>
    </row>
    <row r="1096" spans="1:4" hidden="1" x14ac:dyDescent="0.15">
      <c r="A1096" s="71">
        <v>1099</v>
      </c>
      <c r="B1096" s="71" t="s">
        <v>117</v>
      </c>
      <c r="C1096" s="74" t="s">
        <v>162</v>
      </c>
      <c r="D1096" s="71" t="s">
        <v>126</v>
      </c>
    </row>
    <row r="1097" spans="1:4" hidden="1" x14ac:dyDescent="0.15">
      <c r="A1097" s="71">
        <v>1100</v>
      </c>
      <c r="B1097" s="71" t="s">
        <v>120</v>
      </c>
      <c r="C1097" s="74" t="s">
        <v>162</v>
      </c>
      <c r="D1097" s="71" t="s">
        <v>126</v>
      </c>
    </row>
    <row r="1098" spans="1:4" hidden="1" x14ac:dyDescent="0.15">
      <c r="A1098" s="71">
        <v>1101</v>
      </c>
      <c r="B1098" s="71" t="s">
        <v>114</v>
      </c>
      <c r="C1098" s="74" t="s">
        <v>162</v>
      </c>
      <c r="D1098" s="71" t="s">
        <v>126</v>
      </c>
    </row>
    <row r="1099" spans="1:4" hidden="1" x14ac:dyDescent="0.15">
      <c r="A1099" s="71">
        <v>1102</v>
      </c>
      <c r="B1099" s="71" t="s">
        <v>97</v>
      </c>
      <c r="C1099" s="74" t="s">
        <v>162</v>
      </c>
      <c r="D1099" s="71" t="s">
        <v>126</v>
      </c>
    </row>
    <row r="1100" spans="1:4" hidden="1" x14ac:dyDescent="0.15">
      <c r="A1100" s="71">
        <v>1103</v>
      </c>
      <c r="B1100" s="71" t="s">
        <v>111</v>
      </c>
      <c r="C1100" s="74" t="s">
        <v>162</v>
      </c>
      <c r="D1100" s="71" t="s">
        <v>126</v>
      </c>
    </row>
    <row r="1101" spans="1:4" hidden="1" x14ac:dyDescent="0.15">
      <c r="A1101" s="71">
        <v>1104</v>
      </c>
      <c r="B1101" s="71" t="s">
        <v>105</v>
      </c>
      <c r="C1101" s="74" t="s">
        <v>162</v>
      </c>
      <c r="D1101" s="71" t="s">
        <v>126</v>
      </c>
    </row>
    <row r="1102" spans="1:4" hidden="1" x14ac:dyDescent="0.15">
      <c r="A1102" s="71">
        <v>1105</v>
      </c>
      <c r="B1102" s="71" t="s">
        <v>146</v>
      </c>
      <c r="C1102" s="74" t="s">
        <v>162</v>
      </c>
      <c r="D1102" s="71" t="s">
        <v>126</v>
      </c>
    </row>
    <row r="1103" spans="1:4" hidden="1" x14ac:dyDescent="0.15">
      <c r="A1103" s="71">
        <v>1106</v>
      </c>
      <c r="B1103" s="71" t="s">
        <v>122</v>
      </c>
      <c r="C1103" s="74" t="s">
        <v>162</v>
      </c>
      <c r="D1103" s="71" t="s">
        <v>126</v>
      </c>
    </row>
    <row r="1104" spans="1:4" hidden="1" x14ac:dyDescent="0.15">
      <c r="A1104" s="71">
        <v>1107</v>
      </c>
      <c r="B1104" s="71" t="s">
        <v>104</v>
      </c>
      <c r="C1104" s="74" t="s">
        <v>162</v>
      </c>
      <c r="D1104" s="71" t="s">
        <v>126</v>
      </c>
    </row>
    <row r="1105" spans="1:4" hidden="1" x14ac:dyDescent="0.15">
      <c r="A1105" s="71">
        <v>1108</v>
      </c>
      <c r="B1105" s="71" t="s">
        <v>120</v>
      </c>
      <c r="C1105" s="74" t="s">
        <v>162</v>
      </c>
      <c r="D1105" s="71" t="s">
        <v>126</v>
      </c>
    </row>
    <row r="1106" spans="1:4" hidden="1" x14ac:dyDescent="0.15">
      <c r="A1106" s="71">
        <v>1109</v>
      </c>
      <c r="B1106" s="71" t="s">
        <v>117</v>
      </c>
      <c r="C1106" s="74" t="s">
        <v>162</v>
      </c>
      <c r="D1106" s="71" t="s">
        <v>126</v>
      </c>
    </row>
    <row r="1107" spans="1:4" hidden="1" x14ac:dyDescent="0.15">
      <c r="A1107" s="71">
        <v>1110</v>
      </c>
      <c r="B1107" s="71" t="s">
        <v>112</v>
      </c>
      <c r="C1107" s="74" t="s">
        <v>162</v>
      </c>
      <c r="D1107" s="71" t="s">
        <v>126</v>
      </c>
    </row>
    <row r="1108" spans="1:4" hidden="1" x14ac:dyDescent="0.15">
      <c r="A1108" s="71">
        <v>1111</v>
      </c>
      <c r="B1108" s="71" t="s">
        <v>102</v>
      </c>
      <c r="C1108" s="74" t="s">
        <v>162</v>
      </c>
      <c r="D1108" s="71" t="s">
        <v>126</v>
      </c>
    </row>
    <row r="1109" spans="1:4" hidden="1" x14ac:dyDescent="0.15">
      <c r="A1109" s="71">
        <v>1112</v>
      </c>
      <c r="B1109" s="71" t="s">
        <v>109</v>
      </c>
      <c r="C1109" s="74" t="s">
        <v>162</v>
      </c>
      <c r="D1109" s="71" t="s">
        <v>126</v>
      </c>
    </row>
    <row r="1110" spans="1:4" hidden="1" x14ac:dyDescent="0.15">
      <c r="A1110" s="71">
        <v>1113</v>
      </c>
      <c r="B1110" s="71" t="s">
        <v>125</v>
      </c>
      <c r="C1110" s="74" t="s">
        <v>162</v>
      </c>
      <c r="D1110" s="71" t="s">
        <v>126</v>
      </c>
    </row>
    <row r="1111" spans="1:4" hidden="1" x14ac:dyDescent="0.15">
      <c r="A1111" s="71">
        <v>1114</v>
      </c>
      <c r="B1111" s="71" t="s">
        <v>101</v>
      </c>
      <c r="C1111" s="74" t="s">
        <v>162</v>
      </c>
      <c r="D1111" s="71" t="s">
        <v>126</v>
      </c>
    </row>
    <row r="1112" spans="1:4" hidden="1" x14ac:dyDescent="0.15">
      <c r="A1112" s="71">
        <v>1115</v>
      </c>
      <c r="B1112" s="71" t="s">
        <v>104</v>
      </c>
      <c r="C1112" s="74" t="s">
        <v>162</v>
      </c>
      <c r="D1112" s="71" t="s">
        <v>126</v>
      </c>
    </row>
    <row r="1113" spans="1:4" hidden="1" x14ac:dyDescent="0.15">
      <c r="A1113" s="71">
        <v>1116</v>
      </c>
      <c r="B1113" s="71" t="s">
        <v>124</v>
      </c>
      <c r="C1113" s="74" t="s">
        <v>162</v>
      </c>
      <c r="D1113" s="71" t="s">
        <v>126</v>
      </c>
    </row>
    <row r="1114" spans="1:4" hidden="1" x14ac:dyDescent="0.15">
      <c r="A1114" s="71">
        <v>1117</v>
      </c>
      <c r="B1114" s="71" t="s">
        <v>105</v>
      </c>
      <c r="C1114" s="74" t="s">
        <v>162</v>
      </c>
      <c r="D1114" s="71" t="s">
        <v>126</v>
      </c>
    </row>
    <row r="1115" spans="1:4" hidden="1" x14ac:dyDescent="0.15">
      <c r="A1115" s="71">
        <v>1118</v>
      </c>
      <c r="B1115" s="71" t="s">
        <v>108</v>
      </c>
      <c r="C1115" s="74" t="s">
        <v>162</v>
      </c>
      <c r="D1115" s="71" t="s">
        <v>118</v>
      </c>
    </row>
    <row r="1116" spans="1:4" hidden="1" x14ac:dyDescent="0.15">
      <c r="A1116" s="71">
        <v>1119</v>
      </c>
      <c r="B1116" s="71" t="s">
        <v>120</v>
      </c>
      <c r="C1116" s="74" t="s">
        <v>162</v>
      </c>
      <c r="D1116" s="71" t="s">
        <v>118</v>
      </c>
    </row>
    <row r="1117" spans="1:4" hidden="1" x14ac:dyDescent="0.15">
      <c r="A1117" s="71">
        <v>1120</v>
      </c>
      <c r="B1117" s="71" t="s">
        <v>114</v>
      </c>
      <c r="C1117" s="74" t="s">
        <v>162</v>
      </c>
      <c r="D1117" s="71" t="s">
        <v>126</v>
      </c>
    </row>
    <row r="1118" spans="1:4" hidden="1" x14ac:dyDescent="0.15">
      <c r="A1118" s="71">
        <v>1121</v>
      </c>
      <c r="B1118" s="71" t="s">
        <v>113</v>
      </c>
      <c r="C1118" s="74" t="s">
        <v>162</v>
      </c>
      <c r="D1118" s="71" t="s">
        <v>126</v>
      </c>
    </row>
    <row r="1119" spans="1:4" hidden="1" x14ac:dyDescent="0.15">
      <c r="A1119" s="71">
        <v>1126</v>
      </c>
      <c r="B1119" s="71" t="s">
        <v>120</v>
      </c>
      <c r="C1119" s="74" t="s">
        <v>163</v>
      </c>
      <c r="D1119" s="71" t="s">
        <v>99</v>
      </c>
    </row>
    <row r="1120" spans="1:4" hidden="1" x14ac:dyDescent="0.15">
      <c r="A1120" s="71">
        <v>1127</v>
      </c>
      <c r="B1120" s="71" t="s">
        <v>111</v>
      </c>
      <c r="C1120" s="74" t="s">
        <v>163</v>
      </c>
      <c r="D1120" s="71" t="s">
        <v>99</v>
      </c>
    </row>
    <row r="1121" spans="1:4" hidden="1" x14ac:dyDescent="0.15">
      <c r="A1121" s="71">
        <v>1129</v>
      </c>
      <c r="B1121" s="71" t="s">
        <v>127</v>
      </c>
      <c r="C1121" s="74" t="s">
        <v>163</v>
      </c>
      <c r="D1121" s="71" t="s">
        <v>118</v>
      </c>
    </row>
    <row r="1122" spans="1:4" hidden="1" x14ac:dyDescent="0.15">
      <c r="A1122" s="71">
        <v>1130</v>
      </c>
      <c r="B1122" s="71" t="s">
        <v>106</v>
      </c>
      <c r="C1122" s="74" t="s">
        <v>163</v>
      </c>
      <c r="D1122" s="71" t="s">
        <v>118</v>
      </c>
    </row>
    <row r="1123" spans="1:4" hidden="1" x14ac:dyDescent="0.15">
      <c r="A1123" s="71">
        <v>1131</v>
      </c>
      <c r="B1123" s="71" t="s">
        <v>112</v>
      </c>
      <c r="C1123" s="74" t="s">
        <v>163</v>
      </c>
      <c r="D1123" s="71" t="s">
        <v>118</v>
      </c>
    </row>
    <row r="1124" spans="1:4" hidden="1" x14ac:dyDescent="0.15">
      <c r="A1124" s="71">
        <v>1133</v>
      </c>
      <c r="B1124" s="71" t="s">
        <v>106</v>
      </c>
      <c r="C1124" s="74" t="s">
        <v>163</v>
      </c>
      <c r="D1124" s="71" t="s">
        <v>118</v>
      </c>
    </row>
    <row r="1125" spans="1:4" hidden="1" x14ac:dyDescent="0.15">
      <c r="A1125" s="71">
        <v>1134</v>
      </c>
      <c r="B1125" s="71" t="s">
        <v>112</v>
      </c>
      <c r="C1125" s="74" t="s">
        <v>163</v>
      </c>
      <c r="D1125" s="71" t="s">
        <v>118</v>
      </c>
    </row>
    <row r="1126" spans="1:4" hidden="1" x14ac:dyDescent="0.15">
      <c r="A1126" s="71">
        <v>1135</v>
      </c>
      <c r="B1126" s="71" t="s">
        <v>97</v>
      </c>
      <c r="C1126" s="74" t="s">
        <v>163</v>
      </c>
      <c r="D1126" s="71" t="s">
        <v>118</v>
      </c>
    </row>
    <row r="1127" spans="1:4" hidden="1" x14ac:dyDescent="0.15">
      <c r="A1127" s="71">
        <v>1136</v>
      </c>
      <c r="B1127" s="71" t="s">
        <v>97</v>
      </c>
      <c r="C1127" s="74" t="s">
        <v>163</v>
      </c>
      <c r="D1127" s="71" t="s">
        <v>118</v>
      </c>
    </row>
    <row r="1128" spans="1:4" hidden="1" x14ac:dyDescent="0.15">
      <c r="A1128" s="71">
        <v>1137</v>
      </c>
      <c r="B1128" s="71" t="s">
        <v>116</v>
      </c>
      <c r="C1128" s="74" t="s">
        <v>163</v>
      </c>
      <c r="D1128" s="71" t="s">
        <v>118</v>
      </c>
    </row>
    <row r="1129" spans="1:4" hidden="1" x14ac:dyDescent="0.15">
      <c r="A1129" s="71">
        <v>1139</v>
      </c>
      <c r="B1129" s="71" t="s">
        <v>120</v>
      </c>
      <c r="C1129" s="74" t="s">
        <v>163</v>
      </c>
      <c r="D1129" s="71" t="s">
        <v>99</v>
      </c>
    </row>
    <row r="1130" spans="1:4" hidden="1" x14ac:dyDescent="0.15">
      <c r="A1130" s="71">
        <v>1140</v>
      </c>
      <c r="B1130" s="71" t="s">
        <v>111</v>
      </c>
      <c r="C1130" s="74" t="s">
        <v>163</v>
      </c>
      <c r="D1130" s="71" t="s">
        <v>126</v>
      </c>
    </row>
    <row r="1131" spans="1:4" hidden="1" x14ac:dyDescent="0.15">
      <c r="A1131" s="71">
        <v>1142</v>
      </c>
      <c r="B1131" s="71" t="s">
        <v>106</v>
      </c>
      <c r="C1131" s="74" t="s">
        <v>163</v>
      </c>
      <c r="D1131" s="71" t="s">
        <v>126</v>
      </c>
    </row>
    <row r="1132" spans="1:4" hidden="1" x14ac:dyDescent="0.15">
      <c r="A1132" s="71">
        <v>1144</v>
      </c>
      <c r="B1132" s="71" t="s">
        <v>115</v>
      </c>
      <c r="C1132" s="74" t="s">
        <v>163</v>
      </c>
      <c r="D1132" s="71" t="s">
        <v>126</v>
      </c>
    </row>
    <row r="1133" spans="1:4" hidden="1" x14ac:dyDescent="0.15">
      <c r="A1133" s="71">
        <v>1147</v>
      </c>
      <c r="B1133" s="71" t="s">
        <v>100</v>
      </c>
      <c r="C1133" s="74" t="s">
        <v>163</v>
      </c>
      <c r="D1133" s="71" t="s">
        <v>126</v>
      </c>
    </row>
    <row r="1134" spans="1:4" hidden="1" x14ac:dyDescent="0.15">
      <c r="A1134" s="71">
        <v>1148</v>
      </c>
      <c r="B1134" s="71" t="s">
        <v>104</v>
      </c>
      <c r="C1134" s="74" t="s">
        <v>163</v>
      </c>
      <c r="D1134" s="71" t="s">
        <v>126</v>
      </c>
    </row>
    <row r="1135" spans="1:4" hidden="1" x14ac:dyDescent="0.15">
      <c r="A1135" s="71">
        <v>1150</v>
      </c>
      <c r="B1135" s="71" t="s">
        <v>120</v>
      </c>
      <c r="C1135" s="74" t="s">
        <v>163</v>
      </c>
      <c r="D1135" s="71" t="s">
        <v>126</v>
      </c>
    </row>
    <row r="1136" spans="1:4" hidden="1" x14ac:dyDescent="0.15">
      <c r="A1136" s="71">
        <v>1152</v>
      </c>
      <c r="B1136" s="71" t="s">
        <v>109</v>
      </c>
      <c r="C1136" s="74" t="s">
        <v>163</v>
      </c>
      <c r="D1136" s="71" t="s">
        <v>126</v>
      </c>
    </row>
    <row r="1137" spans="1:4" hidden="1" x14ac:dyDescent="0.15">
      <c r="A1137" s="71">
        <v>1156</v>
      </c>
      <c r="B1137" s="71" t="s">
        <v>105</v>
      </c>
      <c r="C1137" s="74" t="s">
        <v>163</v>
      </c>
      <c r="D1137" s="71" t="s">
        <v>126</v>
      </c>
    </row>
    <row r="1138" spans="1:4" hidden="1" x14ac:dyDescent="0.15">
      <c r="A1138" s="71">
        <v>1159</v>
      </c>
      <c r="B1138" s="71" t="s">
        <v>114</v>
      </c>
      <c r="C1138" s="74" t="s">
        <v>164</v>
      </c>
      <c r="D1138" s="71" t="s">
        <v>99</v>
      </c>
    </row>
    <row r="1139" spans="1:4" hidden="1" x14ac:dyDescent="0.15">
      <c r="A1139" s="71">
        <v>1160</v>
      </c>
      <c r="B1139" s="71" t="s">
        <v>111</v>
      </c>
      <c r="C1139" s="74" t="s">
        <v>164</v>
      </c>
      <c r="D1139" s="71" t="s">
        <v>99</v>
      </c>
    </row>
    <row r="1140" spans="1:4" hidden="1" x14ac:dyDescent="0.15">
      <c r="A1140" s="71">
        <v>1161</v>
      </c>
      <c r="B1140" s="71" t="s">
        <v>102</v>
      </c>
      <c r="C1140" s="74" t="s">
        <v>164</v>
      </c>
      <c r="D1140" s="71" t="s">
        <v>99</v>
      </c>
    </row>
    <row r="1141" spans="1:4" hidden="1" x14ac:dyDescent="0.15">
      <c r="A1141" s="71">
        <v>1162</v>
      </c>
      <c r="B1141" s="71" t="s">
        <v>113</v>
      </c>
      <c r="C1141" s="74" t="s">
        <v>164</v>
      </c>
      <c r="D1141" s="71" t="s">
        <v>99</v>
      </c>
    </row>
    <row r="1142" spans="1:4" hidden="1" x14ac:dyDescent="0.15">
      <c r="A1142" s="71">
        <v>1163</v>
      </c>
      <c r="B1142" s="71" t="s">
        <v>120</v>
      </c>
      <c r="C1142" s="74" t="s">
        <v>164</v>
      </c>
      <c r="D1142" s="71" t="s">
        <v>99</v>
      </c>
    </row>
    <row r="1143" spans="1:4" hidden="1" x14ac:dyDescent="0.15">
      <c r="A1143" s="71">
        <v>1164</v>
      </c>
      <c r="B1143" s="71" t="s">
        <v>128</v>
      </c>
      <c r="C1143" s="74" t="s">
        <v>164</v>
      </c>
      <c r="D1143" s="71" t="s">
        <v>99</v>
      </c>
    </row>
    <row r="1144" spans="1:4" hidden="1" x14ac:dyDescent="0.15">
      <c r="A1144" s="71">
        <v>1165</v>
      </c>
      <c r="B1144" s="71" t="s">
        <v>141</v>
      </c>
      <c r="C1144" s="74" t="s">
        <v>164</v>
      </c>
      <c r="D1144" s="71" t="s">
        <v>99</v>
      </c>
    </row>
    <row r="1145" spans="1:4" hidden="1" x14ac:dyDescent="0.15">
      <c r="A1145" s="71">
        <v>1166</v>
      </c>
      <c r="B1145" s="71" t="s">
        <v>120</v>
      </c>
      <c r="C1145" s="74" t="s">
        <v>164</v>
      </c>
      <c r="D1145" s="71" t="s">
        <v>99</v>
      </c>
    </row>
    <row r="1146" spans="1:4" hidden="1" x14ac:dyDescent="0.15">
      <c r="A1146" s="71">
        <v>1167</v>
      </c>
      <c r="B1146" s="71" t="s">
        <v>131</v>
      </c>
      <c r="C1146" s="74" t="s">
        <v>164</v>
      </c>
      <c r="D1146" s="71" t="s">
        <v>118</v>
      </c>
    </row>
    <row r="1147" spans="1:4" hidden="1" x14ac:dyDescent="0.15">
      <c r="A1147" s="71">
        <v>1168</v>
      </c>
      <c r="B1147" s="71" t="s">
        <v>117</v>
      </c>
      <c r="C1147" s="74" t="s">
        <v>164</v>
      </c>
      <c r="D1147" s="71" t="s">
        <v>126</v>
      </c>
    </row>
    <row r="1148" spans="1:4" hidden="1" x14ac:dyDescent="0.15">
      <c r="A1148" s="71">
        <v>1169</v>
      </c>
      <c r="B1148" s="71" t="s">
        <v>112</v>
      </c>
      <c r="C1148" s="74" t="s">
        <v>164</v>
      </c>
      <c r="D1148" s="71" t="s">
        <v>126</v>
      </c>
    </row>
    <row r="1149" spans="1:4" hidden="1" x14ac:dyDescent="0.15">
      <c r="A1149" s="71">
        <v>1170</v>
      </c>
      <c r="B1149" s="71" t="s">
        <v>104</v>
      </c>
      <c r="C1149" s="74" t="s">
        <v>164</v>
      </c>
      <c r="D1149" s="71" t="s">
        <v>129</v>
      </c>
    </row>
    <row r="1150" spans="1:4" hidden="1" x14ac:dyDescent="0.15">
      <c r="A1150" s="71">
        <v>1171</v>
      </c>
      <c r="B1150" s="71" t="s">
        <v>112</v>
      </c>
      <c r="C1150" s="74" t="s">
        <v>164</v>
      </c>
      <c r="D1150" s="71" t="s">
        <v>129</v>
      </c>
    </row>
    <row r="1151" spans="1:4" hidden="1" x14ac:dyDescent="0.15">
      <c r="A1151" s="71">
        <v>1172</v>
      </c>
      <c r="B1151" s="71" t="s">
        <v>111</v>
      </c>
      <c r="C1151" s="74" t="s">
        <v>164</v>
      </c>
      <c r="D1151" s="71" t="s">
        <v>118</v>
      </c>
    </row>
    <row r="1152" spans="1:4" hidden="1" x14ac:dyDescent="0.15">
      <c r="A1152" s="71">
        <v>1173</v>
      </c>
      <c r="B1152" s="71" t="s">
        <v>111</v>
      </c>
      <c r="C1152" s="74" t="s">
        <v>165</v>
      </c>
      <c r="D1152" s="71" t="s">
        <v>144</v>
      </c>
    </row>
    <row r="1153" spans="1:4" hidden="1" x14ac:dyDescent="0.15">
      <c r="A1153" s="71">
        <v>1174</v>
      </c>
      <c r="B1153" s="71" t="s">
        <v>105</v>
      </c>
      <c r="C1153" s="74" t="s">
        <v>165</v>
      </c>
      <c r="D1153" s="71" t="s">
        <v>99</v>
      </c>
    </row>
    <row r="1154" spans="1:4" hidden="1" x14ac:dyDescent="0.15">
      <c r="A1154" s="71">
        <v>1175</v>
      </c>
      <c r="B1154" s="71" t="s">
        <v>105</v>
      </c>
      <c r="C1154" s="74" t="s">
        <v>165</v>
      </c>
      <c r="D1154" s="71" t="s">
        <v>99</v>
      </c>
    </row>
    <row r="1155" spans="1:4" hidden="1" x14ac:dyDescent="0.15">
      <c r="A1155" s="71">
        <v>1176</v>
      </c>
      <c r="B1155" s="71" t="s">
        <v>106</v>
      </c>
      <c r="C1155" s="74" t="s">
        <v>165</v>
      </c>
      <c r="D1155" s="71" t="s">
        <v>99</v>
      </c>
    </row>
    <row r="1156" spans="1:4" hidden="1" x14ac:dyDescent="0.15">
      <c r="A1156" s="71">
        <v>1177</v>
      </c>
      <c r="B1156" s="71" t="s">
        <v>109</v>
      </c>
      <c r="C1156" s="74" t="s">
        <v>165</v>
      </c>
      <c r="D1156" s="71" t="s">
        <v>99</v>
      </c>
    </row>
    <row r="1157" spans="1:4" hidden="1" x14ac:dyDescent="0.15">
      <c r="A1157" s="71">
        <v>1178</v>
      </c>
      <c r="B1157" s="71" t="s">
        <v>115</v>
      </c>
      <c r="C1157" s="74" t="s">
        <v>165</v>
      </c>
      <c r="D1157" s="71" t="s">
        <v>99</v>
      </c>
    </row>
    <row r="1158" spans="1:4" hidden="1" x14ac:dyDescent="0.15">
      <c r="A1158" s="71">
        <v>1179</v>
      </c>
      <c r="B1158" s="71" t="s">
        <v>121</v>
      </c>
      <c r="C1158" s="74" t="s">
        <v>165</v>
      </c>
      <c r="D1158" s="71" t="s">
        <v>99</v>
      </c>
    </row>
    <row r="1159" spans="1:4" hidden="1" x14ac:dyDescent="0.15">
      <c r="A1159" s="71">
        <v>1180</v>
      </c>
      <c r="B1159" s="71" t="s">
        <v>110</v>
      </c>
      <c r="C1159" s="74" t="s">
        <v>165</v>
      </c>
      <c r="D1159" s="71" t="s">
        <v>99</v>
      </c>
    </row>
    <row r="1160" spans="1:4" hidden="1" x14ac:dyDescent="0.15">
      <c r="A1160" s="71">
        <v>1181</v>
      </c>
      <c r="B1160" s="71" t="s">
        <v>102</v>
      </c>
      <c r="C1160" s="74" t="s">
        <v>165</v>
      </c>
      <c r="D1160" s="71" t="s">
        <v>118</v>
      </c>
    </row>
    <row r="1161" spans="1:4" hidden="1" x14ac:dyDescent="0.15">
      <c r="A1161" s="71">
        <v>1182</v>
      </c>
      <c r="B1161" s="71" t="s">
        <v>101</v>
      </c>
      <c r="C1161" s="74" t="s">
        <v>165</v>
      </c>
      <c r="D1161" s="71" t="s">
        <v>118</v>
      </c>
    </row>
    <row r="1162" spans="1:4" hidden="1" x14ac:dyDescent="0.15">
      <c r="A1162" s="71">
        <v>1183</v>
      </c>
      <c r="B1162" s="71" t="s">
        <v>111</v>
      </c>
      <c r="C1162" s="74" t="s">
        <v>165</v>
      </c>
      <c r="D1162" s="71" t="s">
        <v>118</v>
      </c>
    </row>
    <row r="1163" spans="1:4" hidden="1" x14ac:dyDescent="0.15">
      <c r="A1163" s="71">
        <v>1184</v>
      </c>
      <c r="B1163" s="71" t="s">
        <v>127</v>
      </c>
      <c r="C1163" s="74" t="s">
        <v>165</v>
      </c>
      <c r="D1163" s="71" t="s">
        <v>118</v>
      </c>
    </row>
    <row r="1164" spans="1:4" hidden="1" x14ac:dyDescent="0.15">
      <c r="A1164" s="71">
        <v>1185</v>
      </c>
      <c r="B1164" s="71" t="s">
        <v>127</v>
      </c>
      <c r="C1164" s="74" t="s">
        <v>165</v>
      </c>
      <c r="D1164" s="71" t="s">
        <v>118</v>
      </c>
    </row>
    <row r="1165" spans="1:4" hidden="1" x14ac:dyDescent="0.15">
      <c r="A1165" s="71">
        <v>1186</v>
      </c>
      <c r="B1165" s="71" t="s">
        <v>120</v>
      </c>
      <c r="C1165" s="74" t="s">
        <v>165</v>
      </c>
      <c r="D1165" s="71" t="s">
        <v>118</v>
      </c>
    </row>
    <row r="1166" spans="1:4" hidden="1" x14ac:dyDescent="0.15">
      <c r="A1166" s="71">
        <v>1187</v>
      </c>
      <c r="B1166" s="71" t="s">
        <v>117</v>
      </c>
      <c r="C1166" s="74" t="s">
        <v>165</v>
      </c>
      <c r="D1166" s="71" t="s">
        <v>118</v>
      </c>
    </row>
    <row r="1167" spans="1:4" hidden="1" x14ac:dyDescent="0.15">
      <c r="A1167" s="71">
        <v>1188</v>
      </c>
      <c r="B1167" s="71" t="s">
        <v>112</v>
      </c>
      <c r="C1167" s="74" t="s">
        <v>165</v>
      </c>
      <c r="D1167" s="71" t="s">
        <v>118</v>
      </c>
    </row>
    <row r="1168" spans="1:4" hidden="1" x14ac:dyDescent="0.15">
      <c r="A1168" s="71">
        <v>1189</v>
      </c>
      <c r="B1168" s="71" t="s">
        <v>123</v>
      </c>
      <c r="C1168" s="74" t="s">
        <v>165</v>
      </c>
      <c r="D1168" s="71" t="s">
        <v>118</v>
      </c>
    </row>
    <row r="1169" spans="1:4" hidden="1" x14ac:dyDescent="0.15">
      <c r="A1169" s="71">
        <v>1190</v>
      </c>
      <c r="B1169" s="71" t="s">
        <v>105</v>
      </c>
      <c r="C1169" s="74" t="s">
        <v>165</v>
      </c>
      <c r="D1169" s="71" t="s">
        <v>118</v>
      </c>
    </row>
    <row r="1170" spans="1:4" hidden="1" x14ac:dyDescent="0.15">
      <c r="A1170" s="71">
        <v>1191</v>
      </c>
      <c r="B1170" s="71" t="s">
        <v>140</v>
      </c>
      <c r="C1170" s="74" t="s">
        <v>165</v>
      </c>
      <c r="D1170" s="71" t="s">
        <v>118</v>
      </c>
    </row>
    <row r="1171" spans="1:4" hidden="1" x14ac:dyDescent="0.15">
      <c r="A1171" s="71">
        <v>1192</v>
      </c>
      <c r="B1171" s="71" t="s">
        <v>104</v>
      </c>
      <c r="C1171" s="74" t="s">
        <v>165</v>
      </c>
      <c r="D1171" s="71" t="s">
        <v>118</v>
      </c>
    </row>
    <row r="1172" spans="1:4" hidden="1" x14ac:dyDescent="0.15">
      <c r="A1172" s="71">
        <v>1193</v>
      </c>
      <c r="B1172" s="71" t="s">
        <v>102</v>
      </c>
      <c r="C1172" s="74" t="s">
        <v>165</v>
      </c>
      <c r="D1172" s="71" t="s">
        <v>118</v>
      </c>
    </row>
    <row r="1173" spans="1:4" hidden="1" x14ac:dyDescent="0.15">
      <c r="A1173" s="71">
        <v>1194</v>
      </c>
      <c r="B1173" s="71" t="s">
        <v>124</v>
      </c>
      <c r="C1173" s="74" t="s">
        <v>165</v>
      </c>
      <c r="D1173" s="71" t="s">
        <v>126</v>
      </c>
    </row>
    <row r="1174" spans="1:4" hidden="1" x14ac:dyDescent="0.15">
      <c r="A1174" s="71">
        <v>1195</v>
      </c>
      <c r="B1174" s="71" t="s">
        <v>117</v>
      </c>
      <c r="C1174" s="74" t="s">
        <v>165</v>
      </c>
      <c r="D1174" s="71" t="s">
        <v>126</v>
      </c>
    </row>
    <row r="1175" spans="1:4" hidden="1" x14ac:dyDescent="0.15">
      <c r="A1175" s="71">
        <v>1196</v>
      </c>
      <c r="B1175" s="71" t="s">
        <v>103</v>
      </c>
      <c r="C1175" s="74" t="s">
        <v>165</v>
      </c>
      <c r="D1175" s="71" t="s">
        <v>126</v>
      </c>
    </row>
    <row r="1176" spans="1:4" hidden="1" x14ac:dyDescent="0.15">
      <c r="A1176" s="71">
        <v>1197</v>
      </c>
      <c r="B1176" s="71" t="s">
        <v>105</v>
      </c>
      <c r="C1176" s="74" t="s">
        <v>165</v>
      </c>
      <c r="D1176" s="71" t="s">
        <v>126</v>
      </c>
    </row>
    <row r="1177" spans="1:4" hidden="1" x14ac:dyDescent="0.15">
      <c r="A1177" s="71">
        <v>1198</v>
      </c>
      <c r="B1177" s="71" t="s">
        <v>116</v>
      </c>
      <c r="C1177" s="74" t="s">
        <v>165</v>
      </c>
      <c r="D1177" s="71" t="s">
        <v>126</v>
      </c>
    </row>
    <row r="1178" spans="1:4" hidden="1" x14ac:dyDescent="0.15">
      <c r="A1178" s="71">
        <v>1199</v>
      </c>
      <c r="B1178" s="71" t="s">
        <v>104</v>
      </c>
      <c r="C1178" s="74" t="s">
        <v>165</v>
      </c>
      <c r="D1178" s="71" t="s">
        <v>126</v>
      </c>
    </row>
    <row r="1179" spans="1:4" hidden="1" x14ac:dyDescent="0.15">
      <c r="A1179" s="71">
        <v>1200</v>
      </c>
      <c r="B1179" s="71" t="s">
        <v>102</v>
      </c>
      <c r="C1179" s="74" t="s">
        <v>165</v>
      </c>
      <c r="D1179" s="71" t="s">
        <v>126</v>
      </c>
    </row>
    <row r="1180" spans="1:4" hidden="1" x14ac:dyDescent="0.15">
      <c r="A1180" s="71">
        <v>1201</v>
      </c>
      <c r="B1180" s="71" t="s">
        <v>109</v>
      </c>
      <c r="C1180" s="74" t="s">
        <v>165</v>
      </c>
      <c r="D1180" s="71" t="s">
        <v>126</v>
      </c>
    </row>
    <row r="1181" spans="1:4" hidden="1" x14ac:dyDescent="0.15">
      <c r="A1181" s="71">
        <v>1202</v>
      </c>
      <c r="B1181" s="71" t="s">
        <v>114</v>
      </c>
      <c r="C1181" s="74" t="s">
        <v>166</v>
      </c>
      <c r="D1181" s="71" t="s">
        <v>99</v>
      </c>
    </row>
    <row r="1182" spans="1:4" hidden="1" x14ac:dyDescent="0.15">
      <c r="A1182" s="71">
        <v>1203</v>
      </c>
      <c r="B1182" s="71" t="s">
        <v>109</v>
      </c>
      <c r="C1182" s="74" t="s">
        <v>166</v>
      </c>
      <c r="D1182" s="71" t="s">
        <v>129</v>
      </c>
    </row>
    <row r="1183" spans="1:4" hidden="1" x14ac:dyDescent="0.15">
      <c r="A1183" s="71">
        <v>1204</v>
      </c>
      <c r="B1183" s="71" t="s">
        <v>111</v>
      </c>
      <c r="C1183" s="74" t="s">
        <v>166</v>
      </c>
      <c r="D1183" s="71" t="s">
        <v>99</v>
      </c>
    </row>
    <row r="1184" spans="1:4" hidden="1" x14ac:dyDescent="0.15">
      <c r="A1184" s="71">
        <v>1205</v>
      </c>
      <c r="B1184" s="71" t="s">
        <v>109</v>
      </c>
      <c r="C1184" s="74" t="s">
        <v>167</v>
      </c>
      <c r="D1184" s="71" t="s">
        <v>118</v>
      </c>
    </row>
    <row r="1185" spans="1:4" hidden="1" x14ac:dyDescent="0.15">
      <c r="A1185" s="71">
        <v>1206</v>
      </c>
      <c r="B1185" s="71" t="s">
        <v>103</v>
      </c>
      <c r="C1185" s="74" t="s">
        <v>167</v>
      </c>
    </row>
    <row r="1186" spans="1:4" hidden="1" x14ac:dyDescent="0.15">
      <c r="A1186" s="71">
        <v>1207</v>
      </c>
      <c r="B1186" s="71" t="s">
        <v>116</v>
      </c>
      <c r="C1186" s="74" t="s">
        <v>168</v>
      </c>
      <c r="D1186" s="71" t="s">
        <v>144</v>
      </c>
    </row>
    <row r="1187" spans="1:4" hidden="1" x14ac:dyDescent="0.15">
      <c r="A1187" s="71">
        <v>1208</v>
      </c>
      <c r="B1187" s="71" t="s">
        <v>101</v>
      </c>
      <c r="C1187" s="74" t="s">
        <v>168</v>
      </c>
      <c r="D1187" s="71" t="s">
        <v>99</v>
      </c>
    </row>
    <row r="1188" spans="1:4" hidden="1" x14ac:dyDescent="0.15">
      <c r="A1188" s="71">
        <v>1209</v>
      </c>
      <c r="B1188" s="71" t="s">
        <v>112</v>
      </c>
      <c r="C1188" s="74" t="s">
        <v>168</v>
      </c>
      <c r="D1188" s="71" t="s">
        <v>99</v>
      </c>
    </row>
    <row r="1189" spans="1:4" hidden="1" x14ac:dyDescent="0.15">
      <c r="A1189" s="71">
        <v>1210</v>
      </c>
      <c r="B1189" s="71" t="s">
        <v>120</v>
      </c>
      <c r="C1189" s="74" t="s">
        <v>168</v>
      </c>
      <c r="D1189" s="71" t="s">
        <v>99</v>
      </c>
    </row>
    <row r="1190" spans="1:4" hidden="1" x14ac:dyDescent="0.15">
      <c r="A1190" s="71">
        <v>1211</v>
      </c>
      <c r="B1190" s="71" t="s">
        <v>101</v>
      </c>
      <c r="C1190" s="74" t="s">
        <v>168</v>
      </c>
      <c r="D1190" s="71" t="s">
        <v>126</v>
      </c>
    </row>
    <row r="1191" spans="1:4" hidden="1" x14ac:dyDescent="0.15">
      <c r="A1191" s="71">
        <v>1212</v>
      </c>
      <c r="B1191" s="71" t="s">
        <v>108</v>
      </c>
      <c r="C1191" s="74" t="s">
        <v>168</v>
      </c>
      <c r="D1191" s="71" t="s">
        <v>126</v>
      </c>
    </row>
    <row r="1192" spans="1:4" hidden="1" x14ac:dyDescent="0.15">
      <c r="A1192" s="71">
        <v>1213</v>
      </c>
      <c r="B1192" s="71" t="s">
        <v>106</v>
      </c>
      <c r="C1192" s="74" t="s">
        <v>168</v>
      </c>
      <c r="D1192" s="71" t="s">
        <v>126</v>
      </c>
    </row>
    <row r="1193" spans="1:4" hidden="1" x14ac:dyDescent="0.15">
      <c r="A1193" s="71">
        <v>1214</v>
      </c>
      <c r="B1193" s="71" t="s">
        <v>97</v>
      </c>
      <c r="C1193" s="74" t="s">
        <v>98</v>
      </c>
      <c r="D1193" s="71" t="s">
        <v>129</v>
      </c>
    </row>
    <row r="1194" spans="1:4" hidden="1" x14ac:dyDescent="0.15">
      <c r="A1194" s="71">
        <v>1215</v>
      </c>
      <c r="B1194" s="71" t="s">
        <v>105</v>
      </c>
      <c r="C1194" s="74" t="s">
        <v>98</v>
      </c>
      <c r="D1194" s="71" t="s">
        <v>129</v>
      </c>
    </row>
    <row r="1195" spans="1:4" hidden="1" x14ac:dyDescent="0.15">
      <c r="A1195" s="71">
        <v>1216</v>
      </c>
      <c r="B1195" s="71" t="s">
        <v>111</v>
      </c>
      <c r="C1195" s="74" t="s">
        <v>169</v>
      </c>
      <c r="D1195" s="71" t="s">
        <v>99</v>
      </c>
    </row>
    <row r="1196" spans="1:4" hidden="1" x14ac:dyDescent="0.15">
      <c r="A1196" s="71">
        <v>1217</v>
      </c>
      <c r="B1196" s="71" t="s">
        <v>102</v>
      </c>
      <c r="C1196" s="74" t="s">
        <v>169</v>
      </c>
      <c r="D1196" s="71" t="s">
        <v>99</v>
      </c>
    </row>
    <row r="1197" spans="1:4" hidden="1" x14ac:dyDescent="0.15">
      <c r="A1197" s="71">
        <v>1218</v>
      </c>
      <c r="B1197" s="71" t="s">
        <v>122</v>
      </c>
      <c r="C1197" s="74" t="s">
        <v>169</v>
      </c>
      <c r="D1197" s="71" t="s">
        <v>99</v>
      </c>
    </row>
    <row r="1198" spans="1:4" hidden="1" x14ac:dyDescent="0.15">
      <c r="A1198" s="71">
        <v>1219</v>
      </c>
      <c r="B1198" s="71" t="s">
        <v>105</v>
      </c>
      <c r="C1198" s="74" t="s">
        <v>169</v>
      </c>
      <c r="D1198" s="71" t="s">
        <v>99</v>
      </c>
    </row>
    <row r="1199" spans="1:4" hidden="1" x14ac:dyDescent="0.15">
      <c r="A1199" s="71">
        <v>1220</v>
      </c>
      <c r="B1199" s="71" t="s">
        <v>114</v>
      </c>
      <c r="C1199" s="74" t="s">
        <v>169</v>
      </c>
      <c r="D1199" s="71" t="s">
        <v>99</v>
      </c>
    </row>
    <row r="1200" spans="1:4" hidden="1" x14ac:dyDescent="0.15">
      <c r="A1200" s="71">
        <v>1221</v>
      </c>
      <c r="B1200" s="71" t="s">
        <v>127</v>
      </c>
      <c r="C1200" s="74" t="s">
        <v>169</v>
      </c>
      <c r="D1200" s="71" t="s">
        <v>99</v>
      </c>
    </row>
    <row r="1201" spans="1:4" hidden="1" x14ac:dyDescent="0.15">
      <c r="A1201" s="71">
        <v>1222</v>
      </c>
      <c r="B1201" s="71" t="s">
        <v>120</v>
      </c>
      <c r="C1201" s="74" t="s">
        <v>169</v>
      </c>
      <c r="D1201" s="71" t="s">
        <v>99</v>
      </c>
    </row>
    <row r="1202" spans="1:4" hidden="1" x14ac:dyDescent="0.15">
      <c r="A1202" s="71">
        <v>1223</v>
      </c>
      <c r="B1202" s="71" t="s">
        <v>112</v>
      </c>
      <c r="C1202" s="74" t="s">
        <v>169</v>
      </c>
      <c r="D1202" s="71" t="s">
        <v>99</v>
      </c>
    </row>
    <row r="1203" spans="1:4" hidden="1" x14ac:dyDescent="0.15">
      <c r="A1203" s="71">
        <v>1224</v>
      </c>
      <c r="B1203" s="71" t="s">
        <v>122</v>
      </c>
      <c r="C1203" s="74" t="s">
        <v>169</v>
      </c>
      <c r="D1203" s="71" t="s">
        <v>99</v>
      </c>
    </row>
    <row r="1204" spans="1:4" hidden="1" x14ac:dyDescent="0.15">
      <c r="A1204" s="71">
        <v>1225</v>
      </c>
      <c r="B1204" s="71" t="s">
        <v>101</v>
      </c>
      <c r="C1204" s="74" t="s">
        <v>169</v>
      </c>
      <c r="D1204" s="71" t="s">
        <v>99</v>
      </c>
    </row>
    <row r="1205" spans="1:4" hidden="1" x14ac:dyDescent="0.15">
      <c r="A1205" s="71">
        <v>1226</v>
      </c>
      <c r="B1205" s="71" t="s">
        <v>114</v>
      </c>
      <c r="C1205" s="74" t="s">
        <v>169</v>
      </c>
      <c r="D1205" s="71" t="s">
        <v>118</v>
      </c>
    </row>
    <row r="1206" spans="1:4" hidden="1" x14ac:dyDescent="0.15">
      <c r="A1206" s="71">
        <v>1227</v>
      </c>
      <c r="B1206" s="71" t="s">
        <v>106</v>
      </c>
      <c r="C1206" s="74" t="s">
        <v>169</v>
      </c>
      <c r="D1206" s="71" t="s">
        <v>118</v>
      </c>
    </row>
    <row r="1207" spans="1:4" hidden="1" x14ac:dyDescent="0.15">
      <c r="A1207" s="71">
        <v>1228</v>
      </c>
      <c r="B1207" s="71" t="s">
        <v>136</v>
      </c>
      <c r="C1207" s="74" t="s">
        <v>169</v>
      </c>
      <c r="D1207" s="71" t="s">
        <v>118</v>
      </c>
    </row>
    <row r="1208" spans="1:4" hidden="1" x14ac:dyDescent="0.15">
      <c r="A1208" s="71">
        <v>1229</v>
      </c>
      <c r="B1208" s="71" t="s">
        <v>102</v>
      </c>
      <c r="C1208" s="74" t="s">
        <v>169</v>
      </c>
      <c r="D1208" s="71" t="s">
        <v>118</v>
      </c>
    </row>
    <row r="1209" spans="1:4" hidden="1" x14ac:dyDescent="0.15">
      <c r="A1209" s="71">
        <v>1230</v>
      </c>
      <c r="B1209" s="71" t="s">
        <v>101</v>
      </c>
      <c r="C1209" s="74" t="s">
        <v>169</v>
      </c>
      <c r="D1209" s="71" t="s">
        <v>118</v>
      </c>
    </row>
    <row r="1210" spans="1:4" hidden="1" x14ac:dyDescent="0.15">
      <c r="A1210" s="71">
        <v>1231</v>
      </c>
      <c r="B1210" s="71" t="s">
        <v>112</v>
      </c>
      <c r="C1210" s="74" t="s">
        <v>169</v>
      </c>
      <c r="D1210" s="71" t="s">
        <v>118</v>
      </c>
    </row>
    <row r="1211" spans="1:4" hidden="1" x14ac:dyDescent="0.15">
      <c r="A1211" s="71">
        <v>1232</v>
      </c>
      <c r="B1211" s="71" t="s">
        <v>107</v>
      </c>
      <c r="C1211" s="74" t="s">
        <v>169</v>
      </c>
      <c r="D1211" s="71" t="s">
        <v>118</v>
      </c>
    </row>
    <row r="1212" spans="1:4" hidden="1" x14ac:dyDescent="0.15">
      <c r="A1212" s="71">
        <v>1233</v>
      </c>
      <c r="B1212" s="71" t="s">
        <v>104</v>
      </c>
      <c r="C1212" s="74" t="s">
        <v>169</v>
      </c>
      <c r="D1212" s="71" t="s">
        <v>118</v>
      </c>
    </row>
    <row r="1213" spans="1:4" hidden="1" x14ac:dyDescent="0.15">
      <c r="A1213" s="71">
        <v>1234</v>
      </c>
      <c r="B1213" s="71" t="s">
        <v>112</v>
      </c>
      <c r="C1213" s="74" t="s">
        <v>169</v>
      </c>
      <c r="D1213" s="71" t="s">
        <v>99</v>
      </c>
    </row>
    <row r="1214" spans="1:4" hidden="1" x14ac:dyDescent="0.15">
      <c r="A1214" s="71">
        <v>1235</v>
      </c>
      <c r="B1214" s="71" t="s">
        <v>120</v>
      </c>
      <c r="C1214" s="74" t="s">
        <v>169</v>
      </c>
      <c r="D1214" s="71" t="s">
        <v>118</v>
      </c>
    </row>
    <row r="1215" spans="1:4" hidden="1" x14ac:dyDescent="0.15">
      <c r="A1215" s="71">
        <v>1236</v>
      </c>
      <c r="B1215" s="71" t="s">
        <v>131</v>
      </c>
      <c r="C1215" s="74" t="s">
        <v>169</v>
      </c>
      <c r="D1215" s="71" t="s">
        <v>126</v>
      </c>
    </row>
    <row r="1216" spans="1:4" hidden="1" x14ac:dyDescent="0.15">
      <c r="A1216" s="71">
        <v>1237</v>
      </c>
      <c r="B1216" s="71" t="s">
        <v>107</v>
      </c>
      <c r="C1216" s="74" t="s">
        <v>169</v>
      </c>
      <c r="D1216" s="71" t="s">
        <v>126</v>
      </c>
    </row>
    <row r="1217" spans="1:4" hidden="1" x14ac:dyDescent="0.15">
      <c r="A1217" s="71">
        <v>1238</v>
      </c>
      <c r="B1217" s="71" t="s">
        <v>109</v>
      </c>
      <c r="C1217" s="74" t="s">
        <v>169</v>
      </c>
      <c r="D1217" s="71" t="s">
        <v>126</v>
      </c>
    </row>
    <row r="1218" spans="1:4" hidden="1" x14ac:dyDescent="0.15">
      <c r="A1218" s="71">
        <v>1239</v>
      </c>
      <c r="B1218" s="71" t="s">
        <v>102</v>
      </c>
      <c r="C1218" s="74" t="s">
        <v>169</v>
      </c>
      <c r="D1218" s="71" t="s">
        <v>126</v>
      </c>
    </row>
    <row r="1219" spans="1:4" hidden="1" x14ac:dyDescent="0.15">
      <c r="A1219" s="71">
        <v>1240</v>
      </c>
      <c r="B1219" s="71" t="s">
        <v>122</v>
      </c>
      <c r="C1219" s="74" t="s">
        <v>169</v>
      </c>
      <c r="D1219" s="71" t="s">
        <v>126</v>
      </c>
    </row>
    <row r="1220" spans="1:4" hidden="1" x14ac:dyDescent="0.15">
      <c r="A1220" s="71">
        <v>1241</v>
      </c>
      <c r="B1220" s="71" t="s">
        <v>112</v>
      </c>
      <c r="C1220" s="74" t="s">
        <v>169</v>
      </c>
      <c r="D1220" s="71" t="s">
        <v>126</v>
      </c>
    </row>
    <row r="1221" spans="1:4" hidden="1" x14ac:dyDescent="0.15">
      <c r="A1221" s="71">
        <v>1242</v>
      </c>
      <c r="B1221" s="71" t="s">
        <v>102</v>
      </c>
      <c r="C1221" s="74" t="s">
        <v>169</v>
      </c>
      <c r="D1221" s="71" t="s">
        <v>126</v>
      </c>
    </row>
    <row r="1222" spans="1:4" hidden="1" x14ac:dyDescent="0.15">
      <c r="A1222" s="71">
        <v>1243</v>
      </c>
      <c r="B1222" s="71" t="s">
        <v>112</v>
      </c>
      <c r="C1222" s="74" t="s">
        <v>169</v>
      </c>
      <c r="D1222" s="71" t="s">
        <v>126</v>
      </c>
    </row>
    <row r="1223" spans="1:4" hidden="1" x14ac:dyDescent="0.15">
      <c r="A1223" s="71">
        <v>1244</v>
      </c>
      <c r="B1223" s="71" t="s">
        <v>122</v>
      </c>
      <c r="C1223" s="74" t="s">
        <v>169</v>
      </c>
      <c r="D1223" s="71" t="s">
        <v>126</v>
      </c>
    </row>
    <row r="1224" spans="1:4" hidden="1" x14ac:dyDescent="0.15">
      <c r="A1224" s="71">
        <v>1245</v>
      </c>
      <c r="B1224" s="71" t="s">
        <v>108</v>
      </c>
      <c r="C1224" s="74" t="s">
        <v>169</v>
      </c>
      <c r="D1224" s="71" t="s">
        <v>126</v>
      </c>
    </row>
    <row r="1225" spans="1:4" hidden="1" x14ac:dyDescent="0.15">
      <c r="A1225" s="71">
        <v>1246</v>
      </c>
      <c r="B1225" s="71" t="s">
        <v>113</v>
      </c>
      <c r="C1225" s="74" t="s">
        <v>169</v>
      </c>
      <c r="D1225" s="71" t="s">
        <v>126</v>
      </c>
    </row>
    <row r="1226" spans="1:4" hidden="1" x14ac:dyDescent="0.15">
      <c r="A1226" s="71">
        <v>1247</v>
      </c>
      <c r="B1226" s="71" t="s">
        <v>117</v>
      </c>
      <c r="C1226" s="74" t="s">
        <v>169</v>
      </c>
      <c r="D1226" s="71" t="s">
        <v>126</v>
      </c>
    </row>
    <row r="1227" spans="1:4" hidden="1" x14ac:dyDescent="0.15">
      <c r="A1227" s="71">
        <v>1248</v>
      </c>
      <c r="B1227" s="71" t="s">
        <v>122</v>
      </c>
      <c r="C1227" s="74" t="s">
        <v>169</v>
      </c>
      <c r="D1227" s="71" t="s">
        <v>126</v>
      </c>
    </row>
    <row r="1228" spans="1:4" hidden="1" x14ac:dyDescent="0.15">
      <c r="A1228" s="71">
        <v>1249</v>
      </c>
      <c r="B1228" s="71" t="s">
        <v>109</v>
      </c>
      <c r="C1228" s="74" t="s">
        <v>169</v>
      </c>
      <c r="D1228" s="71" t="s">
        <v>126</v>
      </c>
    </row>
    <row r="1229" spans="1:4" hidden="1" x14ac:dyDescent="0.15">
      <c r="A1229" s="71">
        <v>1250</v>
      </c>
      <c r="B1229" s="71" t="s">
        <v>128</v>
      </c>
      <c r="C1229" s="74" t="s">
        <v>169</v>
      </c>
      <c r="D1229" s="71" t="s">
        <v>129</v>
      </c>
    </row>
    <row r="1230" spans="1:4" hidden="1" x14ac:dyDescent="0.15">
      <c r="A1230" s="71">
        <v>1251</v>
      </c>
      <c r="B1230" s="71" t="s">
        <v>102</v>
      </c>
      <c r="C1230" s="74" t="s">
        <v>169</v>
      </c>
      <c r="D1230" s="71" t="s">
        <v>129</v>
      </c>
    </row>
    <row r="1231" spans="1:4" hidden="1" x14ac:dyDescent="0.15">
      <c r="A1231" s="71">
        <v>1252</v>
      </c>
      <c r="B1231" s="71" t="s">
        <v>120</v>
      </c>
      <c r="C1231" s="74" t="s">
        <v>169</v>
      </c>
      <c r="D1231" s="71" t="s">
        <v>129</v>
      </c>
    </row>
    <row r="1232" spans="1:4" hidden="1" x14ac:dyDescent="0.15">
      <c r="A1232" s="71">
        <v>1253</v>
      </c>
      <c r="B1232" s="71" t="s">
        <v>113</v>
      </c>
      <c r="C1232" s="74" t="s">
        <v>169</v>
      </c>
      <c r="D1232" s="71" t="s">
        <v>129</v>
      </c>
    </row>
    <row r="1233" spans="1:4" hidden="1" x14ac:dyDescent="0.15">
      <c r="A1233" s="71">
        <v>1254</v>
      </c>
      <c r="B1233" s="71" t="s">
        <v>106</v>
      </c>
      <c r="C1233" s="74" t="s">
        <v>169</v>
      </c>
      <c r="D1233" s="71" t="s">
        <v>129</v>
      </c>
    </row>
    <row r="1234" spans="1:4" hidden="1" x14ac:dyDescent="0.15">
      <c r="A1234" s="71">
        <v>1255</v>
      </c>
      <c r="B1234" s="71" t="s">
        <v>115</v>
      </c>
      <c r="C1234" s="74" t="s">
        <v>169</v>
      </c>
      <c r="D1234" s="71" t="s">
        <v>129</v>
      </c>
    </row>
    <row r="1235" spans="1:4" hidden="1" x14ac:dyDescent="0.15">
      <c r="A1235" s="71">
        <v>1256</v>
      </c>
      <c r="B1235" s="71" t="s">
        <v>110</v>
      </c>
      <c r="C1235" s="74" t="s">
        <v>169</v>
      </c>
      <c r="D1235" s="71" t="s">
        <v>129</v>
      </c>
    </row>
    <row r="1236" spans="1:4" hidden="1" x14ac:dyDescent="0.15">
      <c r="A1236" s="71">
        <v>1257</v>
      </c>
      <c r="B1236" s="71" t="s">
        <v>101</v>
      </c>
      <c r="C1236" s="74" t="s">
        <v>170</v>
      </c>
      <c r="D1236" s="71" t="s">
        <v>99</v>
      </c>
    </row>
    <row r="1237" spans="1:4" hidden="1" x14ac:dyDescent="0.15">
      <c r="A1237" s="71">
        <v>1258</v>
      </c>
      <c r="B1237" s="71" t="s">
        <v>128</v>
      </c>
      <c r="C1237" s="74" t="s">
        <v>170</v>
      </c>
      <c r="D1237" s="71" t="s">
        <v>99</v>
      </c>
    </row>
    <row r="1238" spans="1:4" hidden="1" x14ac:dyDescent="0.15">
      <c r="A1238" s="71">
        <v>1259</v>
      </c>
      <c r="B1238" s="71" t="s">
        <v>97</v>
      </c>
      <c r="C1238" s="74" t="s">
        <v>170</v>
      </c>
      <c r="D1238" s="71" t="s">
        <v>99</v>
      </c>
    </row>
    <row r="1239" spans="1:4" hidden="1" x14ac:dyDescent="0.15">
      <c r="A1239" s="71">
        <v>1260</v>
      </c>
      <c r="B1239" s="71" t="s">
        <v>124</v>
      </c>
      <c r="C1239" s="74" t="s">
        <v>170</v>
      </c>
      <c r="D1239" s="71" t="s">
        <v>118</v>
      </c>
    </row>
    <row r="1240" spans="1:4" hidden="1" x14ac:dyDescent="0.15">
      <c r="A1240" s="71">
        <v>1261</v>
      </c>
      <c r="B1240" s="71" t="s">
        <v>114</v>
      </c>
      <c r="C1240" s="74" t="s">
        <v>170</v>
      </c>
      <c r="D1240" s="71" t="s">
        <v>118</v>
      </c>
    </row>
    <row r="1241" spans="1:4" hidden="1" x14ac:dyDescent="0.15">
      <c r="A1241" s="71">
        <v>1262</v>
      </c>
      <c r="B1241" s="71" t="s">
        <v>104</v>
      </c>
      <c r="C1241" s="74" t="s">
        <v>170</v>
      </c>
      <c r="D1241" s="71" t="s">
        <v>118</v>
      </c>
    </row>
    <row r="1242" spans="1:4" hidden="1" x14ac:dyDescent="0.15">
      <c r="A1242" s="71">
        <v>1263</v>
      </c>
      <c r="B1242" s="71" t="s">
        <v>109</v>
      </c>
      <c r="C1242" s="74" t="s">
        <v>170</v>
      </c>
      <c r="D1242" s="71" t="s">
        <v>126</v>
      </c>
    </row>
    <row r="1243" spans="1:4" hidden="1" x14ac:dyDescent="0.15">
      <c r="A1243" s="71">
        <v>1264</v>
      </c>
      <c r="B1243" s="71" t="s">
        <v>101</v>
      </c>
      <c r="C1243" s="74" t="s">
        <v>170</v>
      </c>
      <c r="D1243" s="71" t="s">
        <v>126</v>
      </c>
    </row>
    <row r="1244" spans="1:4" hidden="1" x14ac:dyDescent="0.15">
      <c r="A1244" s="71">
        <v>1265</v>
      </c>
      <c r="B1244" s="71" t="s">
        <v>114</v>
      </c>
      <c r="C1244" s="74" t="s">
        <v>170</v>
      </c>
      <c r="D1244" s="71" t="s">
        <v>126</v>
      </c>
    </row>
    <row r="1245" spans="1:4" hidden="1" x14ac:dyDescent="0.15">
      <c r="A1245" s="71">
        <v>1266</v>
      </c>
      <c r="B1245" s="71" t="s">
        <v>117</v>
      </c>
      <c r="C1245" s="74" t="s">
        <v>170</v>
      </c>
      <c r="D1245" s="71" t="s">
        <v>126</v>
      </c>
    </row>
    <row r="1246" spans="1:4" hidden="1" x14ac:dyDescent="0.15">
      <c r="A1246" s="71">
        <v>1267</v>
      </c>
      <c r="B1246" s="71" t="s">
        <v>113</v>
      </c>
      <c r="C1246" s="74" t="s">
        <v>170</v>
      </c>
      <c r="D1246" s="71" t="s">
        <v>126</v>
      </c>
    </row>
    <row r="1247" spans="1:4" hidden="1" x14ac:dyDescent="0.15">
      <c r="A1247" s="71">
        <v>1268</v>
      </c>
      <c r="B1247" s="71" t="s">
        <v>128</v>
      </c>
      <c r="C1247" s="74" t="s">
        <v>170</v>
      </c>
      <c r="D1247" s="71" t="s">
        <v>126</v>
      </c>
    </row>
    <row r="1248" spans="1:4" hidden="1" x14ac:dyDescent="0.15">
      <c r="A1248" s="71">
        <v>1269</v>
      </c>
      <c r="B1248" s="71" t="s">
        <v>109</v>
      </c>
      <c r="C1248" s="74" t="s">
        <v>170</v>
      </c>
      <c r="D1248" s="71" t="s">
        <v>126</v>
      </c>
    </row>
    <row r="1249" spans="1:4" hidden="1" x14ac:dyDescent="0.15">
      <c r="A1249" s="71">
        <v>1270</v>
      </c>
      <c r="B1249" s="71" t="s">
        <v>104</v>
      </c>
      <c r="C1249" s="74" t="s">
        <v>170</v>
      </c>
      <c r="D1249" s="71" t="s">
        <v>126</v>
      </c>
    </row>
    <row r="1250" spans="1:4" hidden="1" x14ac:dyDescent="0.15">
      <c r="A1250" s="71">
        <v>1271</v>
      </c>
      <c r="B1250" s="71" t="s">
        <v>102</v>
      </c>
      <c r="C1250" s="74" t="s">
        <v>170</v>
      </c>
      <c r="D1250" s="71" t="s">
        <v>126</v>
      </c>
    </row>
    <row r="1251" spans="1:4" hidden="1" x14ac:dyDescent="0.15">
      <c r="A1251" s="71">
        <v>1272</v>
      </c>
      <c r="B1251" s="71" t="s">
        <v>102</v>
      </c>
      <c r="C1251" s="74" t="s">
        <v>170</v>
      </c>
      <c r="D1251" s="71" t="s">
        <v>126</v>
      </c>
    </row>
    <row r="1252" spans="1:4" hidden="1" x14ac:dyDescent="0.15">
      <c r="A1252" s="71">
        <v>1273</v>
      </c>
      <c r="B1252" s="71" t="s">
        <v>124</v>
      </c>
      <c r="C1252" s="74" t="s">
        <v>170</v>
      </c>
      <c r="D1252" s="71" t="s">
        <v>129</v>
      </c>
    </row>
    <row r="1253" spans="1:4" hidden="1" x14ac:dyDescent="0.15">
      <c r="A1253" s="71">
        <v>1274</v>
      </c>
      <c r="B1253" s="71" t="s">
        <v>105</v>
      </c>
      <c r="C1253" s="74" t="s">
        <v>170</v>
      </c>
      <c r="D1253" s="71" t="s">
        <v>129</v>
      </c>
    </row>
    <row r="1254" spans="1:4" hidden="1" x14ac:dyDescent="0.15">
      <c r="A1254" s="71">
        <v>1275</v>
      </c>
      <c r="B1254" s="71" t="s">
        <v>104</v>
      </c>
      <c r="C1254" s="74" t="s">
        <v>170</v>
      </c>
      <c r="D1254" s="71" t="s">
        <v>129</v>
      </c>
    </row>
    <row r="1255" spans="1:4" hidden="1" x14ac:dyDescent="0.15">
      <c r="A1255" s="71">
        <v>1276</v>
      </c>
      <c r="B1255" s="71" t="s">
        <v>101</v>
      </c>
      <c r="C1255" s="74" t="s">
        <v>170</v>
      </c>
      <c r="D1255" s="71" t="s">
        <v>129</v>
      </c>
    </row>
    <row r="1256" spans="1:4" hidden="1" x14ac:dyDescent="0.15">
      <c r="A1256" s="71">
        <v>1277</v>
      </c>
      <c r="B1256" s="71" t="s">
        <v>101</v>
      </c>
      <c r="C1256" s="74" t="s">
        <v>170</v>
      </c>
      <c r="D1256" s="71" t="s">
        <v>129</v>
      </c>
    </row>
    <row r="1257" spans="1:4" hidden="1" x14ac:dyDescent="0.15">
      <c r="A1257" s="71">
        <v>1278</v>
      </c>
      <c r="B1257" s="71" t="s">
        <v>120</v>
      </c>
      <c r="C1257" s="74" t="s">
        <v>170</v>
      </c>
      <c r="D1257" s="71" t="s">
        <v>129</v>
      </c>
    </row>
    <row r="1258" spans="1:4" hidden="1" x14ac:dyDescent="0.15">
      <c r="A1258" s="71">
        <v>1279</v>
      </c>
      <c r="B1258" s="71" t="s">
        <v>120</v>
      </c>
      <c r="C1258" s="74" t="s">
        <v>170</v>
      </c>
      <c r="D1258" s="71" t="s">
        <v>129</v>
      </c>
    </row>
    <row r="1259" spans="1:4" hidden="1" x14ac:dyDescent="0.15">
      <c r="A1259" s="71">
        <v>1280</v>
      </c>
      <c r="B1259" s="71" t="s">
        <v>113</v>
      </c>
      <c r="C1259" s="74" t="s">
        <v>170</v>
      </c>
      <c r="D1259" s="71" t="s">
        <v>129</v>
      </c>
    </row>
    <row r="1260" spans="1:4" hidden="1" x14ac:dyDescent="0.15">
      <c r="A1260" s="71">
        <v>1281</v>
      </c>
      <c r="B1260" s="71" t="s">
        <v>123</v>
      </c>
      <c r="C1260" s="74" t="s">
        <v>170</v>
      </c>
      <c r="D1260" s="71" t="s">
        <v>129</v>
      </c>
    </row>
    <row r="1261" spans="1:4" hidden="1" x14ac:dyDescent="0.15">
      <c r="A1261" s="71">
        <v>1282</v>
      </c>
      <c r="B1261" s="71" t="s">
        <v>106</v>
      </c>
      <c r="C1261" s="74" t="s">
        <v>170</v>
      </c>
      <c r="D1261" s="71" t="s">
        <v>129</v>
      </c>
    </row>
    <row r="1262" spans="1:4" hidden="1" x14ac:dyDescent="0.15">
      <c r="A1262" s="71">
        <v>1283</v>
      </c>
      <c r="B1262" s="71" t="s">
        <v>106</v>
      </c>
      <c r="C1262" s="74" t="s">
        <v>170</v>
      </c>
      <c r="D1262" s="71" t="s">
        <v>129</v>
      </c>
    </row>
    <row r="1263" spans="1:4" hidden="1" x14ac:dyDescent="0.15">
      <c r="A1263" s="71">
        <v>1284</v>
      </c>
      <c r="B1263" s="71" t="s">
        <v>109</v>
      </c>
      <c r="C1263" s="74" t="s">
        <v>170</v>
      </c>
      <c r="D1263" s="71" t="s">
        <v>129</v>
      </c>
    </row>
    <row r="1264" spans="1:4" hidden="1" x14ac:dyDescent="0.15">
      <c r="A1264" s="71">
        <v>1285</v>
      </c>
      <c r="B1264" s="71" t="s">
        <v>109</v>
      </c>
      <c r="C1264" s="74" t="s">
        <v>170</v>
      </c>
      <c r="D1264" s="71" t="s">
        <v>129</v>
      </c>
    </row>
    <row r="1265" spans="1:4" hidden="1" x14ac:dyDescent="0.15">
      <c r="A1265" s="71">
        <v>1286</v>
      </c>
      <c r="B1265" s="71" t="s">
        <v>135</v>
      </c>
      <c r="C1265" s="74" t="s">
        <v>170</v>
      </c>
      <c r="D1265" s="71" t="s">
        <v>129</v>
      </c>
    </row>
    <row r="1266" spans="1:4" hidden="1" x14ac:dyDescent="0.15">
      <c r="A1266" s="71">
        <v>1287</v>
      </c>
      <c r="B1266" s="71" t="s">
        <v>125</v>
      </c>
      <c r="C1266" s="74" t="s">
        <v>171</v>
      </c>
      <c r="D1266" s="71" t="s">
        <v>144</v>
      </c>
    </row>
    <row r="1267" spans="1:4" hidden="1" x14ac:dyDescent="0.15">
      <c r="A1267" s="71">
        <v>1288</v>
      </c>
      <c r="B1267" s="71" t="s">
        <v>105</v>
      </c>
      <c r="C1267" s="74" t="s">
        <v>171</v>
      </c>
      <c r="D1267" s="71" t="s">
        <v>133</v>
      </c>
    </row>
    <row r="1268" spans="1:4" hidden="1" x14ac:dyDescent="0.15">
      <c r="A1268" s="71">
        <v>1289</v>
      </c>
      <c r="B1268" s="71" t="s">
        <v>109</v>
      </c>
      <c r="C1268" s="74" t="s">
        <v>171</v>
      </c>
      <c r="D1268" s="71" t="s">
        <v>99</v>
      </c>
    </row>
    <row r="1269" spans="1:4" hidden="1" x14ac:dyDescent="0.15">
      <c r="A1269" s="71">
        <v>1290</v>
      </c>
      <c r="B1269" s="71" t="s">
        <v>124</v>
      </c>
      <c r="C1269" s="74" t="s">
        <v>171</v>
      </c>
      <c r="D1269" s="71" t="s">
        <v>99</v>
      </c>
    </row>
    <row r="1270" spans="1:4" hidden="1" x14ac:dyDescent="0.15">
      <c r="A1270" s="71">
        <v>1291</v>
      </c>
      <c r="B1270" s="71" t="s">
        <v>105</v>
      </c>
      <c r="C1270" s="74" t="s">
        <v>171</v>
      </c>
      <c r="D1270" s="71" t="s">
        <v>99</v>
      </c>
    </row>
    <row r="1271" spans="1:4" hidden="1" x14ac:dyDescent="0.15">
      <c r="A1271" s="71">
        <v>1292</v>
      </c>
      <c r="B1271" s="71" t="s">
        <v>103</v>
      </c>
      <c r="C1271" s="74" t="s">
        <v>171</v>
      </c>
      <c r="D1271" s="71" t="s">
        <v>99</v>
      </c>
    </row>
    <row r="1272" spans="1:4" hidden="1" x14ac:dyDescent="0.15">
      <c r="A1272" s="71">
        <v>1293</v>
      </c>
      <c r="B1272" s="71" t="s">
        <v>109</v>
      </c>
      <c r="C1272" s="74" t="s">
        <v>171</v>
      </c>
      <c r="D1272" s="71" t="s">
        <v>118</v>
      </c>
    </row>
    <row r="1273" spans="1:4" hidden="1" x14ac:dyDescent="0.15">
      <c r="A1273" s="71">
        <v>1294</v>
      </c>
      <c r="B1273" s="71" t="s">
        <v>112</v>
      </c>
      <c r="C1273" s="74" t="s">
        <v>171</v>
      </c>
      <c r="D1273" s="71" t="s">
        <v>118</v>
      </c>
    </row>
    <row r="1274" spans="1:4" hidden="1" x14ac:dyDescent="0.15">
      <c r="A1274" s="71">
        <v>1295</v>
      </c>
      <c r="B1274" s="71" t="s">
        <v>97</v>
      </c>
      <c r="C1274" s="74" t="s">
        <v>171</v>
      </c>
      <c r="D1274" s="71" t="s">
        <v>118</v>
      </c>
    </row>
    <row r="1275" spans="1:4" hidden="1" x14ac:dyDescent="0.15">
      <c r="A1275" s="71">
        <v>1296</v>
      </c>
      <c r="B1275" s="71" t="s">
        <v>123</v>
      </c>
      <c r="C1275" s="74" t="s">
        <v>171</v>
      </c>
      <c r="D1275" s="71" t="s">
        <v>126</v>
      </c>
    </row>
    <row r="1276" spans="1:4" hidden="1" x14ac:dyDescent="0.15">
      <c r="A1276" s="71">
        <v>1297</v>
      </c>
      <c r="B1276" s="71" t="s">
        <v>108</v>
      </c>
      <c r="C1276" s="74" t="s">
        <v>171</v>
      </c>
      <c r="D1276" s="71" t="s">
        <v>126</v>
      </c>
    </row>
    <row r="1277" spans="1:4" hidden="1" x14ac:dyDescent="0.15">
      <c r="A1277" s="71">
        <v>1298</v>
      </c>
      <c r="B1277" s="71" t="s">
        <v>117</v>
      </c>
      <c r="C1277" s="74" t="s">
        <v>171</v>
      </c>
      <c r="D1277" s="71" t="s">
        <v>126</v>
      </c>
    </row>
    <row r="1278" spans="1:4" hidden="1" x14ac:dyDescent="0.15">
      <c r="A1278" s="71">
        <v>1299</v>
      </c>
      <c r="B1278" s="71" t="s">
        <v>105</v>
      </c>
      <c r="C1278" s="74" t="s">
        <v>171</v>
      </c>
      <c r="D1278" s="71" t="s">
        <v>126</v>
      </c>
    </row>
    <row r="1279" spans="1:4" hidden="1" x14ac:dyDescent="0.15">
      <c r="A1279" s="71">
        <v>1300</v>
      </c>
      <c r="B1279" s="71" t="s">
        <v>113</v>
      </c>
      <c r="C1279" s="74" t="s">
        <v>171</v>
      </c>
      <c r="D1279" s="71" t="s">
        <v>126</v>
      </c>
    </row>
    <row r="1280" spans="1:4" hidden="1" x14ac:dyDescent="0.15">
      <c r="A1280" s="71">
        <v>1301</v>
      </c>
      <c r="B1280" s="71" t="s">
        <v>124</v>
      </c>
      <c r="C1280" s="74" t="s">
        <v>171</v>
      </c>
      <c r="D1280" s="71" t="s">
        <v>126</v>
      </c>
    </row>
    <row r="1281" spans="1:4" hidden="1" x14ac:dyDescent="0.15">
      <c r="A1281" s="71">
        <v>1302</v>
      </c>
      <c r="B1281" s="71" t="s">
        <v>102</v>
      </c>
      <c r="C1281" s="74" t="s">
        <v>171</v>
      </c>
      <c r="D1281" s="71" t="s">
        <v>126</v>
      </c>
    </row>
    <row r="1282" spans="1:4" hidden="1" x14ac:dyDescent="0.15">
      <c r="A1282" s="71">
        <v>1303</v>
      </c>
      <c r="B1282" s="71" t="s">
        <v>124</v>
      </c>
      <c r="C1282" s="74" t="s">
        <v>172</v>
      </c>
      <c r="D1282" s="71" t="s">
        <v>99</v>
      </c>
    </row>
    <row r="1283" spans="1:4" hidden="1" x14ac:dyDescent="0.15">
      <c r="A1283" s="71">
        <v>1304</v>
      </c>
      <c r="B1283" s="71" t="s">
        <v>101</v>
      </c>
      <c r="C1283" s="74" t="s">
        <v>172</v>
      </c>
      <c r="D1283" s="71" t="s">
        <v>99</v>
      </c>
    </row>
    <row r="1284" spans="1:4" hidden="1" x14ac:dyDescent="0.15">
      <c r="A1284" s="71">
        <v>1305</v>
      </c>
      <c r="B1284" s="71" t="s">
        <v>101</v>
      </c>
      <c r="C1284" s="74" t="s">
        <v>172</v>
      </c>
      <c r="D1284" s="71" t="s">
        <v>99</v>
      </c>
    </row>
    <row r="1285" spans="1:4" hidden="1" x14ac:dyDescent="0.15">
      <c r="A1285" s="71">
        <v>1306</v>
      </c>
      <c r="B1285" s="71" t="s">
        <v>101</v>
      </c>
      <c r="C1285" s="74" t="s">
        <v>172</v>
      </c>
      <c r="D1285" s="71" t="s">
        <v>99</v>
      </c>
    </row>
    <row r="1286" spans="1:4" hidden="1" x14ac:dyDescent="0.15">
      <c r="A1286" s="71">
        <v>1307</v>
      </c>
      <c r="B1286" s="71" t="s">
        <v>114</v>
      </c>
      <c r="C1286" s="74" t="s">
        <v>172</v>
      </c>
      <c r="D1286" s="71" t="s">
        <v>99</v>
      </c>
    </row>
    <row r="1287" spans="1:4" hidden="1" x14ac:dyDescent="0.15">
      <c r="A1287" s="71">
        <v>1308</v>
      </c>
      <c r="B1287" s="71" t="s">
        <v>114</v>
      </c>
      <c r="C1287" s="74" t="s">
        <v>172</v>
      </c>
      <c r="D1287" s="71" t="s">
        <v>99</v>
      </c>
    </row>
    <row r="1288" spans="1:4" hidden="1" x14ac:dyDescent="0.15">
      <c r="A1288" s="71">
        <v>1309</v>
      </c>
      <c r="B1288" s="71" t="s">
        <v>114</v>
      </c>
      <c r="C1288" s="74" t="s">
        <v>172</v>
      </c>
      <c r="D1288" s="71" t="s">
        <v>99</v>
      </c>
    </row>
    <row r="1289" spans="1:4" hidden="1" x14ac:dyDescent="0.15">
      <c r="A1289" s="71">
        <v>1310</v>
      </c>
      <c r="B1289" s="71" t="s">
        <v>111</v>
      </c>
      <c r="C1289" s="74" t="s">
        <v>172</v>
      </c>
      <c r="D1289" s="71" t="s">
        <v>99</v>
      </c>
    </row>
    <row r="1290" spans="1:4" hidden="1" x14ac:dyDescent="0.15">
      <c r="A1290" s="71">
        <v>1311</v>
      </c>
      <c r="B1290" s="71" t="s">
        <v>111</v>
      </c>
      <c r="C1290" s="74" t="s">
        <v>172</v>
      </c>
      <c r="D1290" s="71" t="s">
        <v>99</v>
      </c>
    </row>
    <row r="1291" spans="1:4" hidden="1" x14ac:dyDescent="0.15">
      <c r="A1291" s="71">
        <v>1312</v>
      </c>
      <c r="B1291" s="71" t="s">
        <v>111</v>
      </c>
      <c r="C1291" s="74" t="s">
        <v>172</v>
      </c>
      <c r="D1291" s="71" t="s">
        <v>99</v>
      </c>
    </row>
    <row r="1292" spans="1:4" hidden="1" x14ac:dyDescent="0.15">
      <c r="A1292" s="71">
        <v>1313</v>
      </c>
      <c r="B1292" s="71" t="s">
        <v>127</v>
      </c>
      <c r="C1292" s="74" t="s">
        <v>172</v>
      </c>
      <c r="D1292" s="71" t="s">
        <v>99</v>
      </c>
    </row>
    <row r="1293" spans="1:4" hidden="1" x14ac:dyDescent="0.15">
      <c r="A1293" s="71">
        <v>1314</v>
      </c>
      <c r="B1293" s="71" t="s">
        <v>120</v>
      </c>
      <c r="C1293" s="74" t="s">
        <v>172</v>
      </c>
      <c r="D1293" s="71" t="s">
        <v>99</v>
      </c>
    </row>
    <row r="1294" spans="1:4" hidden="1" x14ac:dyDescent="0.15">
      <c r="A1294" s="71">
        <v>1315</v>
      </c>
      <c r="B1294" s="71" t="s">
        <v>120</v>
      </c>
      <c r="C1294" s="74" t="s">
        <v>172</v>
      </c>
      <c r="D1294" s="71" t="s">
        <v>99</v>
      </c>
    </row>
    <row r="1295" spans="1:4" hidden="1" x14ac:dyDescent="0.15">
      <c r="A1295" s="71">
        <v>1316</v>
      </c>
      <c r="B1295" s="71" t="s">
        <v>113</v>
      </c>
      <c r="C1295" s="74" t="s">
        <v>172</v>
      </c>
      <c r="D1295" s="71" t="s">
        <v>99</v>
      </c>
    </row>
    <row r="1296" spans="1:4" hidden="1" x14ac:dyDescent="0.15">
      <c r="A1296" s="71">
        <v>1317</v>
      </c>
      <c r="B1296" s="71" t="s">
        <v>112</v>
      </c>
      <c r="C1296" s="74" t="s">
        <v>172</v>
      </c>
      <c r="D1296" s="71" t="s">
        <v>99</v>
      </c>
    </row>
    <row r="1297" spans="1:4" hidden="1" x14ac:dyDescent="0.15">
      <c r="A1297" s="71">
        <v>1318</v>
      </c>
      <c r="B1297" s="71" t="s">
        <v>128</v>
      </c>
      <c r="C1297" s="74" t="s">
        <v>172</v>
      </c>
      <c r="D1297" s="71" t="s">
        <v>99</v>
      </c>
    </row>
    <row r="1298" spans="1:4" hidden="1" x14ac:dyDescent="0.15">
      <c r="A1298" s="71">
        <v>1319</v>
      </c>
      <c r="B1298" s="71" t="s">
        <v>140</v>
      </c>
      <c r="C1298" s="74" t="s">
        <v>172</v>
      </c>
      <c r="D1298" s="71" t="s">
        <v>99</v>
      </c>
    </row>
    <row r="1299" spans="1:4" hidden="1" x14ac:dyDescent="0.15">
      <c r="A1299" s="71">
        <v>1320</v>
      </c>
      <c r="B1299" s="71" t="s">
        <v>107</v>
      </c>
      <c r="C1299" s="74" t="s">
        <v>172</v>
      </c>
      <c r="D1299" s="71" t="s">
        <v>99</v>
      </c>
    </row>
    <row r="1300" spans="1:4" hidden="1" x14ac:dyDescent="0.15">
      <c r="A1300" s="71">
        <v>1321</v>
      </c>
      <c r="B1300" s="71" t="s">
        <v>109</v>
      </c>
      <c r="C1300" s="74" t="s">
        <v>172</v>
      </c>
      <c r="D1300" s="71" t="s">
        <v>99</v>
      </c>
    </row>
    <row r="1301" spans="1:4" hidden="1" x14ac:dyDescent="0.15">
      <c r="A1301" s="71">
        <v>1322</v>
      </c>
      <c r="B1301" s="71" t="s">
        <v>97</v>
      </c>
      <c r="C1301" s="74" t="s">
        <v>172</v>
      </c>
      <c r="D1301" s="71" t="s">
        <v>99</v>
      </c>
    </row>
    <row r="1302" spans="1:4" hidden="1" x14ac:dyDescent="0.15">
      <c r="A1302" s="71">
        <v>1323</v>
      </c>
      <c r="B1302" s="71" t="s">
        <v>97</v>
      </c>
      <c r="C1302" s="74" t="s">
        <v>172</v>
      </c>
      <c r="D1302" s="71" t="s">
        <v>99</v>
      </c>
    </row>
    <row r="1303" spans="1:4" hidden="1" x14ac:dyDescent="0.15">
      <c r="A1303" s="71">
        <v>1324</v>
      </c>
      <c r="B1303" s="71" t="s">
        <v>125</v>
      </c>
      <c r="C1303" s="74" t="s">
        <v>172</v>
      </c>
      <c r="D1303" s="71" t="s">
        <v>99</v>
      </c>
    </row>
    <row r="1304" spans="1:4" hidden="1" x14ac:dyDescent="0.15">
      <c r="A1304" s="71">
        <v>1325</v>
      </c>
      <c r="B1304" s="71" t="s">
        <v>100</v>
      </c>
      <c r="C1304" s="74" t="s">
        <v>172</v>
      </c>
      <c r="D1304" s="71" t="s">
        <v>118</v>
      </c>
    </row>
    <row r="1305" spans="1:4" hidden="1" x14ac:dyDescent="0.15">
      <c r="A1305" s="71">
        <v>1326</v>
      </c>
      <c r="B1305" s="71" t="s">
        <v>100</v>
      </c>
      <c r="C1305" s="74" t="s">
        <v>172</v>
      </c>
      <c r="D1305" s="71" t="s">
        <v>118</v>
      </c>
    </row>
    <row r="1306" spans="1:4" hidden="1" x14ac:dyDescent="0.15">
      <c r="A1306" s="71">
        <v>1327</v>
      </c>
      <c r="B1306" s="71" t="s">
        <v>114</v>
      </c>
      <c r="C1306" s="74" t="s">
        <v>172</v>
      </c>
      <c r="D1306" s="71" t="s">
        <v>118</v>
      </c>
    </row>
    <row r="1307" spans="1:4" hidden="1" x14ac:dyDescent="0.15">
      <c r="A1307" s="71">
        <v>1328</v>
      </c>
      <c r="B1307" s="71" t="s">
        <v>114</v>
      </c>
      <c r="C1307" s="74" t="s">
        <v>172</v>
      </c>
      <c r="D1307" s="71" t="s">
        <v>118</v>
      </c>
    </row>
    <row r="1308" spans="1:4" hidden="1" x14ac:dyDescent="0.15">
      <c r="A1308" s="71">
        <v>1329</v>
      </c>
      <c r="B1308" s="71" t="s">
        <v>111</v>
      </c>
      <c r="C1308" s="74" t="s">
        <v>172</v>
      </c>
      <c r="D1308" s="71" t="s">
        <v>118</v>
      </c>
    </row>
    <row r="1309" spans="1:4" hidden="1" x14ac:dyDescent="0.15">
      <c r="A1309" s="71">
        <v>1330</v>
      </c>
      <c r="B1309" s="71" t="s">
        <v>111</v>
      </c>
      <c r="C1309" s="74" t="s">
        <v>172</v>
      </c>
      <c r="D1309" s="71" t="s">
        <v>118</v>
      </c>
    </row>
    <row r="1310" spans="1:4" hidden="1" x14ac:dyDescent="0.15">
      <c r="A1310" s="71">
        <v>1331</v>
      </c>
      <c r="B1310" s="71" t="s">
        <v>108</v>
      </c>
      <c r="C1310" s="74" t="s">
        <v>172</v>
      </c>
      <c r="D1310" s="71" t="s">
        <v>118</v>
      </c>
    </row>
    <row r="1311" spans="1:4" hidden="1" x14ac:dyDescent="0.15">
      <c r="A1311" s="71">
        <v>1332</v>
      </c>
      <c r="B1311" s="71" t="s">
        <v>120</v>
      </c>
      <c r="C1311" s="74" t="s">
        <v>172</v>
      </c>
      <c r="D1311" s="71" t="s">
        <v>118</v>
      </c>
    </row>
    <row r="1312" spans="1:4" hidden="1" x14ac:dyDescent="0.15">
      <c r="A1312" s="71">
        <v>1333</v>
      </c>
      <c r="B1312" s="71" t="s">
        <v>120</v>
      </c>
      <c r="C1312" s="74" t="s">
        <v>172</v>
      </c>
      <c r="D1312" s="71" t="s">
        <v>118</v>
      </c>
    </row>
    <row r="1313" spans="1:4" hidden="1" x14ac:dyDescent="0.15">
      <c r="A1313" s="71">
        <v>1334</v>
      </c>
      <c r="B1313" s="71" t="s">
        <v>113</v>
      </c>
      <c r="C1313" s="74" t="s">
        <v>172</v>
      </c>
      <c r="D1313" s="71" t="s">
        <v>118</v>
      </c>
    </row>
    <row r="1314" spans="1:4" hidden="1" x14ac:dyDescent="0.15">
      <c r="A1314" s="71">
        <v>1335</v>
      </c>
      <c r="B1314" s="71" t="s">
        <v>112</v>
      </c>
      <c r="C1314" s="74" t="s">
        <v>172</v>
      </c>
      <c r="D1314" s="71" t="s">
        <v>118</v>
      </c>
    </row>
    <row r="1315" spans="1:4" hidden="1" x14ac:dyDescent="0.15">
      <c r="A1315" s="71">
        <v>1336</v>
      </c>
      <c r="B1315" s="71" t="s">
        <v>105</v>
      </c>
      <c r="C1315" s="74" t="s">
        <v>172</v>
      </c>
      <c r="D1315" s="71" t="s">
        <v>118</v>
      </c>
    </row>
    <row r="1316" spans="1:4" hidden="1" x14ac:dyDescent="0.15">
      <c r="A1316" s="71">
        <v>1337</v>
      </c>
      <c r="B1316" s="71" t="s">
        <v>105</v>
      </c>
      <c r="C1316" s="74" t="s">
        <v>172</v>
      </c>
      <c r="D1316" s="71" t="s">
        <v>118</v>
      </c>
    </row>
    <row r="1317" spans="1:4" hidden="1" x14ac:dyDescent="0.15">
      <c r="A1317" s="71">
        <v>1338</v>
      </c>
      <c r="B1317" s="71" t="s">
        <v>116</v>
      </c>
      <c r="C1317" s="74" t="s">
        <v>172</v>
      </c>
      <c r="D1317" s="71" t="s">
        <v>118</v>
      </c>
    </row>
    <row r="1318" spans="1:4" hidden="1" x14ac:dyDescent="0.15">
      <c r="A1318" s="71">
        <v>1339</v>
      </c>
      <c r="B1318" s="71" t="s">
        <v>145</v>
      </c>
      <c r="C1318" s="74" t="s">
        <v>172</v>
      </c>
      <c r="D1318" s="71" t="s">
        <v>118</v>
      </c>
    </row>
    <row r="1319" spans="1:4" hidden="1" x14ac:dyDescent="0.15">
      <c r="A1319" s="71">
        <v>1340</v>
      </c>
      <c r="B1319" s="71" t="s">
        <v>122</v>
      </c>
      <c r="C1319" s="74" t="s">
        <v>172</v>
      </c>
      <c r="D1319" s="71" t="s">
        <v>118</v>
      </c>
    </row>
    <row r="1320" spans="1:4" hidden="1" x14ac:dyDescent="0.15">
      <c r="A1320" s="71">
        <v>1341</v>
      </c>
      <c r="B1320" s="71" t="s">
        <v>102</v>
      </c>
      <c r="C1320" s="74" t="s">
        <v>172</v>
      </c>
      <c r="D1320" s="71" t="s">
        <v>118</v>
      </c>
    </row>
    <row r="1321" spans="1:4" hidden="1" x14ac:dyDescent="0.15">
      <c r="A1321" s="71">
        <v>1342</v>
      </c>
      <c r="B1321" s="71" t="s">
        <v>102</v>
      </c>
      <c r="C1321" s="74" t="s">
        <v>172</v>
      </c>
      <c r="D1321" s="71" t="s">
        <v>118</v>
      </c>
    </row>
    <row r="1322" spans="1:4" hidden="1" x14ac:dyDescent="0.15">
      <c r="A1322" s="71">
        <v>1343</v>
      </c>
      <c r="B1322" s="71" t="s">
        <v>97</v>
      </c>
      <c r="C1322" s="74" t="s">
        <v>172</v>
      </c>
      <c r="D1322" s="71" t="s">
        <v>118</v>
      </c>
    </row>
    <row r="1323" spans="1:4" hidden="1" x14ac:dyDescent="0.15">
      <c r="A1323" s="71">
        <v>1344</v>
      </c>
      <c r="B1323" s="71" t="s">
        <v>97</v>
      </c>
      <c r="C1323" s="74" t="s">
        <v>172</v>
      </c>
      <c r="D1323" s="71" t="s">
        <v>118</v>
      </c>
    </row>
    <row r="1324" spans="1:4" hidden="1" x14ac:dyDescent="0.15">
      <c r="A1324" s="71">
        <v>1345</v>
      </c>
      <c r="B1324" s="71" t="s">
        <v>111</v>
      </c>
      <c r="C1324" s="74" t="s">
        <v>172</v>
      </c>
      <c r="D1324" s="71" t="s">
        <v>126</v>
      </c>
    </row>
    <row r="1325" spans="1:4" hidden="1" x14ac:dyDescent="0.15">
      <c r="A1325" s="71">
        <v>1346</v>
      </c>
      <c r="B1325" s="71" t="s">
        <v>111</v>
      </c>
      <c r="C1325" s="74" t="s">
        <v>172</v>
      </c>
      <c r="D1325" s="71" t="s">
        <v>126</v>
      </c>
    </row>
    <row r="1326" spans="1:4" hidden="1" x14ac:dyDescent="0.15">
      <c r="A1326" s="71">
        <v>1347</v>
      </c>
      <c r="B1326" s="71" t="s">
        <v>108</v>
      </c>
      <c r="C1326" s="74" t="s">
        <v>172</v>
      </c>
      <c r="D1326" s="71" t="s">
        <v>126</v>
      </c>
    </row>
    <row r="1327" spans="1:4" hidden="1" x14ac:dyDescent="0.15">
      <c r="A1327" s="71">
        <v>1348</v>
      </c>
      <c r="B1327" s="71" t="s">
        <v>127</v>
      </c>
      <c r="C1327" s="74" t="s">
        <v>172</v>
      </c>
      <c r="D1327" s="71" t="s">
        <v>126</v>
      </c>
    </row>
    <row r="1328" spans="1:4" hidden="1" x14ac:dyDescent="0.15">
      <c r="A1328" s="71">
        <v>1349</v>
      </c>
      <c r="B1328" s="71" t="s">
        <v>120</v>
      </c>
      <c r="C1328" s="74" t="s">
        <v>172</v>
      </c>
      <c r="D1328" s="71" t="s">
        <v>126</v>
      </c>
    </row>
    <row r="1329" spans="1:4" hidden="1" x14ac:dyDescent="0.15">
      <c r="A1329" s="71">
        <v>1350</v>
      </c>
      <c r="B1329" s="71" t="s">
        <v>117</v>
      </c>
      <c r="C1329" s="74" t="s">
        <v>172</v>
      </c>
      <c r="D1329" s="71" t="s">
        <v>126</v>
      </c>
    </row>
    <row r="1330" spans="1:4" hidden="1" x14ac:dyDescent="0.15">
      <c r="A1330" s="71">
        <v>1351</v>
      </c>
      <c r="B1330" s="71" t="s">
        <v>117</v>
      </c>
      <c r="C1330" s="74" t="s">
        <v>172</v>
      </c>
      <c r="D1330" s="71" t="s">
        <v>126</v>
      </c>
    </row>
    <row r="1331" spans="1:4" hidden="1" x14ac:dyDescent="0.15">
      <c r="A1331" s="71">
        <v>1352</v>
      </c>
      <c r="B1331" s="71" t="s">
        <v>117</v>
      </c>
      <c r="C1331" s="74" t="s">
        <v>172</v>
      </c>
      <c r="D1331" s="71" t="s">
        <v>126</v>
      </c>
    </row>
    <row r="1332" spans="1:4" hidden="1" x14ac:dyDescent="0.15">
      <c r="A1332" s="71">
        <v>1353</v>
      </c>
      <c r="B1332" s="71" t="s">
        <v>112</v>
      </c>
      <c r="C1332" s="74" t="s">
        <v>172</v>
      </c>
      <c r="D1332" s="71" t="s">
        <v>126</v>
      </c>
    </row>
    <row r="1333" spans="1:4" hidden="1" x14ac:dyDescent="0.15">
      <c r="A1333" s="71">
        <v>1354</v>
      </c>
      <c r="B1333" s="71" t="s">
        <v>112</v>
      </c>
      <c r="C1333" s="74" t="s">
        <v>172</v>
      </c>
      <c r="D1333" s="71" t="s">
        <v>126</v>
      </c>
    </row>
    <row r="1334" spans="1:4" hidden="1" x14ac:dyDescent="0.15">
      <c r="A1334" s="71">
        <v>1355</v>
      </c>
      <c r="B1334" s="71" t="s">
        <v>112</v>
      </c>
      <c r="C1334" s="74" t="s">
        <v>172</v>
      </c>
      <c r="D1334" s="71" t="s">
        <v>126</v>
      </c>
    </row>
    <row r="1335" spans="1:4" hidden="1" x14ac:dyDescent="0.15">
      <c r="A1335" s="71">
        <v>1356</v>
      </c>
      <c r="B1335" s="71" t="s">
        <v>123</v>
      </c>
      <c r="C1335" s="74" t="s">
        <v>172</v>
      </c>
      <c r="D1335" s="71" t="s">
        <v>126</v>
      </c>
    </row>
    <row r="1336" spans="1:4" hidden="1" x14ac:dyDescent="0.15">
      <c r="A1336" s="71">
        <v>1357</v>
      </c>
      <c r="B1336" s="71" t="s">
        <v>105</v>
      </c>
      <c r="C1336" s="74" t="s">
        <v>172</v>
      </c>
      <c r="D1336" s="71" t="s">
        <v>126</v>
      </c>
    </row>
    <row r="1337" spans="1:4" hidden="1" x14ac:dyDescent="0.15">
      <c r="A1337" s="71">
        <v>1358</v>
      </c>
      <c r="B1337" s="71" t="s">
        <v>115</v>
      </c>
      <c r="C1337" s="74" t="s">
        <v>172</v>
      </c>
      <c r="D1337" s="71" t="s">
        <v>126</v>
      </c>
    </row>
    <row r="1338" spans="1:4" hidden="1" x14ac:dyDescent="0.15">
      <c r="A1338" s="71">
        <v>1359</v>
      </c>
      <c r="B1338" s="71" t="s">
        <v>110</v>
      </c>
      <c r="C1338" s="74" t="s">
        <v>172</v>
      </c>
      <c r="D1338" s="71" t="s">
        <v>126</v>
      </c>
    </row>
    <row r="1339" spans="1:4" hidden="1" x14ac:dyDescent="0.15">
      <c r="A1339" s="71">
        <v>1360</v>
      </c>
      <c r="B1339" s="71" t="s">
        <v>97</v>
      </c>
      <c r="C1339" s="74" t="s">
        <v>172</v>
      </c>
      <c r="D1339" s="71" t="s">
        <v>126</v>
      </c>
    </row>
    <row r="1340" spans="1:4" hidden="1" x14ac:dyDescent="0.15">
      <c r="A1340" s="71">
        <v>1361</v>
      </c>
      <c r="B1340" s="71" t="s">
        <v>119</v>
      </c>
      <c r="C1340" s="74" t="s">
        <v>172</v>
      </c>
      <c r="D1340" s="71" t="s">
        <v>126</v>
      </c>
    </row>
    <row r="1341" spans="1:4" hidden="1" x14ac:dyDescent="0.15">
      <c r="A1341" s="71">
        <v>1362</v>
      </c>
      <c r="B1341" s="71" t="s">
        <v>125</v>
      </c>
      <c r="C1341" s="74" t="s">
        <v>172</v>
      </c>
      <c r="D1341" s="71" t="s">
        <v>126</v>
      </c>
    </row>
    <row r="1342" spans="1:4" hidden="1" x14ac:dyDescent="0.15">
      <c r="A1342" s="71">
        <v>1363</v>
      </c>
      <c r="B1342" s="71" t="s">
        <v>101</v>
      </c>
      <c r="C1342" s="74" t="s">
        <v>172</v>
      </c>
      <c r="D1342" s="71" t="s">
        <v>129</v>
      </c>
    </row>
    <row r="1343" spans="1:4" hidden="1" x14ac:dyDescent="0.15">
      <c r="A1343" s="71">
        <v>1364</v>
      </c>
      <c r="B1343" s="71" t="s">
        <v>101</v>
      </c>
      <c r="C1343" s="74" t="s">
        <v>172</v>
      </c>
      <c r="D1343" s="71" t="s">
        <v>129</v>
      </c>
    </row>
    <row r="1344" spans="1:4" hidden="1" x14ac:dyDescent="0.15">
      <c r="A1344" s="71">
        <v>1365</v>
      </c>
      <c r="B1344" s="71" t="s">
        <v>100</v>
      </c>
      <c r="C1344" s="74" t="s">
        <v>172</v>
      </c>
      <c r="D1344" s="71" t="s">
        <v>129</v>
      </c>
    </row>
    <row r="1345" spans="1:4" hidden="1" x14ac:dyDescent="0.15">
      <c r="A1345" s="71">
        <v>1366</v>
      </c>
      <c r="B1345" s="71" t="s">
        <v>111</v>
      </c>
      <c r="C1345" s="74" t="s">
        <v>172</v>
      </c>
      <c r="D1345" s="71" t="s">
        <v>129</v>
      </c>
    </row>
    <row r="1346" spans="1:4" hidden="1" x14ac:dyDescent="0.15">
      <c r="A1346" s="71">
        <v>1367</v>
      </c>
      <c r="B1346" s="71" t="s">
        <v>120</v>
      </c>
      <c r="C1346" s="74" t="s">
        <v>172</v>
      </c>
      <c r="D1346" s="71" t="s">
        <v>129</v>
      </c>
    </row>
    <row r="1347" spans="1:4" hidden="1" x14ac:dyDescent="0.15">
      <c r="A1347" s="71">
        <v>1368</v>
      </c>
      <c r="B1347" s="71" t="s">
        <v>105</v>
      </c>
      <c r="C1347" s="74" t="s">
        <v>172</v>
      </c>
      <c r="D1347" s="71" t="s">
        <v>129</v>
      </c>
    </row>
    <row r="1348" spans="1:4" hidden="1" x14ac:dyDescent="0.15">
      <c r="A1348" s="71">
        <v>1369</v>
      </c>
      <c r="B1348" s="71" t="s">
        <v>104</v>
      </c>
      <c r="C1348" s="74" t="s">
        <v>172</v>
      </c>
      <c r="D1348" s="71" t="s">
        <v>129</v>
      </c>
    </row>
    <row r="1349" spans="1:4" hidden="1" x14ac:dyDescent="0.15">
      <c r="A1349" s="71">
        <v>1370</v>
      </c>
      <c r="B1349" s="71" t="s">
        <v>102</v>
      </c>
      <c r="C1349" s="74" t="s">
        <v>172</v>
      </c>
      <c r="D1349" s="71" t="s">
        <v>129</v>
      </c>
    </row>
    <row r="1350" spans="1:4" hidden="1" x14ac:dyDescent="0.15">
      <c r="A1350" s="71">
        <v>1371</v>
      </c>
      <c r="B1350" s="71" t="s">
        <v>102</v>
      </c>
      <c r="C1350" s="74" t="s">
        <v>172</v>
      </c>
      <c r="D1350" s="71" t="s">
        <v>129</v>
      </c>
    </row>
    <row r="1351" spans="1:4" hidden="1" x14ac:dyDescent="0.15">
      <c r="A1351" s="71">
        <v>1372</v>
      </c>
      <c r="B1351" s="71" t="s">
        <v>97</v>
      </c>
      <c r="C1351" s="74" t="s">
        <v>172</v>
      </c>
      <c r="D1351" s="71" t="s">
        <v>129</v>
      </c>
    </row>
    <row r="1352" spans="1:4" hidden="1" x14ac:dyDescent="0.15">
      <c r="A1352" s="71">
        <v>1373</v>
      </c>
      <c r="B1352" s="71" t="s">
        <v>125</v>
      </c>
      <c r="C1352" s="74" t="s">
        <v>172</v>
      </c>
      <c r="D1352" s="71" t="s">
        <v>129</v>
      </c>
    </row>
    <row r="1353" spans="1:4" hidden="1" x14ac:dyDescent="0.15">
      <c r="A1353" s="71">
        <v>1374</v>
      </c>
      <c r="B1353" s="71" t="s">
        <v>122</v>
      </c>
      <c r="C1353" s="74" t="s">
        <v>172</v>
      </c>
      <c r="D1353" s="71" t="s">
        <v>144</v>
      </c>
    </row>
    <row r="1354" spans="1:4" hidden="1" x14ac:dyDescent="0.15">
      <c r="A1354" s="71">
        <v>1375</v>
      </c>
      <c r="B1354" s="71" t="s">
        <v>104</v>
      </c>
      <c r="C1354" s="74" t="s">
        <v>172</v>
      </c>
      <c r="D1354" s="71" t="s">
        <v>133</v>
      </c>
    </row>
    <row r="1355" spans="1:4" hidden="1" x14ac:dyDescent="0.15">
      <c r="A1355" s="71">
        <v>1376</v>
      </c>
      <c r="B1355" s="71" t="s">
        <v>97</v>
      </c>
      <c r="C1355" s="74" t="s">
        <v>173</v>
      </c>
      <c r="D1355" s="71" t="s">
        <v>133</v>
      </c>
    </row>
    <row r="1356" spans="1:4" hidden="1" x14ac:dyDescent="0.15">
      <c r="A1356" s="71">
        <v>1377</v>
      </c>
      <c r="B1356" s="71" t="s">
        <v>103</v>
      </c>
      <c r="C1356" s="74" t="s">
        <v>173</v>
      </c>
      <c r="D1356" s="71" t="s">
        <v>99</v>
      </c>
    </row>
    <row r="1357" spans="1:4" hidden="1" x14ac:dyDescent="0.15">
      <c r="A1357" s="71">
        <v>1378</v>
      </c>
      <c r="B1357" s="71" t="s">
        <v>114</v>
      </c>
      <c r="C1357" s="74" t="s">
        <v>173</v>
      </c>
      <c r="D1357" s="71" t="s">
        <v>99</v>
      </c>
    </row>
    <row r="1358" spans="1:4" hidden="1" x14ac:dyDescent="0.15">
      <c r="A1358" s="71">
        <v>1379</v>
      </c>
      <c r="B1358" s="71" t="s">
        <v>127</v>
      </c>
      <c r="C1358" s="74" t="s">
        <v>173</v>
      </c>
      <c r="D1358" s="71" t="s">
        <v>99</v>
      </c>
    </row>
    <row r="1359" spans="1:4" hidden="1" x14ac:dyDescent="0.15">
      <c r="A1359" s="71">
        <v>1380</v>
      </c>
      <c r="B1359" s="71" t="s">
        <v>101</v>
      </c>
      <c r="C1359" s="74" t="s">
        <v>173</v>
      </c>
      <c r="D1359" s="71" t="s">
        <v>99</v>
      </c>
    </row>
    <row r="1360" spans="1:4" hidden="1" x14ac:dyDescent="0.15">
      <c r="A1360" s="71">
        <v>1381</v>
      </c>
      <c r="B1360" s="71" t="s">
        <v>111</v>
      </c>
      <c r="C1360" s="74" t="s">
        <v>173</v>
      </c>
      <c r="D1360" s="71" t="s">
        <v>99</v>
      </c>
    </row>
    <row r="1361" spans="1:4" hidden="1" x14ac:dyDescent="0.15">
      <c r="A1361" s="71">
        <v>1382</v>
      </c>
      <c r="B1361" s="71" t="s">
        <v>111</v>
      </c>
      <c r="C1361" s="74" t="s">
        <v>173</v>
      </c>
      <c r="D1361" s="71" t="s">
        <v>99</v>
      </c>
    </row>
    <row r="1362" spans="1:4" hidden="1" x14ac:dyDescent="0.15">
      <c r="A1362" s="71">
        <v>1383</v>
      </c>
      <c r="B1362" s="71" t="s">
        <v>120</v>
      </c>
      <c r="C1362" s="74" t="s">
        <v>173</v>
      </c>
      <c r="D1362" s="71" t="s">
        <v>99</v>
      </c>
    </row>
    <row r="1363" spans="1:4" hidden="1" x14ac:dyDescent="0.15">
      <c r="A1363" s="71">
        <v>1384</v>
      </c>
      <c r="B1363" s="71" t="s">
        <v>113</v>
      </c>
      <c r="C1363" s="74" t="s">
        <v>173</v>
      </c>
      <c r="D1363" s="71" t="s">
        <v>99</v>
      </c>
    </row>
    <row r="1364" spans="1:4" hidden="1" x14ac:dyDescent="0.15">
      <c r="A1364" s="71">
        <v>1385</v>
      </c>
      <c r="B1364" s="71" t="s">
        <v>112</v>
      </c>
      <c r="C1364" s="74" t="s">
        <v>173</v>
      </c>
      <c r="D1364" s="71" t="s">
        <v>99</v>
      </c>
    </row>
    <row r="1365" spans="1:4" hidden="1" x14ac:dyDescent="0.15">
      <c r="A1365" s="71">
        <v>1386</v>
      </c>
      <c r="B1365" s="71" t="s">
        <v>112</v>
      </c>
      <c r="C1365" s="74" t="s">
        <v>173</v>
      </c>
      <c r="D1365" s="71" t="s">
        <v>99</v>
      </c>
    </row>
    <row r="1366" spans="1:4" hidden="1" x14ac:dyDescent="0.15">
      <c r="A1366" s="71">
        <v>1387</v>
      </c>
      <c r="B1366" s="71" t="s">
        <v>105</v>
      </c>
      <c r="C1366" s="74" t="s">
        <v>173</v>
      </c>
      <c r="D1366" s="71" t="s">
        <v>99</v>
      </c>
    </row>
    <row r="1367" spans="1:4" hidden="1" x14ac:dyDescent="0.15">
      <c r="A1367" s="71">
        <v>1388</v>
      </c>
      <c r="B1367" s="71" t="s">
        <v>107</v>
      </c>
      <c r="C1367" s="74" t="s">
        <v>173</v>
      </c>
      <c r="D1367" s="71" t="s">
        <v>99</v>
      </c>
    </row>
    <row r="1368" spans="1:4" hidden="1" x14ac:dyDescent="0.15">
      <c r="A1368" s="71">
        <v>1389</v>
      </c>
      <c r="B1368" s="71" t="s">
        <v>106</v>
      </c>
      <c r="C1368" s="74" t="s">
        <v>173</v>
      </c>
      <c r="D1368" s="71" t="s">
        <v>99</v>
      </c>
    </row>
    <row r="1369" spans="1:4" hidden="1" x14ac:dyDescent="0.15">
      <c r="A1369" s="71">
        <v>1390</v>
      </c>
      <c r="B1369" s="71" t="s">
        <v>122</v>
      </c>
      <c r="C1369" s="74" t="s">
        <v>173</v>
      </c>
      <c r="D1369" s="71" t="s">
        <v>99</v>
      </c>
    </row>
    <row r="1370" spans="1:4" hidden="1" x14ac:dyDescent="0.15">
      <c r="A1370" s="71">
        <v>1391</v>
      </c>
      <c r="B1370" s="71" t="s">
        <v>115</v>
      </c>
      <c r="C1370" s="74" t="s">
        <v>173</v>
      </c>
      <c r="D1370" s="71" t="s">
        <v>99</v>
      </c>
    </row>
    <row r="1371" spans="1:4" hidden="1" x14ac:dyDescent="0.15">
      <c r="A1371" s="71">
        <v>1392</v>
      </c>
      <c r="B1371" s="71" t="s">
        <v>104</v>
      </c>
      <c r="C1371" s="74" t="s">
        <v>173</v>
      </c>
      <c r="D1371" s="71" t="s">
        <v>99</v>
      </c>
    </row>
    <row r="1372" spans="1:4" hidden="1" x14ac:dyDescent="0.15">
      <c r="A1372" s="71">
        <v>1393</v>
      </c>
      <c r="B1372" s="71" t="s">
        <v>104</v>
      </c>
      <c r="C1372" s="74" t="s">
        <v>173</v>
      </c>
      <c r="D1372" s="71" t="s">
        <v>99</v>
      </c>
    </row>
    <row r="1373" spans="1:4" hidden="1" x14ac:dyDescent="0.15">
      <c r="A1373" s="71">
        <v>1394</v>
      </c>
      <c r="B1373" s="71" t="s">
        <v>121</v>
      </c>
      <c r="C1373" s="74" t="s">
        <v>173</v>
      </c>
      <c r="D1373" s="71" t="s">
        <v>99</v>
      </c>
    </row>
    <row r="1374" spans="1:4" hidden="1" x14ac:dyDescent="0.15">
      <c r="A1374" s="71">
        <v>1395</v>
      </c>
      <c r="B1374" s="71" t="s">
        <v>119</v>
      </c>
      <c r="C1374" s="74" t="s">
        <v>173</v>
      </c>
      <c r="D1374" s="71" t="s">
        <v>99</v>
      </c>
    </row>
    <row r="1375" spans="1:4" hidden="1" x14ac:dyDescent="0.15">
      <c r="A1375" s="71">
        <v>1396</v>
      </c>
      <c r="B1375" s="71" t="s">
        <v>125</v>
      </c>
      <c r="C1375" s="74" t="s">
        <v>173</v>
      </c>
      <c r="D1375" s="71" t="s">
        <v>99</v>
      </c>
    </row>
    <row r="1376" spans="1:4" hidden="1" x14ac:dyDescent="0.15">
      <c r="A1376" s="71">
        <v>1397</v>
      </c>
      <c r="B1376" s="71" t="s">
        <v>101</v>
      </c>
      <c r="C1376" s="74" t="s">
        <v>173</v>
      </c>
      <c r="D1376" s="71" t="s">
        <v>118</v>
      </c>
    </row>
    <row r="1377" spans="1:4" hidden="1" x14ac:dyDescent="0.15">
      <c r="A1377" s="71">
        <v>1398</v>
      </c>
      <c r="B1377" s="71" t="s">
        <v>108</v>
      </c>
      <c r="C1377" s="74" t="s">
        <v>173</v>
      </c>
      <c r="D1377" s="71" t="s">
        <v>118</v>
      </c>
    </row>
    <row r="1378" spans="1:4" hidden="1" x14ac:dyDescent="0.15">
      <c r="A1378" s="71">
        <v>1399</v>
      </c>
      <c r="B1378" s="71" t="s">
        <v>128</v>
      </c>
      <c r="C1378" s="74" t="s">
        <v>173</v>
      </c>
      <c r="D1378" s="71" t="s">
        <v>118</v>
      </c>
    </row>
    <row r="1379" spans="1:4" hidden="1" x14ac:dyDescent="0.15">
      <c r="A1379" s="71">
        <v>1400</v>
      </c>
      <c r="B1379" s="71" t="s">
        <v>111</v>
      </c>
      <c r="C1379" s="74" t="s">
        <v>173</v>
      </c>
      <c r="D1379" s="71" t="s">
        <v>118</v>
      </c>
    </row>
    <row r="1380" spans="1:4" hidden="1" x14ac:dyDescent="0.15">
      <c r="A1380" s="71">
        <v>1401</v>
      </c>
      <c r="B1380" s="71" t="s">
        <v>104</v>
      </c>
      <c r="C1380" s="74" t="s">
        <v>173</v>
      </c>
      <c r="D1380" s="71" t="s">
        <v>118</v>
      </c>
    </row>
    <row r="1381" spans="1:4" hidden="1" x14ac:dyDescent="0.15">
      <c r="A1381" s="71">
        <v>1402</v>
      </c>
      <c r="B1381" s="71" t="s">
        <v>110</v>
      </c>
      <c r="C1381" s="74" t="s">
        <v>173</v>
      </c>
      <c r="D1381" s="71" t="s">
        <v>118</v>
      </c>
    </row>
    <row r="1382" spans="1:4" hidden="1" x14ac:dyDescent="0.15">
      <c r="A1382" s="71">
        <v>1403</v>
      </c>
      <c r="B1382" s="71" t="s">
        <v>124</v>
      </c>
      <c r="C1382" s="74" t="s">
        <v>173</v>
      </c>
      <c r="D1382" s="71" t="s">
        <v>118</v>
      </c>
    </row>
    <row r="1383" spans="1:4" hidden="1" x14ac:dyDescent="0.15">
      <c r="A1383" s="71">
        <v>1404</v>
      </c>
      <c r="B1383" s="71" t="s">
        <v>101</v>
      </c>
      <c r="C1383" s="74" t="s">
        <v>173</v>
      </c>
      <c r="D1383" s="71" t="s">
        <v>118</v>
      </c>
    </row>
    <row r="1384" spans="1:4" hidden="1" x14ac:dyDescent="0.15">
      <c r="A1384" s="71">
        <v>1405</v>
      </c>
      <c r="B1384" s="71" t="s">
        <v>100</v>
      </c>
      <c r="C1384" s="74" t="s">
        <v>173</v>
      </c>
      <c r="D1384" s="71" t="s">
        <v>118</v>
      </c>
    </row>
    <row r="1385" spans="1:4" hidden="1" x14ac:dyDescent="0.15">
      <c r="A1385" s="71">
        <v>1406</v>
      </c>
      <c r="B1385" s="71" t="s">
        <v>114</v>
      </c>
      <c r="C1385" s="74" t="s">
        <v>173</v>
      </c>
      <c r="D1385" s="71" t="s">
        <v>118</v>
      </c>
    </row>
    <row r="1386" spans="1:4" hidden="1" x14ac:dyDescent="0.15">
      <c r="A1386" s="71">
        <v>1407</v>
      </c>
      <c r="B1386" s="71" t="s">
        <v>114</v>
      </c>
      <c r="C1386" s="74" t="s">
        <v>173</v>
      </c>
      <c r="D1386" s="71" t="s">
        <v>118</v>
      </c>
    </row>
    <row r="1387" spans="1:4" hidden="1" x14ac:dyDescent="0.15">
      <c r="A1387" s="71">
        <v>1408</v>
      </c>
      <c r="B1387" s="71" t="s">
        <v>111</v>
      </c>
      <c r="C1387" s="74" t="s">
        <v>173</v>
      </c>
      <c r="D1387" s="71" t="s">
        <v>118</v>
      </c>
    </row>
    <row r="1388" spans="1:4" hidden="1" x14ac:dyDescent="0.15">
      <c r="A1388" s="71">
        <v>1409</v>
      </c>
      <c r="B1388" s="71" t="s">
        <v>111</v>
      </c>
      <c r="C1388" s="74" t="s">
        <v>173</v>
      </c>
      <c r="D1388" s="71" t="s">
        <v>118</v>
      </c>
    </row>
    <row r="1389" spans="1:4" hidden="1" x14ac:dyDescent="0.15">
      <c r="A1389" s="71">
        <v>1410</v>
      </c>
      <c r="B1389" s="71" t="s">
        <v>127</v>
      </c>
      <c r="C1389" s="74" t="s">
        <v>173</v>
      </c>
      <c r="D1389" s="71" t="s">
        <v>118</v>
      </c>
    </row>
    <row r="1390" spans="1:4" hidden="1" x14ac:dyDescent="0.15">
      <c r="A1390" s="71">
        <v>1411</v>
      </c>
      <c r="B1390" s="71" t="s">
        <v>112</v>
      </c>
      <c r="C1390" s="74" t="s">
        <v>173</v>
      </c>
      <c r="D1390" s="71" t="s">
        <v>118</v>
      </c>
    </row>
    <row r="1391" spans="1:4" hidden="1" x14ac:dyDescent="0.15">
      <c r="A1391" s="71">
        <v>1412</v>
      </c>
      <c r="B1391" s="71" t="s">
        <v>105</v>
      </c>
      <c r="C1391" s="74" t="s">
        <v>173</v>
      </c>
      <c r="D1391" s="71" t="s">
        <v>118</v>
      </c>
    </row>
    <row r="1392" spans="1:4" hidden="1" x14ac:dyDescent="0.15">
      <c r="A1392" s="71">
        <v>1413</v>
      </c>
      <c r="B1392" s="71" t="s">
        <v>116</v>
      </c>
      <c r="C1392" s="74" t="s">
        <v>173</v>
      </c>
      <c r="D1392" s="71" t="s">
        <v>118</v>
      </c>
    </row>
    <row r="1393" spans="1:4" hidden="1" x14ac:dyDescent="0.15">
      <c r="A1393" s="71">
        <v>1414</v>
      </c>
      <c r="B1393" s="71" t="s">
        <v>106</v>
      </c>
      <c r="C1393" s="74" t="s">
        <v>173</v>
      </c>
      <c r="D1393" s="71" t="s">
        <v>118</v>
      </c>
    </row>
    <row r="1394" spans="1:4" hidden="1" x14ac:dyDescent="0.15">
      <c r="A1394" s="71">
        <v>1415</v>
      </c>
      <c r="B1394" s="71" t="s">
        <v>106</v>
      </c>
      <c r="C1394" s="74" t="s">
        <v>173</v>
      </c>
      <c r="D1394" s="71" t="s">
        <v>118</v>
      </c>
    </row>
    <row r="1395" spans="1:4" hidden="1" x14ac:dyDescent="0.15">
      <c r="A1395" s="71">
        <v>1416</v>
      </c>
      <c r="B1395" s="71" t="s">
        <v>104</v>
      </c>
      <c r="C1395" s="74" t="s">
        <v>173</v>
      </c>
      <c r="D1395" s="71" t="s">
        <v>118</v>
      </c>
    </row>
    <row r="1396" spans="1:4" hidden="1" x14ac:dyDescent="0.15">
      <c r="A1396" s="71">
        <v>1417</v>
      </c>
      <c r="B1396" s="71" t="s">
        <v>104</v>
      </c>
      <c r="C1396" s="74" t="s">
        <v>173</v>
      </c>
      <c r="D1396" s="71" t="s">
        <v>118</v>
      </c>
    </row>
    <row r="1397" spans="1:4" hidden="1" x14ac:dyDescent="0.15">
      <c r="A1397" s="71">
        <v>1418</v>
      </c>
      <c r="B1397" s="71" t="s">
        <v>102</v>
      </c>
      <c r="C1397" s="74" t="s">
        <v>173</v>
      </c>
      <c r="D1397" s="71" t="s">
        <v>118</v>
      </c>
    </row>
    <row r="1398" spans="1:4" hidden="1" x14ac:dyDescent="0.15">
      <c r="A1398" s="71">
        <v>1419</v>
      </c>
      <c r="B1398" s="71" t="s">
        <v>125</v>
      </c>
      <c r="C1398" s="74" t="s">
        <v>173</v>
      </c>
      <c r="D1398" s="71" t="s">
        <v>118</v>
      </c>
    </row>
    <row r="1399" spans="1:4" hidden="1" x14ac:dyDescent="0.15">
      <c r="A1399" s="71">
        <v>1420</v>
      </c>
      <c r="B1399" s="71" t="s">
        <v>114</v>
      </c>
      <c r="C1399" s="74" t="s">
        <v>173</v>
      </c>
      <c r="D1399" s="71" t="s">
        <v>126</v>
      </c>
    </row>
    <row r="1400" spans="1:4" hidden="1" x14ac:dyDescent="0.15">
      <c r="A1400" s="71">
        <v>1421</v>
      </c>
      <c r="B1400" s="71" t="s">
        <v>101</v>
      </c>
      <c r="C1400" s="74" t="s">
        <v>173</v>
      </c>
      <c r="D1400" s="71" t="s">
        <v>126</v>
      </c>
    </row>
    <row r="1401" spans="1:4" hidden="1" x14ac:dyDescent="0.15">
      <c r="A1401" s="71">
        <v>1422</v>
      </c>
      <c r="B1401" s="71" t="s">
        <v>119</v>
      </c>
      <c r="C1401" s="74" t="s">
        <v>173</v>
      </c>
      <c r="D1401" s="71" t="s">
        <v>126</v>
      </c>
    </row>
    <row r="1402" spans="1:4" hidden="1" x14ac:dyDescent="0.15">
      <c r="A1402" s="71">
        <v>1423</v>
      </c>
      <c r="B1402" s="71" t="s">
        <v>113</v>
      </c>
      <c r="C1402" s="74" t="s">
        <v>173</v>
      </c>
      <c r="D1402" s="71" t="s">
        <v>126</v>
      </c>
    </row>
    <row r="1403" spans="1:4" hidden="1" x14ac:dyDescent="0.15">
      <c r="A1403" s="71">
        <v>1424</v>
      </c>
      <c r="B1403" s="71" t="s">
        <v>114</v>
      </c>
      <c r="C1403" s="74" t="s">
        <v>173</v>
      </c>
      <c r="D1403" s="71" t="s">
        <v>126</v>
      </c>
    </row>
    <row r="1404" spans="1:4" hidden="1" x14ac:dyDescent="0.15">
      <c r="A1404" s="71">
        <v>1425</v>
      </c>
      <c r="B1404" s="71" t="s">
        <v>109</v>
      </c>
      <c r="C1404" s="74" t="s">
        <v>173</v>
      </c>
      <c r="D1404" s="71" t="s">
        <v>126</v>
      </c>
    </row>
    <row r="1405" spans="1:4" hidden="1" x14ac:dyDescent="0.15">
      <c r="A1405" s="71">
        <v>1426</v>
      </c>
      <c r="B1405" s="71" t="s">
        <v>113</v>
      </c>
      <c r="C1405" s="74" t="s">
        <v>173</v>
      </c>
      <c r="D1405" s="71" t="s">
        <v>126</v>
      </c>
    </row>
    <row r="1406" spans="1:4" hidden="1" x14ac:dyDescent="0.15">
      <c r="A1406" s="71">
        <v>1427</v>
      </c>
      <c r="B1406" s="71" t="s">
        <v>101</v>
      </c>
      <c r="C1406" s="74" t="s">
        <v>173</v>
      </c>
      <c r="D1406" s="71" t="s">
        <v>126</v>
      </c>
    </row>
    <row r="1407" spans="1:4" hidden="1" x14ac:dyDescent="0.15">
      <c r="A1407" s="71">
        <v>1428</v>
      </c>
      <c r="B1407" s="71" t="s">
        <v>128</v>
      </c>
      <c r="C1407" s="74" t="s">
        <v>173</v>
      </c>
      <c r="D1407" s="71" t="s">
        <v>126</v>
      </c>
    </row>
    <row r="1408" spans="1:4" hidden="1" x14ac:dyDescent="0.15">
      <c r="A1408" s="71">
        <v>1429</v>
      </c>
      <c r="B1408" s="71" t="s">
        <v>116</v>
      </c>
      <c r="C1408" s="74" t="s">
        <v>173</v>
      </c>
      <c r="D1408" s="71" t="s">
        <v>126</v>
      </c>
    </row>
    <row r="1409" spans="1:4" hidden="1" x14ac:dyDescent="0.15">
      <c r="A1409" s="71">
        <v>1430</v>
      </c>
      <c r="B1409" s="71" t="s">
        <v>123</v>
      </c>
      <c r="C1409" s="74" t="s">
        <v>173</v>
      </c>
      <c r="D1409" s="71" t="s">
        <v>126</v>
      </c>
    </row>
    <row r="1410" spans="1:4" hidden="1" x14ac:dyDescent="0.15">
      <c r="A1410" s="71">
        <v>1431</v>
      </c>
      <c r="B1410" s="71" t="s">
        <v>121</v>
      </c>
      <c r="C1410" s="74" t="s">
        <v>173</v>
      </c>
      <c r="D1410" s="71" t="s">
        <v>126</v>
      </c>
    </row>
    <row r="1411" spans="1:4" hidden="1" x14ac:dyDescent="0.15">
      <c r="A1411" s="71">
        <v>1432</v>
      </c>
      <c r="B1411" s="71" t="s">
        <v>123</v>
      </c>
      <c r="C1411" s="74" t="s">
        <v>173</v>
      </c>
      <c r="D1411" s="71" t="s">
        <v>126</v>
      </c>
    </row>
    <row r="1412" spans="1:4" hidden="1" x14ac:dyDescent="0.15">
      <c r="A1412" s="71">
        <v>1433</v>
      </c>
      <c r="B1412" s="71" t="s">
        <v>117</v>
      </c>
      <c r="C1412" s="74" t="s">
        <v>173</v>
      </c>
      <c r="D1412" s="71" t="s">
        <v>126</v>
      </c>
    </row>
    <row r="1413" spans="1:4" hidden="1" x14ac:dyDescent="0.15">
      <c r="A1413" s="71">
        <v>1434</v>
      </c>
      <c r="B1413" s="71" t="s">
        <v>106</v>
      </c>
      <c r="C1413" s="74" t="s">
        <v>173</v>
      </c>
      <c r="D1413" s="71" t="s">
        <v>126</v>
      </c>
    </row>
    <row r="1414" spans="1:4" hidden="1" x14ac:dyDescent="0.15">
      <c r="A1414" s="71">
        <v>1435</v>
      </c>
      <c r="B1414" s="71" t="s">
        <v>119</v>
      </c>
      <c r="C1414" s="74" t="s">
        <v>173</v>
      </c>
      <c r="D1414" s="71" t="s">
        <v>126</v>
      </c>
    </row>
    <row r="1415" spans="1:4" hidden="1" x14ac:dyDescent="0.15">
      <c r="A1415" s="71">
        <v>1436</v>
      </c>
      <c r="B1415" s="71" t="s">
        <v>110</v>
      </c>
      <c r="C1415" s="74" t="s">
        <v>173</v>
      </c>
      <c r="D1415" s="71" t="s">
        <v>126</v>
      </c>
    </row>
    <row r="1416" spans="1:4" hidden="1" x14ac:dyDescent="0.15">
      <c r="A1416" s="71">
        <v>1437</v>
      </c>
      <c r="B1416" s="71" t="s">
        <v>101</v>
      </c>
      <c r="C1416" s="74" t="s">
        <v>173</v>
      </c>
      <c r="D1416" s="71" t="s">
        <v>126</v>
      </c>
    </row>
    <row r="1417" spans="1:4" hidden="1" x14ac:dyDescent="0.15">
      <c r="A1417" s="71">
        <v>1438</v>
      </c>
      <c r="B1417" s="71" t="s">
        <v>104</v>
      </c>
      <c r="C1417" s="74" t="s">
        <v>173</v>
      </c>
      <c r="D1417" s="71" t="s">
        <v>126</v>
      </c>
    </row>
    <row r="1418" spans="1:4" hidden="1" x14ac:dyDescent="0.15">
      <c r="A1418" s="71">
        <v>1439</v>
      </c>
      <c r="B1418" s="71" t="s">
        <v>97</v>
      </c>
      <c r="C1418" s="74" t="s">
        <v>173</v>
      </c>
      <c r="D1418" s="71" t="s">
        <v>126</v>
      </c>
    </row>
    <row r="1419" spans="1:4" hidden="1" x14ac:dyDescent="0.15">
      <c r="A1419" s="71">
        <v>1440</v>
      </c>
      <c r="B1419" s="71" t="s">
        <v>101</v>
      </c>
      <c r="C1419" s="74" t="s">
        <v>173</v>
      </c>
      <c r="D1419" s="71" t="s">
        <v>126</v>
      </c>
    </row>
    <row r="1420" spans="1:4" hidden="1" x14ac:dyDescent="0.15">
      <c r="A1420" s="71">
        <v>1441</v>
      </c>
      <c r="B1420" s="71" t="s">
        <v>114</v>
      </c>
      <c r="C1420" s="74" t="s">
        <v>173</v>
      </c>
      <c r="D1420" s="71" t="s">
        <v>126</v>
      </c>
    </row>
    <row r="1421" spans="1:4" hidden="1" x14ac:dyDescent="0.15">
      <c r="A1421" s="71">
        <v>1442</v>
      </c>
      <c r="B1421" s="71" t="s">
        <v>108</v>
      </c>
      <c r="C1421" s="74" t="s">
        <v>173</v>
      </c>
      <c r="D1421" s="71" t="s">
        <v>126</v>
      </c>
    </row>
    <row r="1422" spans="1:4" hidden="1" x14ac:dyDescent="0.15">
      <c r="A1422" s="71">
        <v>1443</v>
      </c>
      <c r="B1422" s="71" t="s">
        <v>105</v>
      </c>
      <c r="C1422" s="74" t="s">
        <v>173</v>
      </c>
      <c r="D1422" s="71" t="s">
        <v>126</v>
      </c>
    </row>
    <row r="1423" spans="1:4" hidden="1" x14ac:dyDescent="0.15">
      <c r="A1423" s="71">
        <v>1444</v>
      </c>
      <c r="B1423" s="71" t="s">
        <v>117</v>
      </c>
      <c r="C1423" s="74" t="s">
        <v>173</v>
      </c>
      <c r="D1423" s="71" t="s">
        <v>126</v>
      </c>
    </row>
    <row r="1424" spans="1:4" hidden="1" x14ac:dyDescent="0.15">
      <c r="A1424" s="71">
        <v>1445</v>
      </c>
      <c r="B1424" s="71" t="s">
        <v>104</v>
      </c>
      <c r="C1424" s="74" t="s">
        <v>173</v>
      </c>
      <c r="D1424" s="71" t="s">
        <v>126</v>
      </c>
    </row>
    <row r="1425" spans="1:4" hidden="1" x14ac:dyDescent="0.15">
      <c r="A1425" s="71">
        <v>1446</v>
      </c>
      <c r="B1425" s="71" t="s">
        <v>101</v>
      </c>
      <c r="C1425" s="74" t="s">
        <v>173</v>
      </c>
      <c r="D1425" s="71" t="s">
        <v>126</v>
      </c>
    </row>
    <row r="1426" spans="1:4" hidden="1" x14ac:dyDescent="0.15">
      <c r="A1426" s="71">
        <v>1447</v>
      </c>
      <c r="B1426" s="71" t="s">
        <v>124</v>
      </c>
      <c r="C1426" s="74" t="s">
        <v>173</v>
      </c>
      <c r="D1426" s="71" t="s">
        <v>129</v>
      </c>
    </row>
    <row r="1427" spans="1:4" hidden="1" x14ac:dyDescent="0.15">
      <c r="A1427" s="71">
        <v>1448</v>
      </c>
      <c r="B1427" s="71" t="s">
        <v>124</v>
      </c>
      <c r="C1427" s="74" t="s">
        <v>173</v>
      </c>
      <c r="D1427" s="71" t="s">
        <v>129</v>
      </c>
    </row>
    <row r="1428" spans="1:4" hidden="1" x14ac:dyDescent="0.15">
      <c r="A1428" s="71">
        <v>1449</v>
      </c>
      <c r="B1428" s="71" t="s">
        <v>101</v>
      </c>
      <c r="C1428" s="74" t="s">
        <v>173</v>
      </c>
      <c r="D1428" s="71" t="s">
        <v>129</v>
      </c>
    </row>
    <row r="1429" spans="1:4" hidden="1" x14ac:dyDescent="0.15">
      <c r="A1429" s="71">
        <v>1450</v>
      </c>
      <c r="B1429" s="71" t="s">
        <v>114</v>
      </c>
      <c r="C1429" s="74" t="s">
        <v>173</v>
      </c>
      <c r="D1429" s="71" t="s">
        <v>129</v>
      </c>
    </row>
    <row r="1430" spans="1:4" hidden="1" x14ac:dyDescent="0.15">
      <c r="A1430" s="71">
        <v>1451</v>
      </c>
      <c r="B1430" s="71" t="s">
        <v>114</v>
      </c>
      <c r="C1430" s="74" t="s">
        <v>173</v>
      </c>
      <c r="D1430" s="71" t="s">
        <v>129</v>
      </c>
    </row>
    <row r="1431" spans="1:4" hidden="1" x14ac:dyDescent="0.15">
      <c r="A1431" s="71">
        <v>1452</v>
      </c>
      <c r="B1431" s="71" t="s">
        <v>127</v>
      </c>
      <c r="C1431" s="74" t="s">
        <v>173</v>
      </c>
      <c r="D1431" s="71" t="s">
        <v>129</v>
      </c>
    </row>
    <row r="1432" spans="1:4" hidden="1" x14ac:dyDescent="0.15">
      <c r="A1432" s="71">
        <v>1453</v>
      </c>
      <c r="B1432" s="71" t="s">
        <v>117</v>
      </c>
      <c r="C1432" s="74" t="s">
        <v>173</v>
      </c>
      <c r="D1432" s="71" t="s">
        <v>129</v>
      </c>
    </row>
    <row r="1433" spans="1:4" hidden="1" x14ac:dyDescent="0.15">
      <c r="A1433" s="71">
        <v>1454</v>
      </c>
      <c r="B1433" s="71" t="s">
        <v>113</v>
      </c>
      <c r="C1433" s="74" t="s">
        <v>173</v>
      </c>
      <c r="D1433" s="71" t="s">
        <v>129</v>
      </c>
    </row>
    <row r="1434" spans="1:4" hidden="1" x14ac:dyDescent="0.15">
      <c r="A1434" s="71">
        <v>1455</v>
      </c>
      <c r="B1434" s="71" t="s">
        <v>112</v>
      </c>
      <c r="C1434" s="74" t="s">
        <v>173</v>
      </c>
      <c r="D1434" s="71" t="s">
        <v>129</v>
      </c>
    </row>
    <row r="1435" spans="1:4" hidden="1" x14ac:dyDescent="0.15">
      <c r="A1435" s="71">
        <v>1456</v>
      </c>
      <c r="B1435" s="71" t="s">
        <v>131</v>
      </c>
      <c r="C1435" s="74" t="s">
        <v>173</v>
      </c>
      <c r="D1435" s="71" t="s">
        <v>129</v>
      </c>
    </row>
    <row r="1436" spans="1:4" hidden="1" x14ac:dyDescent="0.15">
      <c r="A1436" s="71">
        <v>1457</v>
      </c>
      <c r="B1436" s="71" t="s">
        <v>123</v>
      </c>
      <c r="C1436" s="74" t="s">
        <v>173</v>
      </c>
      <c r="D1436" s="71" t="s">
        <v>129</v>
      </c>
    </row>
    <row r="1437" spans="1:4" hidden="1" x14ac:dyDescent="0.15">
      <c r="A1437" s="71">
        <v>1458</v>
      </c>
      <c r="B1437" s="71" t="s">
        <v>123</v>
      </c>
      <c r="C1437" s="74" t="s">
        <v>173</v>
      </c>
      <c r="D1437" s="71" t="s">
        <v>129</v>
      </c>
    </row>
    <row r="1438" spans="1:4" hidden="1" x14ac:dyDescent="0.15">
      <c r="A1438" s="71">
        <v>1459</v>
      </c>
      <c r="B1438" s="71" t="s">
        <v>105</v>
      </c>
      <c r="C1438" s="74" t="s">
        <v>173</v>
      </c>
      <c r="D1438" s="71" t="s">
        <v>129</v>
      </c>
    </row>
    <row r="1439" spans="1:4" hidden="1" x14ac:dyDescent="0.15">
      <c r="A1439" s="71">
        <v>1460</v>
      </c>
      <c r="B1439" s="71" t="s">
        <v>105</v>
      </c>
      <c r="C1439" s="74" t="s">
        <v>173</v>
      </c>
      <c r="D1439" s="71" t="s">
        <v>129</v>
      </c>
    </row>
    <row r="1440" spans="1:4" hidden="1" x14ac:dyDescent="0.15">
      <c r="A1440" s="71">
        <v>1461</v>
      </c>
      <c r="B1440" s="71" t="s">
        <v>106</v>
      </c>
      <c r="C1440" s="74" t="s">
        <v>173</v>
      </c>
      <c r="D1440" s="71" t="s">
        <v>129</v>
      </c>
    </row>
    <row r="1441" spans="1:4" hidden="1" x14ac:dyDescent="0.15">
      <c r="A1441" s="71">
        <v>1462</v>
      </c>
      <c r="B1441" s="71" t="s">
        <v>106</v>
      </c>
      <c r="C1441" s="74" t="s">
        <v>173</v>
      </c>
      <c r="D1441" s="71" t="s">
        <v>129</v>
      </c>
    </row>
    <row r="1442" spans="1:4" hidden="1" x14ac:dyDescent="0.15">
      <c r="A1442" s="71">
        <v>1463</v>
      </c>
      <c r="B1442" s="71" t="s">
        <v>106</v>
      </c>
      <c r="C1442" s="74" t="s">
        <v>173</v>
      </c>
      <c r="D1442" s="71" t="s">
        <v>129</v>
      </c>
    </row>
    <row r="1443" spans="1:4" hidden="1" x14ac:dyDescent="0.15">
      <c r="A1443" s="71">
        <v>1464</v>
      </c>
      <c r="B1443" s="71" t="s">
        <v>109</v>
      </c>
      <c r="C1443" s="74" t="s">
        <v>173</v>
      </c>
      <c r="D1443" s="71" t="s">
        <v>129</v>
      </c>
    </row>
    <row r="1444" spans="1:4" hidden="1" x14ac:dyDescent="0.15">
      <c r="A1444" s="71">
        <v>1465</v>
      </c>
      <c r="B1444" s="71" t="s">
        <v>104</v>
      </c>
      <c r="C1444" s="74" t="s">
        <v>173</v>
      </c>
      <c r="D1444" s="71" t="s">
        <v>129</v>
      </c>
    </row>
    <row r="1445" spans="1:4" hidden="1" x14ac:dyDescent="0.15">
      <c r="A1445" s="71">
        <v>1466</v>
      </c>
      <c r="B1445" s="71" t="s">
        <v>104</v>
      </c>
      <c r="C1445" s="74" t="s">
        <v>173</v>
      </c>
      <c r="D1445" s="71" t="s">
        <v>129</v>
      </c>
    </row>
    <row r="1446" spans="1:4" hidden="1" x14ac:dyDescent="0.15">
      <c r="A1446" s="71">
        <v>1467</v>
      </c>
      <c r="B1446" s="71" t="s">
        <v>102</v>
      </c>
      <c r="C1446" s="74" t="s">
        <v>173</v>
      </c>
      <c r="D1446" s="71" t="s">
        <v>129</v>
      </c>
    </row>
    <row r="1447" spans="1:4" hidden="1" x14ac:dyDescent="0.15">
      <c r="A1447" s="71">
        <v>1468</v>
      </c>
      <c r="B1447" s="71" t="s">
        <v>97</v>
      </c>
      <c r="C1447" s="74" t="s">
        <v>173</v>
      </c>
      <c r="D1447" s="71" t="s">
        <v>129</v>
      </c>
    </row>
    <row r="1448" spans="1:4" hidden="1" x14ac:dyDescent="0.15">
      <c r="A1448" s="71">
        <v>1469</v>
      </c>
      <c r="B1448" s="71" t="s">
        <v>97</v>
      </c>
      <c r="C1448" s="74" t="s">
        <v>173</v>
      </c>
      <c r="D1448" s="71" t="s">
        <v>129</v>
      </c>
    </row>
    <row r="1449" spans="1:4" hidden="1" x14ac:dyDescent="0.15">
      <c r="A1449" s="71">
        <v>1470</v>
      </c>
      <c r="B1449" s="71" t="s">
        <v>119</v>
      </c>
      <c r="C1449" s="74" t="s">
        <v>173</v>
      </c>
      <c r="D1449" s="71" t="s">
        <v>129</v>
      </c>
    </row>
    <row r="1450" spans="1:4" hidden="1" x14ac:dyDescent="0.15">
      <c r="A1450" s="71">
        <v>1471</v>
      </c>
      <c r="B1450" s="71" t="s">
        <v>119</v>
      </c>
      <c r="C1450" s="74" t="s">
        <v>173</v>
      </c>
      <c r="D1450" s="71" t="s">
        <v>129</v>
      </c>
    </row>
    <row r="1451" spans="1:4" hidden="1" x14ac:dyDescent="0.15">
      <c r="A1451" s="71">
        <v>1472</v>
      </c>
      <c r="B1451" s="71" t="s">
        <v>119</v>
      </c>
      <c r="C1451" s="74" t="s">
        <v>173</v>
      </c>
      <c r="D1451" s="71" t="s">
        <v>129</v>
      </c>
    </row>
    <row r="1452" spans="1:4" hidden="1" x14ac:dyDescent="0.15">
      <c r="A1452" s="71">
        <v>1473</v>
      </c>
      <c r="B1452" s="71" t="s">
        <v>114</v>
      </c>
      <c r="C1452" s="74" t="s">
        <v>174</v>
      </c>
      <c r="D1452" s="71" t="s">
        <v>118</v>
      </c>
    </row>
    <row r="1453" spans="1:4" hidden="1" x14ac:dyDescent="0.15">
      <c r="A1453" s="71">
        <v>1474</v>
      </c>
      <c r="B1453" s="71" t="s">
        <v>120</v>
      </c>
      <c r="C1453" s="74" t="s">
        <v>174</v>
      </c>
      <c r="D1453" s="71" t="s">
        <v>118</v>
      </c>
    </row>
    <row r="1454" spans="1:4" hidden="1" x14ac:dyDescent="0.15">
      <c r="A1454" s="71">
        <v>1475</v>
      </c>
      <c r="B1454" s="71" t="s">
        <v>117</v>
      </c>
      <c r="C1454" s="74" t="s">
        <v>174</v>
      </c>
      <c r="D1454" s="71" t="s">
        <v>118</v>
      </c>
    </row>
    <row r="1455" spans="1:4" hidden="1" x14ac:dyDescent="0.15">
      <c r="A1455" s="71">
        <v>1476</v>
      </c>
      <c r="B1455" s="71" t="s">
        <v>138</v>
      </c>
      <c r="C1455" s="74" t="s">
        <v>174</v>
      </c>
      <c r="D1455" s="71" t="s">
        <v>118</v>
      </c>
    </row>
    <row r="1456" spans="1:4" hidden="1" x14ac:dyDescent="0.15">
      <c r="A1456" s="71">
        <v>1477</v>
      </c>
      <c r="B1456" s="71" t="s">
        <v>102</v>
      </c>
      <c r="C1456" s="74" t="s">
        <v>174</v>
      </c>
      <c r="D1456" s="71" t="s">
        <v>118</v>
      </c>
    </row>
    <row r="1457" spans="1:4" hidden="1" x14ac:dyDescent="0.15">
      <c r="A1457" s="71">
        <v>1478</v>
      </c>
      <c r="B1457" s="71" t="s">
        <v>121</v>
      </c>
      <c r="C1457" s="74" t="s">
        <v>174</v>
      </c>
      <c r="D1457" s="71" t="s">
        <v>118</v>
      </c>
    </row>
    <row r="1458" spans="1:4" hidden="1" x14ac:dyDescent="0.15">
      <c r="A1458" s="71">
        <v>1479</v>
      </c>
      <c r="B1458" s="71" t="s">
        <v>124</v>
      </c>
      <c r="C1458" s="74" t="s">
        <v>174</v>
      </c>
      <c r="D1458" s="71" t="s">
        <v>126</v>
      </c>
    </row>
    <row r="1459" spans="1:4" hidden="1" x14ac:dyDescent="0.15">
      <c r="A1459" s="71">
        <v>1480</v>
      </c>
      <c r="B1459" s="71" t="s">
        <v>124</v>
      </c>
      <c r="C1459" s="74" t="s">
        <v>174</v>
      </c>
      <c r="D1459" s="71" t="s">
        <v>126</v>
      </c>
    </row>
    <row r="1460" spans="1:4" hidden="1" x14ac:dyDescent="0.15">
      <c r="A1460" s="71">
        <v>1481</v>
      </c>
      <c r="B1460" s="71" t="s">
        <v>100</v>
      </c>
      <c r="C1460" s="74" t="s">
        <v>174</v>
      </c>
      <c r="D1460" s="71" t="s">
        <v>126</v>
      </c>
    </row>
    <row r="1461" spans="1:4" hidden="1" x14ac:dyDescent="0.15">
      <c r="A1461" s="71">
        <v>1482</v>
      </c>
      <c r="B1461" s="71" t="s">
        <v>100</v>
      </c>
      <c r="C1461" s="74" t="s">
        <v>174</v>
      </c>
      <c r="D1461" s="71" t="s">
        <v>126</v>
      </c>
    </row>
    <row r="1462" spans="1:4" hidden="1" x14ac:dyDescent="0.15">
      <c r="A1462" s="71">
        <v>1483</v>
      </c>
      <c r="B1462" s="71" t="s">
        <v>127</v>
      </c>
      <c r="C1462" s="74" t="s">
        <v>174</v>
      </c>
      <c r="D1462" s="71" t="s">
        <v>126</v>
      </c>
    </row>
    <row r="1463" spans="1:4" hidden="1" x14ac:dyDescent="0.15">
      <c r="A1463" s="71">
        <v>1484</v>
      </c>
      <c r="B1463" s="71" t="s">
        <v>117</v>
      </c>
      <c r="C1463" s="74" t="s">
        <v>174</v>
      </c>
      <c r="D1463" s="71" t="s">
        <v>126</v>
      </c>
    </row>
    <row r="1464" spans="1:4" hidden="1" x14ac:dyDescent="0.15">
      <c r="A1464" s="71">
        <v>1485</v>
      </c>
      <c r="B1464" s="71" t="s">
        <v>112</v>
      </c>
      <c r="C1464" s="74" t="s">
        <v>174</v>
      </c>
      <c r="D1464" s="71" t="s">
        <v>126</v>
      </c>
    </row>
    <row r="1465" spans="1:4" hidden="1" x14ac:dyDescent="0.15">
      <c r="A1465" s="71">
        <v>1486</v>
      </c>
      <c r="B1465" s="71" t="s">
        <v>112</v>
      </c>
      <c r="C1465" s="74" t="s">
        <v>174</v>
      </c>
      <c r="D1465" s="71" t="s">
        <v>126</v>
      </c>
    </row>
    <row r="1466" spans="1:4" hidden="1" x14ac:dyDescent="0.15">
      <c r="A1466" s="71">
        <v>1487</v>
      </c>
      <c r="B1466" s="71" t="s">
        <v>105</v>
      </c>
      <c r="C1466" s="74" t="s">
        <v>174</v>
      </c>
      <c r="D1466" s="71" t="s">
        <v>126</v>
      </c>
    </row>
    <row r="1467" spans="1:4" hidden="1" x14ac:dyDescent="0.15">
      <c r="A1467" s="71">
        <v>1488</v>
      </c>
      <c r="B1467" s="71" t="s">
        <v>107</v>
      </c>
      <c r="C1467" s="74" t="s">
        <v>174</v>
      </c>
      <c r="D1467" s="71" t="s">
        <v>126</v>
      </c>
    </row>
    <row r="1468" spans="1:4" hidden="1" x14ac:dyDescent="0.15">
      <c r="A1468" s="71">
        <v>1489</v>
      </c>
      <c r="B1468" s="71" t="s">
        <v>121</v>
      </c>
      <c r="C1468" s="74" t="s">
        <v>174</v>
      </c>
      <c r="D1468" s="71" t="s">
        <v>126</v>
      </c>
    </row>
    <row r="1469" spans="1:4" hidden="1" x14ac:dyDescent="0.15">
      <c r="A1469" s="71">
        <v>1490</v>
      </c>
      <c r="B1469" s="71" t="s">
        <v>124</v>
      </c>
      <c r="C1469" s="74" t="s">
        <v>174</v>
      </c>
      <c r="D1469" s="71" t="s">
        <v>129</v>
      </c>
    </row>
    <row r="1470" spans="1:4" hidden="1" x14ac:dyDescent="0.15">
      <c r="A1470" s="71">
        <v>1491</v>
      </c>
      <c r="B1470" s="71" t="s">
        <v>100</v>
      </c>
      <c r="C1470" s="74" t="s">
        <v>174</v>
      </c>
      <c r="D1470" s="71" t="s">
        <v>129</v>
      </c>
    </row>
    <row r="1471" spans="1:4" hidden="1" x14ac:dyDescent="0.15">
      <c r="A1471" s="71">
        <v>1492</v>
      </c>
      <c r="B1471" s="71" t="s">
        <v>114</v>
      </c>
      <c r="C1471" s="74" t="s">
        <v>174</v>
      </c>
      <c r="D1471" s="71" t="s">
        <v>129</v>
      </c>
    </row>
    <row r="1472" spans="1:4" hidden="1" x14ac:dyDescent="0.15">
      <c r="A1472" s="71">
        <v>1493</v>
      </c>
      <c r="B1472" s="71" t="s">
        <v>111</v>
      </c>
      <c r="C1472" s="74" t="s">
        <v>174</v>
      </c>
      <c r="D1472" s="71" t="s">
        <v>129</v>
      </c>
    </row>
    <row r="1473" spans="1:4" hidden="1" x14ac:dyDescent="0.15">
      <c r="A1473" s="71">
        <v>1494</v>
      </c>
      <c r="B1473" s="71" t="s">
        <v>111</v>
      </c>
      <c r="C1473" s="74" t="s">
        <v>174</v>
      </c>
      <c r="D1473" s="71" t="s">
        <v>129</v>
      </c>
    </row>
    <row r="1474" spans="1:4" hidden="1" x14ac:dyDescent="0.15">
      <c r="A1474" s="71">
        <v>1495</v>
      </c>
      <c r="B1474" s="71" t="s">
        <v>111</v>
      </c>
      <c r="C1474" s="74" t="s">
        <v>174</v>
      </c>
      <c r="D1474" s="71" t="s">
        <v>129</v>
      </c>
    </row>
    <row r="1475" spans="1:4" hidden="1" x14ac:dyDescent="0.15">
      <c r="A1475" s="71">
        <v>1496</v>
      </c>
      <c r="B1475" s="71" t="s">
        <v>120</v>
      </c>
      <c r="C1475" s="74" t="s">
        <v>174</v>
      </c>
      <c r="D1475" s="71" t="s">
        <v>129</v>
      </c>
    </row>
    <row r="1476" spans="1:4" hidden="1" x14ac:dyDescent="0.15">
      <c r="A1476" s="71">
        <v>1497</v>
      </c>
      <c r="B1476" s="71" t="s">
        <v>113</v>
      </c>
      <c r="C1476" s="74" t="s">
        <v>174</v>
      </c>
      <c r="D1476" s="71" t="s">
        <v>129</v>
      </c>
    </row>
    <row r="1477" spans="1:4" hidden="1" x14ac:dyDescent="0.15">
      <c r="A1477" s="71">
        <v>1498</v>
      </c>
      <c r="B1477" s="71" t="s">
        <v>113</v>
      </c>
      <c r="C1477" s="74" t="s">
        <v>174</v>
      </c>
      <c r="D1477" s="71" t="s">
        <v>129</v>
      </c>
    </row>
    <row r="1478" spans="1:4" hidden="1" x14ac:dyDescent="0.15">
      <c r="A1478" s="71">
        <v>1499</v>
      </c>
      <c r="B1478" s="71" t="s">
        <v>103</v>
      </c>
      <c r="C1478" s="74" t="s">
        <v>174</v>
      </c>
      <c r="D1478" s="71" t="s">
        <v>129</v>
      </c>
    </row>
    <row r="1479" spans="1:4" hidden="1" x14ac:dyDescent="0.15">
      <c r="A1479" s="71">
        <v>1500</v>
      </c>
      <c r="B1479" s="71" t="s">
        <v>112</v>
      </c>
      <c r="C1479" s="74" t="s">
        <v>174</v>
      </c>
      <c r="D1479" s="71" t="s">
        <v>129</v>
      </c>
    </row>
    <row r="1480" spans="1:4" hidden="1" x14ac:dyDescent="0.15">
      <c r="A1480" s="71">
        <v>1501</v>
      </c>
      <c r="B1480" s="71" t="s">
        <v>128</v>
      </c>
      <c r="C1480" s="74" t="s">
        <v>174</v>
      </c>
      <c r="D1480" s="71" t="s">
        <v>129</v>
      </c>
    </row>
    <row r="1481" spans="1:4" hidden="1" x14ac:dyDescent="0.15">
      <c r="A1481" s="71">
        <v>1502</v>
      </c>
      <c r="B1481" s="71" t="s">
        <v>105</v>
      </c>
      <c r="C1481" s="74" t="s">
        <v>174</v>
      </c>
      <c r="D1481" s="71" t="s">
        <v>129</v>
      </c>
    </row>
    <row r="1482" spans="1:4" hidden="1" x14ac:dyDescent="0.15">
      <c r="A1482" s="71">
        <v>1503</v>
      </c>
      <c r="B1482" s="71" t="s">
        <v>122</v>
      </c>
      <c r="C1482" s="74" t="s">
        <v>174</v>
      </c>
      <c r="D1482" s="71" t="s">
        <v>129</v>
      </c>
    </row>
    <row r="1483" spans="1:4" hidden="1" x14ac:dyDescent="0.15">
      <c r="A1483" s="71">
        <v>1504</v>
      </c>
      <c r="B1483" s="71" t="s">
        <v>122</v>
      </c>
      <c r="C1483" s="74" t="s">
        <v>174</v>
      </c>
      <c r="D1483" s="71" t="s">
        <v>129</v>
      </c>
    </row>
    <row r="1484" spans="1:4" hidden="1" x14ac:dyDescent="0.15">
      <c r="A1484" s="71">
        <v>1505</v>
      </c>
      <c r="B1484" s="71" t="s">
        <v>122</v>
      </c>
      <c r="C1484" s="74" t="s">
        <v>174</v>
      </c>
      <c r="D1484" s="71" t="s">
        <v>129</v>
      </c>
    </row>
    <row r="1485" spans="1:4" hidden="1" x14ac:dyDescent="0.15">
      <c r="A1485" s="71">
        <v>1506</v>
      </c>
      <c r="B1485" s="71" t="s">
        <v>109</v>
      </c>
      <c r="C1485" s="74" t="s">
        <v>174</v>
      </c>
      <c r="D1485" s="71" t="s">
        <v>129</v>
      </c>
    </row>
    <row r="1486" spans="1:4" hidden="1" x14ac:dyDescent="0.15">
      <c r="A1486" s="71">
        <v>1507</v>
      </c>
      <c r="B1486" s="71" t="s">
        <v>109</v>
      </c>
      <c r="C1486" s="74" t="s">
        <v>174</v>
      </c>
      <c r="D1486" s="71" t="s">
        <v>129</v>
      </c>
    </row>
    <row r="1487" spans="1:4" hidden="1" x14ac:dyDescent="0.15">
      <c r="A1487" s="71">
        <v>1508</v>
      </c>
      <c r="B1487" s="71" t="s">
        <v>109</v>
      </c>
      <c r="C1487" s="74" t="s">
        <v>174</v>
      </c>
      <c r="D1487" s="71" t="s">
        <v>129</v>
      </c>
    </row>
    <row r="1488" spans="1:4" hidden="1" x14ac:dyDescent="0.15">
      <c r="A1488" s="71">
        <v>1509</v>
      </c>
      <c r="B1488" s="71" t="s">
        <v>121</v>
      </c>
      <c r="C1488" s="74" t="s">
        <v>174</v>
      </c>
      <c r="D1488" s="71" t="s">
        <v>129</v>
      </c>
    </row>
    <row r="1489" spans="1:4" hidden="1" x14ac:dyDescent="0.15">
      <c r="A1489" s="71">
        <v>1510</v>
      </c>
      <c r="B1489" s="71" t="s">
        <v>97</v>
      </c>
      <c r="C1489" s="74" t="s">
        <v>174</v>
      </c>
      <c r="D1489" s="71" t="s">
        <v>129</v>
      </c>
    </row>
    <row r="1490" spans="1:4" hidden="1" x14ac:dyDescent="0.15">
      <c r="A1490" s="71">
        <v>1511</v>
      </c>
      <c r="B1490" s="71" t="s">
        <v>119</v>
      </c>
      <c r="C1490" s="74" t="s">
        <v>174</v>
      </c>
      <c r="D1490" s="71" t="s">
        <v>129</v>
      </c>
    </row>
    <row r="1491" spans="1:4" hidden="1" x14ac:dyDescent="0.15">
      <c r="A1491" s="71">
        <v>1512</v>
      </c>
      <c r="B1491" s="71" t="s">
        <v>125</v>
      </c>
      <c r="C1491" s="74" t="s">
        <v>174</v>
      </c>
      <c r="D1491" s="71" t="s">
        <v>129</v>
      </c>
    </row>
    <row r="1492" spans="1:4" hidden="1" x14ac:dyDescent="0.15">
      <c r="A1492" s="71">
        <v>1513</v>
      </c>
      <c r="B1492" s="71" t="s">
        <v>112</v>
      </c>
      <c r="C1492" s="74" t="s">
        <v>175</v>
      </c>
      <c r="D1492" s="71" t="s">
        <v>99</v>
      </c>
    </row>
    <row r="1493" spans="1:4" hidden="1" x14ac:dyDescent="0.15">
      <c r="A1493" s="71">
        <v>1514</v>
      </c>
      <c r="B1493" s="71" t="s">
        <v>114</v>
      </c>
      <c r="C1493" s="74" t="s">
        <v>175</v>
      </c>
      <c r="D1493" s="71" t="s">
        <v>118</v>
      </c>
    </row>
    <row r="1494" spans="1:4" hidden="1" x14ac:dyDescent="0.15">
      <c r="A1494" s="71">
        <v>1515</v>
      </c>
      <c r="B1494" s="71" t="s">
        <v>110</v>
      </c>
      <c r="C1494" s="74" t="s">
        <v>175</v>
      </c>
      <c r="D1494" s="71" t="s">
        <v>118</v>
      </c>
    </row>
    <row r="1495" spans="1:4" hidden="1" x14ac:dyDescent="0.15">
      <c r="A1495" s="71">
        <v>1516</v>
      </c>
      <c r="B1495" s="71" t="s">
        <v>109</v>
      </c>
      <c r="C1495" s="74" t="s">
        <v>175</v>
      </c>
      <c r="D1495" s="71" t="s">
        <v>126</v>
      </c>
    </row>
    <row r="1496" spans="1:4" hidden="1" x14ac:dyDescent="0.15">
      <c r="A1496" s="71">
        <v>1517</v>
      </c>
      <c r="B1496" s="71" t="s">
        <v>112</v>
      </c>
      <c r="C1496" s="74" t="s">
        <v>175</v>
      </c>
      <c r="D1496" s="71" t="s">
        <v>126</v>
      </c>
    </row>
    <row r="1497" spans="1:4" hidden="1" x14ac:dyDescent="0.15">
      <c r="A1497" s="71">
        <v>1518</v>
      </c>
      <c r="B1497" s="71" t="s">
        <v>103</v>
      </c>
      <c r="C1497" s="74" t="s">
        <v>142</v>
      </c>
      <c r="D1497" s="71" t="s">
        <v>129</v>
      </c>
    </row>
    <row r="1498" spans="1:4" hidden="1" x14ac:dyDescent="0.15">
      <c r="A1498" s="71">
        <v>1519</v>
      </c>
      <c r="B1498" s="71" t="s">
        <v>100</v>
      </c>
      <c r="C1498" s="74" t="s">
        <v>142</v>
      </c>
      <c r="D1498" s="71" t="s">
        <v>129</v>
      </c>
    </row>
    <row r="1499" spans="1:4" hidden="1" x14ac:dyDescent="0.15">
      <c r="A1499" s="71">
        <v>1520</v>
      </c>
      <c r="B1499" s="71" t="s">
        <v>101</v>
      </c>
      <c r="C1499" s="74" t="s">
        <v>142</v>
      </c>
      <c r="D1499" s="71" t="s">
        <v>129</v>
      </c>
    </row>
    <row r="1500" spans="1:4" hidden="1" x14ac:dyDescent="0.15">
      <c r="A1500" s="71">
        <v>1521</v>
      </c>
      <c r="B1500" s="71" t="s">
        <v>101</v>
      </c>
      <c r="C1500" s="74" t="s">
        <v>142</v>
      </c>
      <c r="D1500" s="71" t="s">
        <v>129</v>
      </c>
    </row>
    <row r="1501" spans="1:4" hidden="1" x14ac:dyDescent="0.15">
      <c r="A1501" s="71">
        <v>1522</v>
      </c>
      <c r="B1501" s="71" t="s">
        <v>111</v>
      </c>
      <c r="C1501" s="74" t="s">
        <v>142</v>
      </c>
      <c r="D1501" s="71" t="s">
        <v>129</v>
      </c>
    </row>
    <row r="1502" spans="1:4" hidden="1" x14ac:dyDescent="0.15">
      <c r="A1502" s="71">
        <v>1523</v>
      </c>
      <c r="B1502" s="71" t="s">
        <v>106</v>
      </c>
      <c r="C1502" s="74" t="s">
        <v>142</v>
      </c>
      <c r="D1502" s="71" t="s">
        <v>129</v>
      </c>
    </row>
    <row r="1503" spans="1:4" hidden="1" x14ac:dyDescent="0.15">
      <c r="A1503" s="71">
        <v>1524</v>
      </c>
      <c r="B1503" s="71" t="s">
        <v>109</v>
      </c>
      <c r="C1503" s="74" t="s">
        <v>142</v>
      </c>
      <c r="D1503" s="71" t="s">
        <v>129</v>
      </c>
    </row>
    <row r="1504" spans="1:4" hidden="1" x14ac:dyDescent="0.15">
      <c r="A1504" s="71">
        <v>1525</v>
      </c>
      <c r="B1504" s="71" t="s">
        <v>104</v>
      </c>
      <c r="C1504" s="74" t="s">
        <v>142</v>
      </c>
      <c r="D1504" s="71" t="s">
        <v>129</v>
      </c>
    </row>
    <row r="1505" spans="1:4" hidden="1" x14ac:dyDescent="0.15">
      <c r="A1505" s="71">
        <v>1526</v>
      </c>
      <c r="B1505" s="71" t="s">
        <v>104</v>
      </c>
      <c r="C1505" s="74" t="s">
        <v>142</v>
      </c>
      <c r="D1505" s="71" t="s">
        <v>129</v>
      </c>
    </row>
    <row r="1506" spans="1:4" hidden="1" x14ac:dyDescent="0.15">
      <c r="A1506" s="71">
        <v>1527</v>
      </c>
      <c r="B1506" s="71" t="s">
        <v>104</v>
      </c>
      <c r="C1506" s="74" t="s">
        <v>142</v>
      </c>
      <c r="D1506" s="71" t="s">
        <v>129</v>
      </c>
    </row>
    <row r="1507" spans="1:4" hidden="1" x14ac:dyDescent="0.15">
      <c r="A1507" s="71">
        <v>1528</v>
      </c>
      <c r="B1507" s="71" t="s">
        <v>111</v>
      </c>
      <c r="C1507" s="74" t="s">
        <v>176</v>
      </c>
      <c r="D1507" s="71" t="s">
        <v>133</v>
      </c>
    </row>
    <row r="1508" spans="1:4" hidden="1" x14ac:dyDescent="0.15">
      <c r="A1508" s="71">
        <v>1529</v>
      </c>
      <c r="B1508" s="71" t="s">
        <v>122</v>
      </c>
      <c r="C1508" s="74" t="s">
        <v>176</v>
      </c>
      <c r="D1508" s="71" t="s">
        <v>99</v>
      </c>
    </row>
    <row r="1509" spans="1:4" hidden="1" x14ac:dyDescent="0.15">
      <c r="A1509" s="71">
        <v>1530</v>
      </c>
      <c r="B1509" s="71" t="s">
        <v>97</v>
      </c>
      <c r="C1509" s="74" t="s">
        <v>176</v>
      </c>
      <c r="D1509" s="71" t="s">
        <v>118</v>
      </c>
    </row>
    <row r="1510" spans="1:4" hidden="1" x14ac:dyDescent="0.15">
      <c r="A1510" s="71">
        <v>1531</v>
      </c>
      <c r="B1510" s="71" t="s">
        <v>106</v>
      </c>
      <c r="C1510" s="74" t="s">
        <v>176</v>
      </c>
      <c r="D1510" s="71" t="s">
        <v>99</v>
      </c>
    </row>
    <row r="1511" spans="1:4" hidden="1" x14ac:dyDescent="0.15">
      <c r="A1511" s="71">
        <v>1532</v>
      </c>
      <c r="B1511" s="71" t="s">
        <v>116</v>
      </c>
      <c r="C1511" s="74" t="s">
        <v>176</v>
      </c>
      <c r="D1511" s="71" t="s">
        <v>118</v>
      </c>
    </row>
    <row r="1512" spans="1:4" hidden="1" x14ac:dyDescent="0.15">
      <c r="A1512" s="71">
        <v>1533</v>
      </c>
      <c r="B1512" s="71" t="s">
        <v>122</v>
      </c>
      <c r="C1512" s="74" t="s">
        <v>176</v>
      </c>
      <c r="D1512" s="71" t="s">
        <v>118</v>
      </c>
    </row>
    <row r="1513" spans="1:4" hidden="1" x14ac:dyDescent="0.15">
      <c r="A1513" s="71">
        <v>1534</v>
      </c>
      <c r="B1513" s="71" t="s">
        <v>120</v>
      </c>
      <c r="C1513" s="74" t="s">
        <v>176</v>
      </c>
      <c r="D1513" s="71" t="s">
        <v>118</v>
      </c>
    </row>
    <row r="1514" spans="1:4" hidden="1" x14ac:dyDescent="0.15">
      <c r="A1514" s="71">
        <v>1535</v>
      </c>
      <c r="B1514" s="71" t="s">
        <v>97</v>
      </c>
      <c r="C1514" s="74" t="s">
        <v>176</v>
      </c>
      <c r="D1514" s="71" t="s">
        <v>118</v>
      </c>
    </row>
    <row r="1515" spans="1:4" hidden="1" x14ac:dyDescent="0.15">
      <c r="A1515" s="71">
        <v>1536</v>
      </c>
      <c r="B1515" s="71" t="s">
        <v>110</v>
      </c>
      <c r="C1515" s="74" t="s">
        <v>176</v>
      </c>
      <c r="D1515" s="71" t="s">
        <v>118</v>
      </c>
    </row>
    <row r="1516" spans="1:4" hidden="1" x14ac:dyDescent="0.15">
      <c r="A1516" s="71">
        <v>1537</v>
      </c>
      <c r="B1516" s="71" t="s">
        <v>119</v>
      </c>
      <c r="C1516" s="74" t="s">
        <v>176</v>
      </c>
      <c r="D1516" s="71" t="s">
        <v>118</v>
      </c>
    </row>
    <row r="1517" spans="1:4" hidden="1" x14ac:dyDescent="0.15">
      <c r="A1517" s="71">
        <v>1538</v>
      </c>
      <c r="B1517" s="71" t="s">
        <v>112</v>
      </c>
      <c r="C1517" s="74" t="s">
        <v>176</v>
      </c>
      <c r="D1517" s="71" t="s">
        <v>118</v>
      </c>
    </row>
    <row r="1518" spans="1:4" hidden="1" x14ac:dyDescent="0.15">
      <c r="A1518" s="71">
        <v>1539</v>
      </c>
      <c r="B1518" s="71" t="s">
        <v>101</v>
      </c>
      <c r="C1518" s="74" t="s">
        <v>176</v>
      </c>
      <c r="D1518" s="71" t="s">
        <v>126</v>
      </c>
    </row>
    <row r="1519" spans="1:4" hidden="1" x14ac:dyDescent="0.15">
      <c r="A1519" s="71">
        <v>1540</v>
      </c>
      <c r="B1519" s="71" t="s">
        <v>120</v>
      </c>
      <c r="C1519" s="74" t="s">
        <v>176</v>
      </c>
      <c r="D1519" s="71" t="s">
        <v>126</v>
      </c>
    </row>
    <row r="1520" spans="1:4" hidden="1" x14ac:dyDescent="0.15">
      <c r="A1520" s="71">
        <v>1541</v>
      </c>
      <c r="B1520" s="71" t="s">
        <v>128</v>
      </c>
      <c r="C1520" s="74" t="s">
        <v>176</v>
      </c>
      <c r="D1520" s="71" t="s">
        <v>118</v>
      </c>
    </row>
    <row r="1521" spans="1:4" hidden="1" x14ac:dyDescent="0.15">
      <c r="A1521" s="71">
        <v>1542</v>
      </c>
      <c r="B1521" s="71" t="s">
        <v>113</v>
      </c>
      <c r="C1521" s="74" t="s">
        <v>176</v>
      </c>
      <c r="D1521" s="71" t="s">
        <v>99</v>
      </c>
    </row>
    <row r="1522" spans="1:4" hidden="1" x14ac:dyDescent="0.15">
      <c r="A1522" s="71">
        <v>1543</v>
      </c>
      <c r="B1522" s="71" t="s">
        <v>101</v>
      </c>
      <c r="C1522" s="74" t="s">
        <v>177</v>
      </c>
      <c r="D1522" s="71" t="s">
        <v>178</v>
      </c>
    </row>
    <row r="1523" spans="1:4" hidden="1" x14ac:dyDescent="0.15">
      <c r="A1523" s="71">
        <v>1544</v>
      </c>
      <c r="B1523" s="71" t="s">
        <v>108</v>
      </c>
      <c r="C1523" s="74" t="s">
        <v>177</v>
      </c>
      <c r="D1523" s="71" t="s">
        <v>134</v>
      </c>
    </row>
    <row r="1524" spans="1:4" hidden="1" x14ac:dyDescent="0.15">
      <c r="A1524" s="71">
        <v>1545</v>
      </c>
      <c r="B1524" s="71" t="s">
        <v>101</v>
      </c>
      <c r="C1524" s="74" t="s">
        <v>177</v>
      </c>
      <c r="D1524" s="71" t="s">
        <v>99</v>
      </c>
    </row>
    <row r="1525" spans="1:4" hidden="1" x14ac:dyDescent="0.15">
      <c r="A1525" s="71">
        <v>1546</v>
      </c>
      <c r="B1525" s="71" t="s">
        <v>105</v>
      </c>
      <c r="C1525" s="74" t="s">
        <v>177</v>
      </c>
      <c r="D1525" s="71" t="s">
        <v>99</v>
      </c>
    </row>
    <row r="1526" spans="1:4" hidden="1" x14ac:dyDescent="0.15">
      <c r="A1526" s="71">
        <v>1547</v>
      </c>
      <c r="B1526" s="71" t="s">
        <v>119</v>
      </c>
      <c r="C1526" s="74" t="s">
        <v>177</v>
      </c>
      <c r="D1526" s="71" t="s">
        <v>99</v>
      </c>
    </row>
    <row r="1527" spans="1:4" hidden="1" x14ac:dyDescent="0.15">
      <c r="A1527" s="71">
        <v>1548</v>
      </c>
      <c r="B1527" s="71" t="s">
        <v>100</v>
      </c>
      <c r="C1527" s="74" t="s">
        <v>177</v>
      </c>
      <c r="D1527" s="71" t="s">
        <v>118</v>
      </c>
    </row>
    <row r="1528" spans="1:4" hidden="1" x14ac:dyDescent="0.15">
      <c r="A1528" s="71">
        <v>1549</v>
      </c>
      <c r="B1528" s="71" t="s">
        <v>113</v>
      </c>
      <c r="C1528" s="74" t="s">
        <v>177</v>
      </c>
      <c r="D1528" s="71" t="s">
        <v>118</v>
      </c>
    </row>
    <row r="1529" spans="1:4" hidden="1" x14ac:dyDescent="0.15">
      <c r="A1529" s="71">
        <v>1550</v>
      </c>
      <c r="B1529" s="71" t="s">
        <v>106</v>
      </c>
      <c r="C1529" s="74" t="s">
        <v>177</v>
      </c>
      <c r="D1529" s="71" t="s">
        <v>126</v>
      </c>
    </row>
    <row r="1530" spans="1:4" hidden="1" x14ac:dyDescent="0.15">
      <c r="A1530" s="71">
        <v>1551</v>
      </c>
      <c r="B1530" s="71" t="s">
        <v>125</v>
      </c>
      <c r="C1530" s="74" t="s">
        <v>177</v>
      </c>
      <c r="D1530" s="71" t="s">
        <v>118</v>
      </c>
    </row>
    <row r="1531" spans="1:4" hidden="1" x14ac:dyDescent="0.15">
      <c r="A1531" s="71">
        <v>1552</v>
      </c>
      <c r="B1531" s="71" t="s">
        <v>115</v>
      </c>
      <c r="C1531" s="74" t="s">
        <v>177</v>
      </c>
      <c r="D1531" s="71" t="s">
        <v>126</v>
      </c>
    </row>
    <row r="1532" spans="1:4" hidden="1" x14ac:dyDescent="0.15">
      <c r="A1532" s="71">
        <v>1553</v>
      </c>
      <c r="B1532" s="71" t="s">
        <v>114</v>
      </c>
      <c r="C1532" s="74" t="s">
        <v>179</v>
      </c>
      <c r="D1532" s="71" t="s">
        <v>99</v>
      </c>
    </row>
    <row r="1533" spans="1:4" hidden="1" x14ac:dyDescent="0.15">
      <c r="A1533" s="71">
        <v>1554</v>
      </c>
      <c r="B1533" s="71" t="s">
        <v>114</v>
      </c>
      <c r="C1533" s="74" t="s">
        <v>179</v>
      </c>
      <c r="D1533" s="71" t="s">
        <v>99</v>
      </c>
    </row>
    <row r="1534" spans="1:4" hidden="1" x14ac:dyDescent="0.15">
      <c r="A1534" s="71">
        <v>1555</v>
      </c>
      <c r="B1534" s="71" t="s">
        <v>114</v>
      </c>
      <c r="C1534" s="74" t="s">
        <v>179</v>
      </c>
      <c r="D1534" s="71" t="s">
        <v>99</v>
      </c>
    </row>
    <row r="1535" spans="1:4" hidden="1" x14ac:dyDescent="0.15">
      <c r="A1535" s="71">
        <v>1556</v>
      </c>
      <c r="B1535" s="71" t="s">
        <v>102</v>
      </c>
      <c r="C1535" s="74" t="s">
        <v>179</v>
      </c>
      <c r="D1535" s="71" t="s">
        <v>99</v>
      </c>
    </row>
    <row r="1536" spans="1:4" hidden="1" x14ac:dyDescent="0.15">
      <c r="A1536" s="71">
        <v>1557</v>
      </c>
      <c r="B1536" s="71" t="s">
        <v>100</v>
      </c>
      <c r="C1536" s="74" t="s">
        <v>179</v>
      </c>
      <c r="D1536" s="71" t="s">
        <v>99</v>
      </c>
    </row>
    <row r="1537" spans="1:4" hidden="1" x14ac:dyDescent="0.15">
      <c r="A1537" s="71">
        <v>1558</v>
      </c>
      <c r="B1537" s="71" t="s">
        <v>117</v>
      </c>
      <c r="C1537" s="74" t="s">
        <v>179</v>
      </c>
      <c r="D1537" s="71" t="s">
        <v>99</v>
      </c>
    </row>
    <row r="1538" spans="1:4" hidden="1" x14ac:dyDescent="0.15">
      <c r="A1538" s="71">
        <v>1559</v>
      </c>
      <c r="B1538" s="71" t="s">
        <v>113</v>
      </c>
      <c r="C1538" s="74" t="s">
        <v>179</v>
      </c>
      <c r="D1538" s="71" t="s">
        <v>99</v>
      </c>
    </row>
    <row r="1539" spans="1:4" hidden="1" x14ac:dyDescent="0.15">
      <c r="A1539" s="71">
        <v>1560</v>
      </c>
      <c r="B1539" s="71" t="s">
        <v>112</v>
      </c>
      <c r="C1539" s="74" t="s">
        <v>179</v>
      </c>
      <c r="D1539" s="71" t="s">
        <v>99</v>
      </c>
    </row>
    <row r="1540" spans="1:4" hidden="1" x14ac:dyDescent="0.15">
      <c r="A1540" s="71">
        <v>1561</v>
      </c>
      <c r="B1540" s="71" t="s">
        <v>112</v>
      </c>
      <c r="C1540" s="74" t="s">
        <v>179</v>
      </c>
      <c r="D1540" s="71" t="s">
        <v>99</v>
      </c>
    </row>
    <row r="1541" spans="1:4" hidden="1" x14ac:dyDescent="0.15">
      <c r="A1541" s="71">
        <v>1562</v>
      </c>
      <c r="B1541" s="71" t="s">
        <v>128</v>
      </c>
      <c r="C1541" s="74" t="s">
        <v>179</v>
      </c>
      <c r="D1541" s="71" t="s">
        <v>99</v>
      </c>
    </row>
    <row r="1542" spans="1:4" hidden="1" x14ac:dyDescent="0.15">
      <c r="A1542" s="71">
        <v>1563</v>
      </c>
      <c r="B1542" s="71" t="s">
        <v>116</v>
      </c>
      <c r="C1542" s="74" t="s">
        <v>179</v>
      </c>
      <c r="D1542" s="71" t="s">
        <v>99</v>
      </c>
    </row>
    <row r="1543" spans="1:4" hidden="1" x14ac:dyDescent="0.15">
      <c r="A1543" s="71">
        <v>1564</v>
      </c>
      <c r="B1543" s="71" t="s">
        <v>116</v>
      </c>
      <c r="C1543" s="74" t="s">
        <v>179</v>
      </c>
      <c r="D1543" s="71" t="s">
        <v>118</v>
      </c>
    </row>
    <row r="1544" spans="1:4" hidden="1" x14ac:dyDescent="0.15">
      <c r="A1544" s="71">
        <v>1565</v>
      </c>
      <c r="B1544" s="71" t="s">
        <v>110</v>
      </c>
      <c r="C1544" s="74" t="s">
        <v>179</v>
      </c>
      <c r="D1544" s="71" t="s">
        <v>118</v>
      </c>
    </row>
    <row r="1545" spans="1:4" hidden="1" x14ac:dyDescent="0.15">
      <c r="A1545" s="71">
        <v>1566</v>
      </c>
      <c r="B1545" s="71" t="s">
        <v>105</v>
      </c>
      <c r="C1545" s="74" t="s">
        <v>179</v>
      </c>
      <c r="D1545" s="71" t="s">
        <v>118</v>
      </c>
    </row>
    <row r="1546" spans="1:4" hidden="1" x14ac:dyDescent="0.15">
      <c r="A1546" s="71">
        <v>1567</v>
      </c>
      <c r="B1546" s="71" t="s">
        <v>113</v>
      </c>
      <c r="C1546" s="74" t="s">
        <v>179</v>
      </c>
      <c r="D1546" s="71" t="s">
        <v>118</v>
      </c>
    </row>
    <row r="1547" spans="1:4" hidden="1" x14ac:dyDescent="0.15">
      <c r="A1547" s="71">
        <v>1568</v>
      </c>
      <c r="B1547" s="71" t="s">
        <v>125</v>
      </c>
      <c r="C1547" s="74" t="s">
        <v>179</v>
      </c>
      <c r="D1547" s="71" t="s">
        <v>118</v>
      </c>
    </row>
    <row r="1548" spans="1:4" hidden="1" x14ac:dyDescent="0.15">
      <c r="A1548" s="71">
        <v>1569</v>
      </c>
      <c r="B1548" s="71" t="s">
        <v>112</v>
      </c>
      <c r="C1548" s="74" t="s">
        <v>179</v>
      </c>
      <c r="D1548" s="71" t="s">
        <v>99</v>
      </c>
    </row>
    <row r="1549" spans="1:4" hidden="1" x14ac:dyDescent="0.15">
      <c r="A1549" s="71">
        <v>1570</v>
      </c>
      <c r="B1549" s="71" t="s">
        <v>119</v>
      </c>
      <c r="C1549" s="74" t="s">
        <v>179</v>
      </c>
      <c r="D1549" s="71" t="s">
        <v>118</v>
      </c>
    </row>
    <row r="1550" spans="1:4" hidden="1" x14ac:dyDescent="0.15">
      <c r="A1550" s="71">
        <v>1571</v>
      </c>
      <c r="B1550" s="71" t="s">
        <v>105</v>
      </c>
      <c r="C1550" s="74" t="s">
        <v>179</v>
      </c>
      <c r="D1550" s="71" t="s">
        <v>118</v>
      </c>
    </row>
    <row r="1551" spans="1:4" hidden="1" x14ac:dyDescent="0.15">
      <c r="A1551" s="71">
        <v>1572</v>
      </c>
      <c r="B1551" s="71" t="s">
        <v>105</v>
      </c>
      <c r="C1551" s="74" t="s">
        <v>179</v>
      </c>
      <c r="D1551" s="71" t="s">
        <v>126</v>
      </c>
    </row>
    <row r="1552" spans="1:4" hidden="1" x14ac:dyDescent="0.15">
      <c r="A1552" s="71">
        <v>1573</v>
      </c>
      <c r="B1552" s="71" t="s">
        <v>124</v>
      </c>
      <c r="C1552" s="74" t="s">
        <v>179</v>
      </c>
      <c r="D1552" s="71" t="s">
        <v>126</v>
      </c>
    </row>
    <row r="1553" spans="1:4" hidden="1" x14ac:dyDescent="0.15">
      <c r="A1553" s="71">
        <v>1574</v>
      </c>
      <c r="B1553" s="71" t="s">
        <v>100</v>
      </c>
      <c r="C1553" s="74" t="s">
        <v>179</v>
      </c>
      <c r="D1553" s="71" t="s">
        <v>126</v>
      </c>
    </row>
    <row r="1554" spans="1:4" hidden="1" x14ac:dyDescent="0.15">
      <c r="A1554" s="71">
        <v>1575</v>
      </c>
      <c r="B1554" s="71" t="s">
        <v>124</v>
      </c>
      <c r="C1554" s="74" t="s">
        <v>179</v>
      </c>
      <c r="D1554" s="71" t="s">
        <v>126</v>
      </c>
    </row>
    <row r="1555" spans="1:4" hidden="1" x14ac:dyDescent="0.15">
      <c r="A1555" s="71">
        <v>1576</v>
      </c>
      <c r="B1555" s="71" t="s">
        <v>122</v>
      </c>
      <c r="C1555" s="74" t="s">
        <v>179</v>
      </c>
      <c r="D1555" s="71" t="s">
        <v>126</v>
      </c>
    </row>
    <row r="1556" spans="1:4" hidden="1" x14ac:dyDescent="0.15">
      <c r="A1556" s="71">
        <v>1577</v>
      </c>
      <c r="B1556" s="71" t="s">
        <v>115</v>
      </c>
      <c r="C1556" s="74" t="s">
        <v>179</v>
      </c>
      <c r="D1556" s="71" t="s">
        <v>126</v>
      </c>
    </row>
    <row r="1557" spans="1:4" hidden="1" x14ac:dyDescent="0.15">
      <c r="A1557" s="71">
        <v>1578</v>
      </c>
      <c r="B1557" s="71" t="s">
        <v>104</v>
      </c>
      <c r="C1557" s="74" t="s">
        <v>179</v>
      </c>
      <c r="D1557" s="71" t="s">
        <v>126</v>
      </c>
    </row>
    <row r="1558" spans="1:4" hidden="1" x14ac:dyDescent="0.15">
      <c r="A1558" s="71">
        <v>1579</v>
      </c>
      <c r="B1558" s="71" t="s">
        <v>104</v>
      </c>
      <c r="C1558" s="74" t="s">
        <v>179</v>
      </c>
      <c r="D1558" s="71" t="s">
        <v>126</v>
      </c>
    </row>
    <row r="1559" spans="1:4" hidden="1" x14ac:dyDescent="0.15">
      <c r="A1559" s="71">
        <v>1580</v>
      </c>
      <c r="B1559" s="71" t="s">
        <v>127</v>
      </c>
      <c r="C1559" s="74" t="s">
        <v>179</v>
      </c>
      <c r="D1559" s="71" t="s">
        <v>126</v>
      </c>
    </row>
    <row r="1560" spans="1:4" hidden="1" x14ac:dyDescent="0.15">
      <c r="A1560" s="71">
        <v>1581</v>
      </c>
      <c r="B1560" s="71" t="s">
        <v>97</v>
      </c>
      <c r="C1560" s="74" t="s">
        <v>179</v>
      </c>
      <c r="D1560" s="71" t="s">
        <v>126</v>
      </c>
    </row>
    <row r="1561" spans="1:4" hidden="1" x14ac:dyDescent="0.15">
      <c r="A1561" s="71">
        <v>1582</v>
      </c>
      <c r="B1561" s="71" t="s">
        <v>119</v>
      </c>
      <c r="C1561" s="74" t="s">
        <v>179</v>
      </c>
      <c r="D1561" s="71" t="s">
        <v>144</v>
      </c>
    </row>
    <row r="1562" spans="1:4" hidden="1" x14ac:dyDescent="0.15">
      <c r="A1562" s="71">
        <v>1583</v>
      </c>
      <c r="B1562" s="71" t="s">
        <v>112</v>
      </c>
      <c r="C1562" s="74" t="s">
        <v>179</v>
      </c>
      <c r="D1562" s="71" t="s">
        <v>126</v>
      </c>
    </row>
    <row r="1563" spans="1:4" hidden="1" x14ac:dyDescent="0.15">
      <c r="A1563" s="71">
        <v>1584</v>
      </c>
      <c r="B1563" s="71" t="s">
        <v>101</v>
      </c>
      <c r="C1563" s="74" t="s">
        <v>180</v>
      </c>
      <c r="D1563" s="71" t="s">
        <v>99</v>
      </c>
    </row>
    <row r="1564" spans="1:4" hidden="1" x14ac:dyDescent="0.15">
      <c r="A1564" s="71">
        <v>1585</v>
      </c>
      <c r="B1564" s="71" t="s">
        <v>111</v>
      </c>
      <c r="C1564" s="74" t="s">
        <v>180</v>
      </c>
      <c r="D1564" s="71" t="s">
        <v>99</v>
      </c>
    </row>
    <row r="1565" spans="1:4" hidden="1" x14ac:dyDescent="0.15">
      <c r="A1565" s="71">
        <v>1586</v>
      </c>
      <c r="B1565" s="71" t="s">
        <v>127</v>
      </c>
      <c r="C1565" s="74" t="s">
        <v>180</v>
      </c>
      <c r="D1565" s="71" t="s">
        <v>99</v>
      </c>
    </row>
    <row r="1566" spans="1:4" hidden="1" x14ac:dyDescent="0.15">
      <c r="A1566" s="71">
        <v>1587</v>
      </c>
      <c r="B1566" s="71" t="s">
        <v>106</v>
      </c>
      <c r="C1566" s="74" t="s">
        <v>180</v>
      </c>
      <c r="D1566" s="71" t="s">
        <v>99</v>
      </c>
    </row>
    <row r="1567" spans="1:4" hidden="1" x14ac:dyDescent="0.15">
      <c r="A1567" s="71">
        <v>1588</v>
      </c>
      <c r="B1567" s="71" t="s">
        <v>122</v>
      </c>
      <c r="C1567" s="74" t="s">
        <v>180</v>
      </c>
      <c r="D1567" s="71" t="s">
        <v>99</v>
      </c>
    </row>
    <row r="1568" spans="1:4" hidden="1" x14ac:dyDescent="0.15">
      <c r="A1568" s="71">
        <v>1589</v>
      </c>
      <c r="B1568" s="71" t="s">
        <v>122</v>
      </c>
      <c r="C1568" s="74" t="s">
        <v>180</v>
      </c>
      <c r="D1568" s="71" t="s">
        <v>99</v>
      </c>
    </row>
    <row r="1569" spans="1:4" hidden="1" x14ac:dyDescent="0.15">
      <c r="A1569" s="71">
        <v>1592</v>
      </c>
      <c r="B1569" s="71" t="s">
        <v>105</v>
      </c>
      <c r="C1569" s="74" t="s">
        <v>180</v>
      </c>
      <c r="D1569" s="71" t="s">
        <v>118</v>
      </c>
    </row>
    <row r="1570" spans="1:4" hidden="1" x14ac:dyDescent="0.15">
      <c r="A1570" s="71">
        <v>1593</v>
      </c>
      <c r="B1570" s="71" t="s">
        <v>107</v>
      </c>
      <c r="C1570" s="74" t="s">
        <v>180</v>
      </c>
      <c r="D1570" s="71" t="s">
        <v>118</v>
      </c>
    </row>
    <row r="1571" spans="1:4" hidden="1" x14ac:dyDescent="0.15">
      <c r="A1571" s="71">
        <v>1594</v>
      </c>
      <c r="B1571" s="71" t="s">
        <v>109</v>
      </c>
      <c r="C1571" s="74" t="s">
        <v>180</v>
      </c>
      <c r="D1571" s="71" t="s">
        <v>118</v>
      </c>
    </row>
    <row r="1572" spans="1:4" hidden="1" x14ac:dyDescent="0.15">
      <c r="A1572" s="71">
        <v>1595</v>
      </c>
      <c r="B1572" s="71" t="s">
        <v>102</v>
      </c>
      <c r="C1572" s="74" t="s">
        <v>180</v>
      </c>
      <c r="D1572" s="71" t="s">
        <v>118</v>
      </c>
    </row>
    <row r="1573" spans="1:4" hidden="1" x14ac:dyDescent="0.15">
      <c r="A1573" s="71">
        <v>1596</v>
      </c>
      <c r="B1573" s="71" t="s">
        <v>97</v>
      </c>
      <c r="C1573" s="74" t="s">
        <v>180</v>
      </c>
      <c r="D1573" s="71" t="s">
        <v>118</v>
      </c>
    </row>
    <row r="1574" spans="1:4" hidden="1" x14ac:dyDescent="0.15">
      <c r="A1574" s="71">
        <v>1597</v>
      </c>
      <c r="B1574" s="71" t="s">
        <v>97</v>
      </c>
      <c r="C1574" s="74" t="s">
        <v>180</v>
      </c>
      <c r="D1574" s="71" t="s">
        <v>118</v>
      </c>
    </row>
    <row r="1575" spans="1:4" hidden="1" x14ac:dyDescent="0.15">
      <c r="A1575" s="71">
        <v>1598</v>
      </c>
      <c r="B1575" s="71" t="s">
        <v>122</v>
      </c>
      <c r="C1575" s="74" t="s">
        <v>180</v>
      </c>
      <c r="D1575" s="71" t="s">
        <v>126</v>
      </c>
    </row>
    <row r="1576" spans="1:4" hidden="1" x14ac:dyDescent="0.15">
      <c r="A1576" s="71">
        <v>1599</v>
      </c>
      <c r="B1576" s="71" t="s">
        <v>100</v>
      </c>
      <c r="C1576" s="74" t="s">
        <v>180</v>
      </c>
      <c r="D1576" s="71" t="s">
        <v>126</v>
      </c>
    </row>
    <row r="1577" spans="1:4" hidden="1" x14ac:dyDescent="0.15">
      <c r="A1577" s="71">
        <v>1600</v>
      </c>
      <c r="B1577" s="71" t="s">
        <v>116</v>
      </c>
      <c r="C1577" s="74" t="s">
        <v>180</v>
      </c>
      <c r="D1577" s="71" t="s">
        <v>126</v>
      </c>
    </row>
    <row r="1578" spans="1:4" hidden="1" x14ac:dyDescent="0.15">
      <c r="A1578" s="71">
        <v>1601</v>
      </c>
      <c r="B1578" s="71" t="s">
        <v>111</v>
      </c>
      <c r="C1578" s="74" t="s">
        <v>180</v>
      </c>
      <c r="D1578" s="71" t="s">
        <v>126</v>
      </c>
    </row>
    <row r="1579" spans="1:4" hidden="1" x14ac:dyDescent="0.15">
      <c r="A1579" s="71">
        <v>1602</v>
      </c>
      <c r="B1579" s="71" t="s">
        <v>127</v>
      </c>
      <c r="C1579" s="74" t="s">
        <v>180</v>
      </c>
      <c r="D1579" s="71" t="s">
        <v>126</v>
      </c>
    </row>
    <row r="1580" spans="1:4" hidden="1" x14ac:dyDescent="0.15">
      <c r="A1580" s="71">
        <v>1603</v>
      </c>
      <c r="B1580" s="71" t="s">
        <v>113</v>
      </c>
      <c r="C1580" s="74" t="s">
        <v>180</v>
      </c>
      <c r="D1580" s="71" t="s">
        <v>126</v>
      </c>
    </row>
    <row r="1581" spans="1:4" hidden="1" x14ac:dyDescent="0.15">
      <c r="A1581" s="71">
        <v>1604</v>
      </c>
      <c r="B1581" s="71" t="s">
        <v>123</v>
      </c>
      <c r="C1581" s="74" t="s">
        <v>180</v>
      </c>
      <c r="D1581" s="71" t="s">
        <v>126</v>
      </c>
    </row>
    <row r="1582" spans="1:4" hidden="1" x14ac:dyDescent="0.15">
      <c r="A1582" s="71">
        <v>1605</v>
      </c>
      <c r="B1582" s="71" t="s">
        <v>114</v>
      </c>
      <c r="C1582" s="74" t="s">
        <v>180</v>
      </c>
      <c r="D1582" s="71" t="s">
        <v>126</v>
      </c>
    </row>
    <row r="1583" spans="1:4" hidden="1" x14ac:dyDescent="0.15">
      <c r="A1583" s="71">
        <v>1606</v>
      </c>
      <c r="B1583" s="71" t="s">
        <v>112</v>
      </c>
      <c r="C1583" s="74" t="s">
        <v>180</v>
      </c>
      <c r="D1583" s="71" t="s">
        <v>126</v>
      </c>
    </row>
    <row r="1584" spans="1:4" hidden="1" x14ac:dyDescent="0.15">
      <c r="A1584" s="71">
        <v>1607</v>
      </c>
      <c r="B1584" s="71" t="s">
        <v>115</v>
      </c>
      <c r="C1584" s="74" t="s">
        <v>180</v>
      </c>
      <c r="D1584" s="71" t="s">
        <v>126</v>
      </c>
    </row>
    <row r="1585" spans="1:4" hidden="1" x14ac:dyDescent="0.15">
      <c r="A1585" s="71">
        <v>1608</v>
      </c>
      <c r="B1585" s="71" t="s">
        <v>104</v>
      </c>
      <c r="C1585" s="74" t="s">
        <v>180</v>
      </c>
      <c r="D1585" s="71" t="s">
        <v>129</v>
      </c>
    </row>
    <row r="1586" spans="1:4" hidden="1" x14ac:dyDescent="0.15">
      <c r="A1586" s="71">
        <v>1609</v>
      </c>
      <c r="B1586" s="71" t="s">
        <v>124</v>
      </c>
      <c r="C1586" s="74" t="s">
        <v>180</v>
      </c>
      <c r="D1586" s="71" t="s">
        <v>129</v>
      </c>
    </row>
    <row r="1587" spans="1:4" hidden="1" x14ac:dyDescent="0.15">
      <c r="A1587" s="71">
        <v>1610</v>
      </c>
      <c r="B1587" s="71" t="s">
        <v>115</v>
      </c>
      <c r="C1587" s="74" t="s">
        <v>181</v>
      </c>
      <c r="D1587" s="71" t="s">
        <v>134</v>
      </c>
    </row>
    <row r="1588" spans="1:4" hidden="1" x14ac:dyDescent="0.15">
      <c r="A1588" s="71">
        <v>1611</v>
      </c>
      <c r="B1588" s="71" t="s">
        <v>117</v>
      </c>
      <c r="C1588" s="74" t="s">
        <v>181</v>
      </c>
      <c r="D1588" s="71" t="s">
        <v>118</v>
      </c>
    </row>
    <row r="1589" spans="1:4" hidden="1" x14ac:dyDescent="0.15">
      <c r="A1589" s="71">
        <v>1612</v>
      </c>
      <c r="B1589" s="71" t="s">
        <v>145</v>
      </c>
      <c r="C1589" s="74" t="s">
        <v>181</v>
      </c>
      <c r="D1589" s="71" t="s">
        <v>118</v>
      </c>
    </row>
    <row r="1590" spans="1:4" hidden="1" x14ac:dyDescent="0.15">
      <c r="A1590" s="71">
        <v>1613</v>
      </c>
      <c r="B1590" s="71" t="s">
        <v>104</v>
      </c>
      <c r="C1590" s="74" t="s">
        <v>181</v>
      </c>
      <c r="D1590" s="71" t="s">
        <v>118</v>
      </c>
    </row>
    <row r="1591" spans="1:4" hidden="1" x14ac:dyDescent="0.15">
      <c r="A1591" s="71">
        <v>1614</v>
      </c>
      <c r="B1591" s="71" t="s">
        <v>97</v>
      </c>
      <c r="C1591" s="74" t="s">
        <v>181</v>
      </c>
      <c r="D1591" s="71" t="s">
        <v>118</v>
      </c>
    </row>
    <row r="1592" spans="1:4" hidden="1" x14ac:dyDescent="0.15">
      <c r="A1592" s="71">
        <v>1615</v>
      </c>
      <c r="B1592" s="71" t="s">
        <v>114</v>
      </c>
      <c r="C1592" s="74" t="s">
        <v>181</v>
      </c>
      <c r="D1592" s="71" t="s">
        <v>134</v>
      </c>
    </row>
    <row r="1593" spans="1:4" hidden="1" x14ac:dyDescent="0.15">
      <c r="A1593" s="71">
        <v>1616</v>
      </c>
      <c r="B1593" s="71" t="s">
        <v>111</v>
      </c>
      <c r="C1593" s="74" t="s">
        <v>181</v>
      </c>
      <c r="D1593" s="71" t="s">
        <v>134</v>
      </c>
    </row>
    <row r="1594" spans="1:4" hidden="1" x14ac:dyDescent="0.15">
      <c r="A1594" s="71">
        <v>1617</v>
      </c>
      <c r="B1594" s="71" t="s">
        <v>113</v>
      </c>
      <c r="C1594" s="74" t="s">
        <v>181</v>
      </c>
      <c r="D1594" s="71" t="s">
        <v>126</v>
      </c>
    </row>
    <row r="1595" spans="1:4" hidden="1" x14ac:dyDescent="0.15">
      <c r="A1595" s="71">
        <v>1618</v>
      </c>
      <c r="B1595" s="71" t="s">
        <v>97</v>
      </c>
      <c r="C1595" s="74" t="s">
        <v>181</v>
      </c>
      <c r="D1595" s="71" t="s">
        <v>126</v>
      </c>
    </row>
    <row r="1596" spans="1:4" hidden="1" x14ac:dyDescent="0.15">
      <c r="A1596" s="71">
        <v>1619</v>
      </c>
      <c r="B1596" s="71" t="s">
        <v>119</v>
      </c>
      <c r="C1596" s="74" t="s">
        <v>181</v>
      </c>
      <c r="D1596" s="71" t="s">
        <v>126</v>
      </c>
    </row>
    <row r="1597" spans="1:4" hidden="1" x14ac:dyDescent="0.15">
      <c r="A1597" s="71">
        <v>1620</v>
      </c>
      <c r="B1597" s="71" t="s">
        <v>105</v>
      </c>
      <c r="C1597" s="74" t="s">
        <v>182</v>
      </c>
      <c r="D1597" s="71" t="s">
        <v>99</v>
      </c>
    </row>
    <row r="1598" spans="1:4" hidden="1" x14ac:dyDescent="0.15">
      <c r="A1598" s="71">
        <v>1621</v>
      </c>
      <c r="B1598" s="71" t="s">
        <v>112</v>
      </c>
      <c r="C1598" s="74" t="s">
        <v>182</v>
      </c>
      <c r="D1598" s="71" t="s">
        <v>118</v>
      </c>
    </row>
    <row r="1599" spans="1:4" hidden="1" x14ac:dyDescent="0.15">
      <c r="A1599" s="71">
        <v>1622</v>
      </c>
      <c r="B1599" s="71" t="s">
        <v>106</v>
      </c>
      <c r="C1599" s="74" t="s">
        <v>182</v>
      </c>
      <c r="D1599" s="71" t="s">
        <v>118</v>
      </c>
    </row>
    <row r="1600" spans="1:4" hidden="1" x14ac:dyDescent="0.15">
      <c r="A1600" s="71">
        <v>1623</v>
      </c>
      <c r="B1600" s="71" t="s">
        <v>101</v>
      </c>
      <c r="C1600" s="74" t="s">
        <v>182</v>
      </c>
      <c r="D1600" s="71" t="s">
        <v>118</v>
      </c>
    </row>
    <row r="1601" spans="1:4" hidden="1" x14ac:dyDescent="0.15">
      <c r="A1601" s="71">
        <v>1624</v>
      </c>
      <c r="B1601" s="71" t="s">
        <v>131</v>
      </c>
      <c r="C1601" s="74" t="s">
        <v>182</v>
      </c>
      <c r="D1601" s="71" t="s">
        <v>126</v>
      </c>
    </row>
    <row r="1602" spans="1:4" hidden="1" x14ac:dyDescent="0.15">
      <c r="A1602" s="71">
        <v>1625</v>
      </c>
      <c r="B1602" s="71" t="s">
        <v>112</v>
      </c>
      <c r="C1602" s="74" t="s">
        <v>182</v>
      </c>
      <c r="D1602" s="71" t="s">
        <v>129</v>
      </c>
    </row>
    <row r="1603" spans="1:4" hidden="1" x14ac:dyDescent="0.15">
      <c r="A1603" s="71">
        <v>1626</v>
      </c>
      <c r="B1603" s="71" t="s">
        <v>102</v>
      </c>
      <c r="C1603" s="74" t="s">
        <v>182</v>
      </c>
      <c r="D1603" s="71" t="s">
        <v>129</v>
      </c>
    </row>
    <row r="1604" spans="1:4" hidden="1" x14ac:dyDescent="0.15">
      <c r="A1604" s="71">
        <v>1630</v>
      </c>
      <c r="B1604" s="71" t="s">
        <v>108</v>
      </c>
      <c r="C1604" s="74" t="s">
        <v>183</v>
      </c>
      <c r="D1604" s="71" t="s">
        <v>99</v>
      </c>
    </row>
    <row r="1605" spans="1:4" hidden="1" x14ac:dyDescent="0.15">
      <c r="A1605" s="71">
        <v>1634</v>
      </c>
      <c r="B1605" s="71" t="s">
        <v>112</v>
      </c>
      <c r="C1605" s="74" t="s">
        <v>183</v>
      </c>
      <c r="D1605" s="71" t="s">
        <v>99</v>
      </c>
    </row>
    <row r="1606" spans="1:4" hidden="1" x14ac:dyDescent="0.15">
      <c r="A1606" s="71">
        <v>1635</v>
      </c>
      <c r="B1606" s="71" t="s">
        <v>111</v>
      </c>
      <c r="C1606" s="74" t="s">
        <v>183</v>
      </c>
      <c r="D1606" s="71" t="s">
        <v>118</v>
      </c>
    </row>
    <row r="1607" spans="1:4" hidden="1" x14ac:dyDescent="0.15">
      <c r="A1607" s="71">
        <v>1636</v>
      </c>
      <c r="B1607" s="71" t="s">
        <v>117</v>
      </c>
      <c r="C1607" s="74" t="s">
        <v>183</v>
      </c>
      <c r="D1607" s="71" t="s">
        <v>118</v>
      </c>
    </row>
    <row r="1608" spans="1:4" hidden="1" x14ac:dyDescent="0.15">
      <c r="A1608" s="71">
        <v>1638</v>
      </c>
      <c r="B1608" s="71" t="s">
        <v>117</v>
      </c>
      <c r="C1608" s="74" t="s">
        <v>183</v>
      </c>
      <c r="D1608" s="71" t="s">
        <v>118</v>
      </c>
    </row>
    <row r="1609" spans="1:4" hidden="1" x14ac:dyDescent="0.15">
      <c r="A1609" s="71">
        <v>1639</v>
      </c>
      <c r="B1609" s="71" t="s">
        <v>113</v>
      </c>
      <c r="C1609" s="74" t="s">
        <v>183</v>
      </c>
      <c r="D1609" s="71" t="s">
        <v>118</v>
      </c>
    </row>
    <row r="1610" spans="1:4" hidden="1" x14ac:dyDescent="0.15">
      <c r="A1610" s="71">
        <v>1640</v>
      </c>
      <c r="B1610" s="71" t="s">
        <v>123</v>
      </c>
      <c r="C1610" s="74" t="s">
        <v>183</v>
      </c>
      <c r="D1610" s="71" t="s">
        <v>118</v>
      </c>
    </row>
    <row r="1611" spans="1:4" hidden="1" x14ac:dyDescent="0.15">
      <c r="A1611" s="71">
        <v>1641</v>
      </c>
      <c r="B1611" s="71" t="s">
        <v>105</v>
      </c>
      <c r="C1611" s="74" t="s">
        <v>183</v>
      </c>
      <c r="D1611" s="71" t="s">
        <v>118</v>
      </c>
    </row>
    <row r="1612" spans="1:4" hidden="1" x14ac:dyDescent="0.15">
      <c r="A1612" s="71">
        <v>1642</v>
      </c>
      <c r="B1612" s="71" t="s">
        <v>120</v>
      </c>
      <c r="C1612" s="74" t="s">
        <v>183</v>
      </c>
      <c r="D1612" s="71" t="s">
        <v>126</v>
      </c>
    </row>
    <row r="1613" spans="1:4" hidden="1" x14ac:dyDescent="0.15">
      <c r="A1613" s="71">
        <v>1644</v>
      </c>
      <c r="B1613" s="71" t="s">
        <v>101</v>
      </c>
      <c r="C1613" s="74" t="s">
        <v>183</v>
      </c>
      <c r="D1613" s="71" t="s">
        <v>126</v>
      </c>
    </row>
    <row r="1614" spans="1:4" hidden="1" x14ac:dyDescent="0.15">
      <c r="A1614" s="71">
        <v>1645</v>
      </c>
      <c r="B1614" s="71" t="s">
        <v>117</v>
      </c>
      <c r="C1614" s="74" t="s">
        <v>183</v>
      </c>
      <c r="D1614" s="71" t="s">
        <v>126</v>
      </c>
    </row>
    <row r="1615" spans="1:4" hidden="1" x14ac:dyDescent="0.15">
      <c r="A1615" s="71">
        <v>1647</v>
      </c>
      <c r="B1615" s="71" t="s">
        <v>115</v>
      </c>
      <c r="C1615" s="74" t="s">
        <v>184</v>
      </c>
      <c r="D1615" s="71" t="s">
        <v>99</v>
      </c>
    </row>
    <row r="1616" spans="1:4" hidden="1" x14ac:dyDescent="0.15">
      <c r="A1616" s="71">
        <v>1648</v>
      </c>
      <c r="B1616" s="71" t="s">
        <v>114</v>
      </c>
      <c r="C1616" s="74" t="s">
        <v>184</v>
      </c>
      <c r="D1616" s="71" t="s">
        <v>99</v>
      </c>
    </row>
    <row r="1617" spans="1:4" hidden="1" x14ac:dyDescent="0.15">
      <c r="A1617" s="71">
        <v>1649</v>
      </c>
      <c r="B1617" s="71" t="s">
        <v>101</v>
      </c>
      <c r="C1617" s="74" t="s">
        <v>184</v>
      </c>
      <c r="D1617" s="71" t="s">
        <v>99</v>
      </c>
    </row>
    <row r="1618" spans="1:4" hidden="1" x14ac:dyDescent="0.15">
      <c r="A1618" s="71">
        <v>1650</v>
      </c>
      <c r="B1618" s="71" t="s">
        <v>122</v>
      </c>
      <c r="C1618" s="74" t="s">
        <v>184</v>
      </c>
      <c r="D1618" s="71" t="s">
        <v>99</v>
      </c>
    </row>
    <row r="1619" spans="1:4" hidden="1" x14ac:dyDescent="0.15">
      <c r="A1619" s="71">
        <v>1651</v>
      </c>
      <c r="B1619" s="71" t="s">
        <v>121</v>
      </c>
      <c r="C1619" s="74" t="s">
        <v>184</v>
      </c>
      <c r="D1619" s="71" t="s">
        <v>99</v>
      </c>
    </row>
    <row r="1620" spans="1:4" hidden="1" x14ac:dyDescent="0.15">
      <c r="A1620" s="71">
        <v>1652</v>
      </c>
      <c r="B1620" s="71" t="s">
        <v>101</v>
      </c>
      <c r="C1620" s="74" t="s">
        <v>184</v>
      </c>
      <c r="D1620" s="71" t="s">
        <v>99</v>
      </c>
    </row>
    <row r="1621" spans="1:4" hidden="1" x14ac:dyDescent="0.15">
      <c r="A1621" s="71">
        <v>1653</v>
      </c>
      <c r="B1621" s="71" t="s">
        <v>112</v>
      </c>
      <c r="C1621" s="74" t="s">
        <v>184</v>
      </c>
      <c r="D1621" s="71" t="s">
        <v>99</v>
      </c>
    </row>
    <row r="1622" spans="1:4" hidden="1" x14ac:dyDescent="0.15">
      <c r="A1622" s="71">
        <v>1654</v>
      </c>
      <c r="B1622" s="71" t="s">
        <v>120</v>
      </c>
      <c r="C1622" s="74" t="s">
        <v>184</v>
      </c>
      <c r="D1622" s="71" t="s">
        <v>118</v>
      </c>
    </row>
    <row r="1623" spans="1:4" hidden="1" x14ac:dyDescent="0.15">
      <c r="A1623" s="71">
        <v>1655</v>
      </c>
      <c r="B1623" s="71" t="s">
        <v>112</v>
      </c>
      <c r="C1623" s="74" t="s">
        <v>184</v>
      </c>
      <c r="D1623" s="71" t="s">
        <v>118</v>
      </c>
    </row>
    <row r="1624" spans="1:4" hidden="1" x14ac:dyDescent="0.15">
      <c r="A1624" s="71">
        <v>1656</v>
      </c>
      <c r="B1624" s="71" t="s">
        <v>119</v>
      </c>
      <c r="C1624" s="74" t="s">
        <v>184</v>
      </c>
      <c r="D1624" s="71" t="s">
        <v>118</v>
      </c>
    </row>
    <row r="1625" spans="1:4" hidden="1" x14ac:dyDescent="0.15">
      <c r="A1625" s="71">
        <v>1657</v>
      </c>
      <c r="B1625" s="71" t="s">
        <v>106</v>
      </c>
      <c r="C1625" s="74" t="s">
        <v>184</v>
      </c>
      <c r="D1625" s="71" t="s">
        <v>118</v>
      </c>
    </row>
    <row r="1626" spans="1:4" hidden="1" x14ac:dyDescent="0.15">
      <c r="A1626" s="71">
        <v>1658</v>
      </c>
      <c r="B1626" s="71" t="s">
        <v>101</v>
      </c>
      <c r="C1626" s="74" t="s">
        <v>184</v>
      </c>
      <c r="D1626" s="71" t="s">
        <v>118</v>
      </c>
    </row>
    <row r="1627" spans="1:4" hidden="1" x14ac:dyDescent="0.15">
      <c r="A1627" s="71">
        <v>1659</v>
      </c>
      <c r="B1627" s="71" t="s">
        <v>120</v>
      </c>
      <c r="C1627" s="74" t="s">
        <v>184</v>
      </c>
      <c r="D1627" s="71" t="s">
        <v>118</v>
      </c>
    </row>
    <row r="1628" spans="1:4" hidden="1" x14ac:dyDescent="0.15">
      <c r="A1628" s="71">
        <v>1660</v>
      </c>
      <c r="B1628" s="71" t="s">
        <v>113</v>
      </c>
      <c r="C1628" s="74" t="s">
        <v>184</v>
      </c>
      <c r="D1628" s="71" t="s">
        <v>118</v>
      </c>
    </row>
    <row r="1629" spans="1:4" hidden="1" x14ac:dyDescent="0.15">
      <c r="A1629" s="71">
        <v>1661</v>
      </c>
      <c r="B1629" s="71" t="s">
        <v>112</v>
      </c>
      <c r="C1629" s="74" t="s">
        <v>184</v>
      </c>
      <c r="D1629" s="71" t="s">
        <v>118</v>
      </c>
    </row>
    <row r="1630" spans="1:4" hidden="1" x14ac:dyDescent="0.15">
      <c r="A1630" s="71">
        <v>1662</v>
      </c>
      <c r="B1630" s="71" t="s">
        <v>128</v>
      </c>
      <c r="C1630" s="74" t="s">
        <v>184</v>
      </c>
      <c r="D1630" s="71" t="s">
        <v>126</v>
      </c>
    </row>
    <row r="1631" spans="1:4" hidden="1" x14ac:dyDescent="0.15">
      <c r="A1631" s="71">
        <v>1663</v>
      </c>
      <c r="B1631" s="71" t="s">
        <v>113</v>
      </c>
      <c r="C1631" s="74" t="s">
        <v>184</v>
      </c>
      <c r="D1631" s="71" t="s">
        <v>126</v>
      </c>
    </row>
    <row r="1632" spans="1:4" hidden="1" x14ac:dyDescent="0.15">
      <c r="A1632" s="71">
        <v>1664</v>
      </c>
      <c r="B1632" s="71" t="s">
        <v>97</v>
      </c>
      <c r="C1632" s="74" t="s">
        <v>184</v>
      </c>
      <c r="D1632" s="71" t="s">
        <v>126</v>
      </c>
    </row>
    <row r="1633" spans="1:4" hidden="1" x14ac:dyDescent="0.15">
      <c r="A1633" s="71">
        <v>1665</v>
      </c>
      <c r="B1633" s="71" t="s">
        <v>112</v>
      </c>
      <c r="C1633" s="74" t="s">
        <v>184</v>
      </c>
      <c r="D1633" s="71" t="s">
        <v>126</v>
      </c>
    </row>
    <row r="1634" spans="1:4" hidden="1" x14ac:dyDescent="0.15">
      <c r="A1634" s="71">
        <v>1666</v>
      </c>
      <c r="B1634" s="71" t="s">
        <v>123</v>
      </c>
      <c r="C1634" s="74" t="s">
        <v>184</v>
      </c>
      <c r="D1634" s="71" t="s">
        <v>126</v>
      </c>
    </row>
    <row r="1635" spans="1:4" hidden="1" x14ac:dyDescent="0.15">
      <c r="A1635" s="71">
        <v>1667</v>
      </c>
      <c r="B1635" s="71" t="s">
        <v>107</v>
      </c>
      <c r="C1635" s="74" t="s">
        <v>184</v>
      </c>
      <c r="D1635" s="71" t="s">
        <v>126</v>
      </c>
    </row>
    <row r="1636" spans="1:4" hidden="1" x14ac:dyDescent="0.15">
      <c r="A1636" s="71">
        <v>1668</v>
      </c>
      <c r="B1636" s="71" t="s">
        <v>101</v>
      </c>
      <c r="C1636" s="74" t="s">
        <v>184</v>
      </c>
      <c r="D1636" s="71" t="s">
        <v>129</v>
      </c>
    </row>
    <row r="1637" spans="1:4" hidden="1" x14ac:dyDescent="0.15">
      <c r="A1637" s="71">
        <v>1669</v>
      </c>
      <c r="B1637" s="71" t="s">
        <v>101</v>
      </c>
      <c r="C1637" s="74" t="s">
        <v>185</v>
      </c>
      <c r="D1637" s="71" t="s">
        <v>99</v>
      </c>
    </row>
    <row r="1638" spans="1:4" hidden="1" x14ac:dyDescent="0.15">
      <c r="A1638" s="71">
        <v>1670</v>
      </c>
      <c r="B1638" s="71" t="s">
        <v>101</v>
      </c>
      <c r="C1638" s="74" t="s">
        <v>185</v>
      </c>
      <c r="D1638" s="71" t="s">
        <v>99</v>
      </c>
    </row>
    <row r="1639" spans="1:4" hidden="1" x14ac:dyDescent="0.15">
      <c r="A1639" s="71">
        <v>1671</v>
      </c>
      <c r="B1639" s="71" t="s">
        <v>109</v>
      </c>
      <c r="C1639" s="74" t="s">
        <v>185</v>
      </c>
      <c r="D1639" s="71" t="s">
        <v>99</v>
      </c>
    </row>
    <row r="1640" spans="1:4" hidden="1" x14ac:dyDescent="0.15">
      <c r="A1640" s="71">
        <v>1672</v>
      </c>
      <c r="B1640" s="71" t="s">
        <v>114</v>
      </c>
      <c r="C1640" s="74" t="s">
        <v>185</v>
      </c>
      <c r="D1640" s="71" t="s">
        <v>99</v>
      </c>
    </row>
    <row r="1641" spans="1:4" hidden="1" x14ac:dyDescent="0.15">
      <c r="A1641" s="71">
        <v>1673</v>
      </c>
      <c r="B1641" s="71" t="s">
        <v>111</v>
      </c>
      <c r="C1641" s="74" t="s">
        <v>185</v>
      </c>
      <c r="D1641" s="71" t="s">
        <v>99</v>
      </c>
    </row>
    <row r="1642" spans="1:4" hidden="1" x14ac:dyDescent="0.15">
      <c r="A1642" s="71">
        <v>1674</v>
      </c>
      <c r="B1642" s="71" t="s">
        <v>112</v>
      </c>
      <c r="C1642" s="74" t="s">
        <v>185</v>
      </c>
      <c r="D1642" s="71" t="s">
        <v>99</v>
      </c>
    </row>
    <row r="1643" spans="1:4" hidden="1" x14ac:dyDescent="0.15">
      <c r="A1643" s="71">
        <v>1675</v>
      </c>
      <c r="B1643" s="71" t="s">
        <v>115</v>
      </c>
      <c r="C1643" s="74" t="s">
        <v>185</v>
      </c>
      <c r="D1643" s="71" t="s">
        <v>99</v>
      </c>
    </row>
    <row r="1644" spans="1:4" hidden="1" x14ac:dyDescent="0.15">
      <c r="A1644" s="71">
        <v>1676</v>
      </c>
      <c r="B1644" s="71" t="s">
        <v>111</v>
      </c>
      <c r="C1644" s="74" t="s">
        <v>185</v>
      </c>
      <c r="D1644" s="71" t="s">
        <v>118</v>
      </c>
    </row>
    <row r="1645" spans="1:4" hidden="1" x14ac:dyDescent="0.15">
      <c r="A1645" s="71">
        <v>1677</v>
      </c>
      <c r="B1645" s="71" t="s">
        <v>105</v>
      </c>
      <c r="C1645" s="74" t="s">
        <v>185</v>
      </c>
      <c r="D1645" s="71" t="s">
        <v>118</v>
      </c>
    </row>
    <row r="1646" spans="1:4" hidden="1" x14ac:dyDescent="0.15">
      <c r="A1646" s="71">
        <v>1678</v>
      </c>
      <c r="B1646" s="71" t="s">
        <v>100</v>
      </c>
      <c r="C1646" s="74" t="s">
        <v>185</v>
      </c>
      <c r="D1646" s="71" t="s">
        <v>118</v>
      </c>
    </row>
    <row r="1647" spans="1:4" hidden="1" x14ac:dyDescent="0.15">
      <c r="A1647" s="71">
        <v>1679</v>
      </c>
      <c r="B1647" s="71" t="s">
        <v>116</v>
      </c>
      <c r="C1647" s="74" t="s">
        <v>185</v>
      </c>
      <c r="D1647" s="71" t="s">
        <v>118</v>
      </c>
    </row>
    <row r="1648" spans="1:4" hidden="1" x14ac:dyDescent="0.15">
      <c r="A1648" s="71">
        <v>1680</v>
      </c>
      <c r="B1648" s="71" t="s">
        <v>97</v>
      </c>
      <c r="C1648" s="74" t="s">
        <v>185</v>
      </c>
      <c r="D1648" s="71" t="s">
        <v>118</v>
      </c>
    </row>
    <row r="1649" spans="1:4" hidden="1" x14ac:dyDescent="0.15">
      <c r="A1649" s="71">
        <v>1681</v>
      </c>
      <c r="B1649" s="71" t="s">
        <v>115</v>
      </c>
      <c r="C1649" s="74" t="s">
        <v>185</v>
      </c>
      <c r="D1649" s="71" t="s">
        <v>118</v>
      </c>
    </row>
    <row r="1650" spans="1:4" hidden="1" x14ac:dyDescent="0.15">
      <c r="A1650" s="71">
        <v>1682</v>
      </c>
      <c r="B1650" s="71" t="s">
        <v>101</v>
      </c>
      <c r="C1650" s="74" t="s">
        <v>185</v>
      </c>
      <c r="D1650" s="71" t="s">
        <v>118</v>
      </c>
    </row>
    <row r="1651" spans="1:4" hidden="1" x14ac:dyDescent="0.15">
      <c r="A1651" s="71">
        <v>1683</v>
      </c>
      <c r="B1651" s="71" t="s">
        <v>106</v>
      </c>
      <c r="C1651" s="74" t="s">
        <v>185</v>
      </c>
      <c r="D1651" s="71" t="s">
        <v>118</v>
      </c>
    </row>
    <row r="1652" spans="1:4" hidden="1" x14ac:dyDescent="0.15">
      <c r="A1652" s="71">
        <v>1684</v>
      </c>
      <c r="B1652" s="71" t="s">
        <v>102</v>
      </c>
      <c r="C1652" s="74" t="s">
        <v>185</v>
      </c>
      <c r="D1652" s="71" t="s">
        <v>118</v>
      </c>
    </row>
    <row r="1653" spans="1:4" hidden="1" x14ac:dyDescent="0.15">
      <c r="A1653" s="71">
        <v>1685</v>
      </c>
      <c r="B1653" s="71" t="s">
        <v>107</v>
      </c>
      <c r="C1653" s="74" t="s">
        <v>185</v>
      </c>
      <c r="D1653" s="71" t="s">
        <v>118</v>
      </c>
    </row>
    <row r="1654" spans="1:4" hidden="1" x14ac:dyDescent="0.15">
      <c r="A1654" s="71">
        <v>1686</v>
      </c>
      <c r="B1654" s="71" t="s">
        <v>105</v>
      </c>
      <c r="C1654" s="74" t="s">
        <v>185</v>
      </c>
      <c r="D1654" s="71" t="s">
        <v>118</v>
      </c>
    </row>
    <row r="1655" spans="1:4" hidden="1" x14ac:dyDescent="0.15">
      <c r="A1655" s="71">
        <v>1687</v>
      </c>
      <c r="B1655" s="71" t="s">
        <v>104</v>
      </c>
      <c r="C1655" s="74" t="s">
        <v>185</v>
      </c>
      <c r="D1655" s="71" t="s">
        <v>118</v>
      </c>
    </row>
    <row r="1656" spans="1:4" hidden="1" x14ac:dyDescent="0.15">
      <c r="A1656" s="71">
        <v>1688</v>
      </c>
      <c r="B1656" s="71" t="s">
        <v>113</v>
      </c>
      <c r="C1656" s="74" t="s">
        <v>185</v>
      </c>
      <c r="D1656" s="71" t="s">
        <v>118</v>
      </c>
    </row>
    <row r="1657" spans="1:4" hidden="1" x14ac:dyDescent="0.15">
      <c r="A1657" s="71">
        <v>1689</v>
      </c>
      <c r="B1657" s="71" t="s">
        <v>119</v>
      </c>
      <c r="C1657" s="74" t="s">
        <v>185</v>
      </c>
      <c r="D1657" s="71" t="s">
        <v>118</v>
      </c>
    </row>
    <row r="1658" spans="1:4" hidden="1" x14ac:dyDescent="0.15">
      <c r="A1658" s="71">
        <v>1690</v>
      </c>
      <c r="B1658" s="71" t="s">
        <v>101</v>
      </c>
      <c r="C1658" s="74" t="s">
        <v>185</v>
      </c>
      <c r="D1658" s="71" t="s">
        <v>126</v>
      </c>
    </row>
    <row r="1659" spans="1:4" hidden="1" x14ac:dyDescent="0.15">
      <c r="A1659" s="71">
        <v>1691</v>
      </c>
      <c r="B1659" s="71" t="s">
        <v>100</v>
      </c>
      <c r="C1659" s="74" t="s">
        <v>185</v>
      </c>
      <c r="D1659" s="71" t="s">
        <v>126</v>
      </c>
    </row>
    <row r="1660" spans="1:4" hidden="1" x14ac:dyDescent="0.15">
      <c r="A1660" s="71">
        <v>1692</v>
      </c>
      <c r="B1660" s="71" t="s">
        <v>114</v>
      </c>
      <c r="C1660" s="74" t="s">
        <v>185</v>
      </c>
      <c r="D1660" s="71" t="s">
        <v>126</v>
      </c>
    </row>
    <row r="1661" spans="1:4" hidden="1" x14ac:dyDescent="0.15">
      <c r="A1661" s="71">
        <v>1693</v>
      </c>
      <c r="B1661" s="71" t="s">
        <v>111</v>
      </c>
      <c r="C1661" s="74" t="s">
        <v>185</v>
      </c>
      <c r="D1661" s="71" t="s">
        <v>126</v>
      </c>
    </row>
    <row r="1662" spans="1:4" hidden="1" x14ac:dyDescent="0.15">
      <c r="A1662" s="71">
        <v>1694</v>
      </c>
      <c r="B1662" s="71" t="s">
        <v>108</v>
      </c>
      <c r="C1662" s="74" t="s">
        <v>185</v>
      </c>
      <c r="D1662" s="71" t="s">
        <v>126</v>
      </c>
    </row>
    <row r="1663" spans="1:4" hidden="1" x14ac:dyDescent="0.15">
      <c r="A1663" s="71">
        <v>1695</v>
      </c>
      <c r="B1663" s="71" t="s">
        <v>113</v>
      </c>
      <c r="C1663" s="74" t="s">
        <v>185</v>
      </c>
      <c r="D1663" s="71" t="s">
        <v>126</v>
      </c>
    </row>
    <row r="1664" spans="1:4" hidden="1" x14ac:dyDescent="0.15">
      <c r="A1664" s="71">
        <v>1696</v>
      </c>
      <c r="B1664" s="71" t="s">
        <v>138</v>
      </c>
      <c r="C1664" s="74" t="s">
        <v>185</v>
      </c>
      <c r="D1664" s="71" t="s">
        <v>126</v>
      </c>
    </row>
    <row r="1665" spans="1:4" hidden="1" x14ac:dyDescent="0.15">
      <c r="A1665" s="71">
        <v>1697</v>
      </c>
      <c r="B1665" s="71" t="s">
        <v>116</v>
      </c>
      <c r="C1665" s="74" t="s">
        <v>185</v>
      </c>
      <c r="D1665" s="71" t="s">
        <v>126</v>
      </c>
    </row>
    <row r="1666" spans="1:4" hidden="1" x14ac:dyDescent="0.15">
      <c r="A1666" s="71">
        <v>1698</v>
      </c>
      <c r="B1666" s="71" t="s">
        <v>106</v>
      </c>
      <c r="C1666" s="74" t="s">
        <v>185</v>
      </c>
      <c r="D1666" s="71" t="s">
        <v>126</v>
      </c>
    </row>
    <row r="1667" spans="1:4" hidden="1" x14ac:dyDescent="0.15">
      <c r="A1667" s="71">
        <v>1699</v>
      </c>
      <c r="B1667" s="71" t="s">
        <v>110</v>
      </c>
      <c r="C1667" s="74" t="s">
        <v>185</v>
      </c>
      <c r="D1667" s="71" t="s">
        <v>126</v>
      </c>
    </row>
    <row r="1668" spans="1:4" hidden="1" x14ac:dyDescent="0.15">
      <c r="A1668" s="71">
        <v>1700</v>
      </c>
      <c r="B1668" s="71" t="s">
        <v>97</v>
      </c>
      <c r="C1668" s="74" t="s">
        <v>185</v>
      </c>
      <c r="D1668" s="71" t="s">
        <v>126</v>
      </c>
    </row>
    <row r="1669" spans="1:4" hidden="1" x14ac:dyDescent="0.15">
      <c r="A1669" s="71">
        <v>1701</v>
      </c>
      <c r="B1669" s="71" t="s">
        <v>112</v>
      </c>
      <c r="C1669" s="74" t="s">
        <v>185</v>
      </c>
      <c r="D1669" s="71" t="s">
        <v>126</v>
      </c>
    </row>
    <row r="1670" spans="1:4" hidden="1" x14ac:dyDescent="0.15">
      <c r="A1670" s="71">
        <v>1702</v>
      </c>
      <c r="B1670" s="71" t="s">
        <v>112</v>
      </c>
      <c r="C1670" s="74" t="s">
        <v>185</v>
      </c>
      <c r="D1670" s="71" t="s">
        <v>126</v>
      </c>
    </row>
    <row r="1671" spans="1:4" hidden="1" x14ac:dyDescent="0.15">
      <c r="A1671" s="71">
        <v>1703</v>
      </c>
      <c r="B1671" s="71" t="s">
        <v>128</v>
      </c>
      <c r="C1671" s="74" t="s">
        <v>185</v>
      </c>
      <c r="D1671" s="71" t="s">
        <v>126</v>
      </c>
    </row>
    <row r="1672" spans="1:4" hidden="1" x14ac:dyDescent="0.15">
      <c r="A1672" s="71">
        <v>1704</v>
      </c>
      <c r="B1672" s="71" t="s">
        <v>106</v>
      </c>
      <c r="C1672" s="74" t="s">
        <v>185</v>
      </c>
      <c r="D1672" s="71" t="s">
        <v>129</v>
      </c>
    </row>
    <row r="1673" spans="1:4" hidden="1" x14ac:dyDescent="0.15">
      <c r="A1673" s="71">
        <v>1705</v>
      </c>
      <c r="B1673" s="71" t="s">
        <v>117</v>
      </c>
      <c r="C1673" s="74" t="s">
        <v>185</v>
      </c>
      <c r="D1673" s="71" t="s">
        <v>129</v>
      </c>
    </row>
    <row r="1674" spans="1:4" hidden="1" x14ac:dyDescent="0.15">
      <c r="A1674" s="71">
        <v>1706</v>
      </c>
      <c r="B1674" s="71" t="s">
        <v>114</v>
      </c>
      <c r="C1674" s="74" t="s">
        <v>185</v>
      </c>
      <c r="D1674" s="71" t="s">
        <v>129</v>
      </c>
    </row>
    <row r="1675" spans="1:4" hidden="1" x14ac:dyDescent="0.15">
      <c r="A1675" s="71">
        <v>1707</v>
      </c>
      <c r="B1675" s="71" t="s">
        <v>114</v>
      </c>
      <c r="C1675" s="74" t="s">
        <v>185</v>
      </c>
      <c r="D1675" s="71" t="s">
        <v>129</v>
      </c>
    </row>
    <row r="1676" spans="1:4" hidden="1" x14ac:dyDescent="0.15">
      <c r="A1676" s="71">
        <v>1708</v>
      </c>
      <c r="B1676" s="71" t="s">
        <v>101</v>
      </c>
      <c r="C1676" s="74" t="s">
        <v>185</v>
      </c>
      <c r="D1676" s="71" t="s">
        <v>129</v>
      </c>
    </row>
    <row r="1677" spans="1:4" hidden="1" x14ac:dyDescent="0.15">
      <c r="A1677" s="71">
        <v>1709</v>
      </c>
      <c r="B1677" s="71" t="s">
        <v>111</v>
      </c>
      <c r="C1677" s="74" t="s">
        <v>185</v>
      </c>
      <c r="D1677" s="71" t="s">
        <v>129</v>
      </c>
    </row>
    <row r="1678" spans="1:4" hidden="1" x14ac:dyDescent="0.15">
      <c r="A1678" s="71">
        <v>1710</v>
      </c>
      <c r="B1678" s="71" t="s">
        <v>106</v>
      </c>
      <c r="C1678" s="74" t="s">
        <v>185</v>
      </c>
      <c r="D1678" s="71" t="s">
        <v>129</v>
      </c>
    </row>
    <row r="1679" spans="1:4" hidden="1" x14ac:dyDescent="0.15">
      <c r="A1679" s="71">
        <v>1711</v>
      </c>
      <c r="B1679" s="71" t="s">
        <v>109</v>
      </c>
      <c r="C1679" s="74" t="s">
        <v>185</v>
      </c>
      <c r="D1679" s="71" t="s">
        <v>129</v>
      </c>
    </row>
    <row r="1680" spans="1:4" hidden="1" x14ac:dyDescent="0.15">
      <c r="A1680" s="71">
        <v>1712</v>
      </c>
      <c r="B1680" s="71" t="s">
        <v>110</v>
      </c>
      <c r="C1680" s="74" t="s">
        <v>185</v>
      </c>
      <c r="D1680" s="71" t="s">
        <v>129</v>
      </c>
    </row>
    <row r="1681" spans="1:4" hidden="1" x14ac:dyDescent="0.15">
      <c r="A1681" s="71">
        <v>1713</v>
      </c>
      <c r="B1681" s="71" t="s">
        <v>100</v>
      </c>
      <c r="C1681" s="74" t="s">
        <v>186</v>
      </c>
      <c r="D1681" s="71" t="s">
        <v>144</v>
      </c>
    </row>
    <row r="1682" spans="1:4" hidden="1" x14ac:dyDescent="0.15">
      <c r="A1682" s="71">
        <v>1714</v>
      </c>
      <c r="B1682" s="71" t="s">
        <v>112</v>
      </c>
      <c r="C1682" s="74" t="s">
        <v>186</v>
      </c>
      <c r="D1682" s="71" t="s">
        <v>99</v>
      </c>
    </row>
    <row r="1683" spans="1:4" hidden="1" x14ac:dyDescent="0.15">
      <c r="A1683" s="71">
        <v>1715</v>
      </c>
      <c r="B1683" s="71" t="s">
        <v>140</v>
      </c>
      <c r="C1683" s="74" t="s">
        <v>186</v>
      </c>
      <c r="D1683" s="71" t="s">
        <v>99</v>
      </c>
    </row>
    <row r="1684" spans="1:4" hidden="1" x14ac:dyDescent="0.15">
      <c r="A1684" s="71">
        <v>1716</v>
      </c>
      <c r="B1684" s="71" t="s">
        <v>123</v>
      </c>
      <c r="C1684" s="74" t="s">
        <v>186</v>
      </c>
      <c r="D1684" s="71" t="s">
        <v>99</v>
      </c>
    </row>
    <row r="1685" spans="1:4" hidden="1" x14ac:dyDescent="0.15">
      <c r="A1685" s="71">
        <v>1717</v>
      </c>
      <c r="B1685" s="71" t="s">
        <v>101</v>
      </c>
      <c r="C1685" s="74" t="s">
        <v>186</v>
      </c>
      <c r="D1685" s="71" t="s">
        <v>118</v>
      </c>
    </row>
    <row r="1686" spans="1:4" hidden="1" x14ac:dyDescent="0.15">
      <c r="A1686" s="71">
        <v>1718</v>
      </c>
      <c r="B1686" s="71" t="s">
        <v>105</v>
      </c>
      <c r="C1686" s="74" t="s">
        <v>186</v>
      </c>
      <c r="D1686" s="71" t="s">
        <v>126</v>
      </c>
    </row>
    <row r="1687" spans="1:4" hidden="1" x14ac:dyDescent="0.15">
      <c r="A1687" s="71">
        <v>1719</v>
      </c>
      <c r="B1687" s="71" t="s">
        <v>105</v>
      </c>
      <c r="C1687" s="74" t="s">
        <v>186</v>
      </c>
      <c r="D1687" s="71" t="s">
        <v>126</v>
      </c>
    </row>
    <row r="1688" spans="1:4" hidden="1" x14ac:dyDescent="0.15">
      <c r="A1688" s="71">
        <v>1720</v>
      </c>
      <c r="B1688" s="71" t="s">
        <v>109</v>
      </c>
      <c r="C1688" s="74" t="s">
        <v>186</v>
      </c>
      <c r="D1688" s="71" t="s">
        <v>126</v>
      </c>
    </row>
    <row r="1689" spans="1:4" hidden="1" x14ac:dyDescent="0.15">
      <c r="A1689" s="71">
        <v>1721</v>
      </c>
      <c r="B1689" s="71" t="s">
        <v>112</v>
      </c>
      <c r="C1689" s="74" t="s">
        <v>149</v>
      </c>
      <c r="D1689" s="71" t="s">
        <v>129</v>
      </c>
    </row>
    <row r="1690" spans="1:4" hidden="1" x14ac:dyDescent="0.15">
      <c r="A1690" s="71">
        <v>1722</v>
      </c>
      <c r="B1690" s="71" t="s">
        <v>119</v>
      </c>
      <c r="C1690" s="74" t="s">
        <v>149</v>
      </c>
      <c r="D1690" s="71" t="s">
        <v>129</v>
      </c>
    </row>
    <row r="1691" spans="1:4" hidden="1" x14ac:dyDescent="0.15">
      <c r="A1691" s="71">
        <v>1723</v>
      </c>
      <c r="B1691" s="71" t="s">
        <v>97</v>
      </c>
      <c r="C1691" s="74" t="s">
        <v>149</v>
      </c>
      <c r="D1691" s="71" t="s">
        <v>129</v>
      </c>
    </row>
    <row r="1692" spans="1:4" hidden="1" x14ac:dyDescent="0.15">
      <c r="A1692" s="71">
        <v>1724</v>
      </c>
      <c r="B1692" s="71" t="s">
        <v>106</v>
      </c>
      <c r="C1692" s="74" t="s">
        <v>149</v>
      </c>
      <c r="D1692" s="71" t="s">
        <v>129</v>
      </c>
    </row>
    <row r="1693" spans="1:4" hidden="1" x14ac:dyDescent="0.15">
      <c r="A1693" s="71">
        <v>1725</v>
      </c>
      <c r="B1693" s="71" t="s">
        <v>116</v>
      </c>
      <c r="C1693" s="74" t="s">
        <v>149</v>
      </c>
      <c r="D1693" s="71" t="s">
        <v>129</v>
      </c>
    </row>
    <row r="1694" spans="1:4" hidden="1" x14ac:dyDescent="0.15">
      <c r="A1694" s="71">
        <v>1726</v>
      </c>
      <c r="B1694" s="71" t="s">
        <v>109</v>
      </c>
      <c r="C1694" s="74" t="s">
        <v>149</v>
      </c>
      <c r="D1694" s="71" t="s">
        <v>129</v>
      </c>
    </row>
    <row r="1695" spans="1:4" hidden="1" x14ac:dyDescent="0.15">
      <c r="A1695" s="71">
        <v>1727</v>
      </c>
      <c r="B1695" s="71" t="s">
        <v>122</v>
      </c>
      <c r="C1695" s="74" t="s">
        <v>149</v>
      </c>
      <c r="D1695" s="71" t="s">
        <v>99</v>
      </c>
    </row>
    <row r="1696" spans="1:4" hidden="1" x14ac:dyDescent="0.15">
      <c r="A1696" s="71">
        <v>1728</v>
      </c>
      <c r="B1696" s="71" t="s">
        <v>103</v>
      </c>
      <c r="C1696" s="74" t="s">
        <v>149</v>
      </c>
      <c r="D1696" s="71" t="s">
        <v>129</v>
      </c>
    </row>
    <row r="1697" spans="1:4" hidden="1" x14ac:dyDescent="0.15">
      <c r="A1697" s="71">
        <v>1729</v>
      </c>
      <c r="B1697" s="71" t="s">
        <v>117</v>
      </c>
      <c r="C1697" s="74" t="s">
        <v>149</v>
      </c>
      <c r="D1697" s="71" t="s">
        <v>129</v>
      </c>
    </row>
    <row r="1698" spans="1:4" hidden="1" x14ac:dyDescent="0.15">
      <c r="A1698" s="71">
        <v>1730</v>
      </c>
      <c r="B1698" s="71" t="s">
        <v>111</v>
      </c>
      <c r="C1698" s="74" t="s">
        <v>187</v>
      </c>
      <c r="D1698" s="71" t="s">
        <v>144</v>
      </c>
    </row>
    <row r="1699" spans="1:4" hidden="1" x14ac:dyDescent="0.15">
      <c r="A1699" s="71">
        <v>1731</v>
      </c>
      <c r="B1699" s="71" t="s">
        <v>127</v>
      </c>
      <c r="C1699" s="74" t="s">
        <v>187</v>
      </c>
    </row>
    <row r="1700" spans="1:4" hidden="1" x14ac:dyDescent="0.15">
      <c r="A1700" s="71">
        <v>1732</v>
      </c>
      <c r="B1700" s="71" t="s">
        <v>113</v>
      </c>
      <c r="C1700" s="74" t="s">
        <v>187</v>
      </c>
      <c r="D1700" s="71" t="s">
        <v>144</v>
      </c>
    </row>
    <row r="1701" spans="1:4" hidden="1" x14ac:dyDescent="0.15">
      <c r="A1701" s="71">
        <v>1733</v>
      </c>
      <c r="B1701" s="71" t="s">
        <v>105</v>
      </c>
      <c r="C1701" s="74" t="s">
        <v>187</v>
      </c>
      <c r="D1701" s="71" t="s">
        <v>133</v>
      </c>
    </row>
    <row r="1702" spans="1:4" hidden="1" x14ac:dyDescent="0.15">
      <c r="A1702" s="71">
        <v>1734</v>
      </c>
      <c r="B1702" s="71" t="s">
        <v>102</v>
      </c>
      <c r="C1702" s="74" t="s">
        <v>187</v>
      </c>
      <c r="D1702" s="71" t="s">
        <v>133</v>
      </c>
    </row>
    <row r="1703" spans="1:4" hidden="1" x14ac:dyDescent="0.15">
      <c r="A1703" s="71">
        <v>1735</v>
      </c>
      <c r="B1703" s="71" t="s">
        <v>127</v>
      </c>
      <c r="C1703" s="74" t="s">
        <v>187</v>
      </c>
      <c r="D1703" s="71" t="s">
        <v>99</v>
      </c>
    </row>
    <row r="1704" spans="1:4" hidden="1" x14ac:dyDescent="0.15">
      <c r="A1704" s="71">
        <v>1736</v>
      </c>
      <c r="B1704" s="71" t="s">
        <v>120</v>
      </c>
      <c r="C1704" s="74" t="s">
        <v>187</v>
      </c>
      <c r="D1704" s="71" t="s">
        <v>99</v>
      </c>
    </row>
    <row r="1705" spans="1:4" hidden="1" x14ac:dyDescent="0.15">
      <c r="A1705" s="71">
        <v>1737</v>
      </c>
      <c r="B1705" s="71" t="s">
        <v>120</v>
      </c>
      <c r="C1705" s="74" t="s">
        <v>187</v>
      </c>
      <c r="D1705" s="71" t="s">
        <v>99</v>
      </c>
    </row>
    <row r="1706" spans="1:4" hidden="1" x14ac:dyDescent="0.15">
      <c r="A1706" s="71">
        <v>1738</v>
      </c>
      <c r="B1706" s="71" t="s">
        <v>105</v>
      </c>
      <c r="C1706" s="74" t="s">
        <v>187</v>
      </c>
      <c r="D1706" s="71" t="s">
        <v>99</v>
      </c>
    </row>
    <row r="1707" spans="1:4" hidden="1" x14ac:dyDescent="0.15">
      <c r="A1707" s="71">
        <v>1739</v>
      </c>
      <c r="B1707" s="71" t="s">
        <v>104</v>
      </c>
      <c r="C1707" s="74" t="s">
        <v>187</v>
      </c>
      <c r="D1707" s="71" t="s">
        <v>99</v>
      </c>
    </row>
    <row r="1708" spans="1:4" hidden="1" x14ac:dyDescent="0.15">
      <c r="A1708" s="71">
        <v>1740</v>
      </c>
      <c r="B1708" s="71" t="s">
        <v>102</v>
      </c>
      <c r="C1708" s="74" t="s">
        <v>187</v>
      </c>
      <c r="D1708" s="71" t="s">
        <v>99</v>
      </c>
    </row>
    <row r="1709" spans="1:4" hidden="1" x14ac:dyDescent="0.15">
      <c r="A1709" s="71">
        <v>1741</v>
      </c>
      <c r="B1709" s="71" t="s">
        <v>114</v>
      </c>
      <c r="C1709" s="74" t="s">
        <v>187</v>
      </c>
      <c r="D1709" s="71" t="s">
        <v>118</v>
      </c>
    </row>
    <row r="1710" spans="1:4" hidden="1" x14ac:dyDescent="0.15">
      <c r="A1710" s="71">
        <v>1742</v>
      </c>
      <c r="B1710" s="71" t="s">
        <v>111</v>
      </c>
      <c r="C1710" s="74" t="s">
        <v>187</v>
      </c>
      <c r="D1710" s="71" t="s">
        <v>118</v>
      </c>
    </row>
    <row r="1711" spans="1:4" hidden="1" x14ac:dyDescent="0.15">
      <c r="A1711" s="71">
        <v>1743</v>
      </c>
      <c r="B1711" s="71" t="s">
        <v>108</v>
      </c>
      <c r="C1711" s="74" t="s">
        <v>187</v>
      </c>
      <c r="D1711" s="71" t="s">
        <v>118</v>
      </c>
    </row>
    <row r="1712" spans="1:4" hidden="1" x14ac:dyDescent="0.15">
      <c r="A1712" s="71">
        <v>1744</v>
      </c>
      <c r="B1712" s="71" t="s">
        <v>117</v>
      </c>
      <c r="C1712" s="74" t="s">
        <v>187</v>
      </c>
      <c r="D1712" s="71" t="s">
        <v>118</v>
      </c>
    </row>
    <row r="1713" spans="1:4" hidden="1" x14ac:dyDescent="0.15">
      <c r="A1713" s="71">
        <v>1745</v>
      </c>
      <c r="B1713" s="71" t="s">
        <v>131</v>
      </c>
      <c r="C1713" s="74" t="s">
        <v>187</v>
      </c>
      <c r="D1713" s="71" t="s">
        <v>118</v>
      </c>
    </row>
    <row r="1714" spans="1:4" hidden="1" x14ac:dyDescent="0.15">
      <c r="A1714" s="71">
        <v>1746</v>
      </c>
      <c r="B1714" s="71" t="s">
        <v>122</v>
      </c>
      <c r="C1714" s="74" t="s">
        <v>187</v>
      </c>
      <c r="D1714" s="71" t="s">
        <v>118</v>
      </c>
    </row>
    <row r="1715" spans="1:4" hidden="1" x14ac:dyDescent="0.15">
      <c r="A1715" s="71">
        <v>1747</v>
      </c>
      <c r="B1715" s="71" t="s">
        <v>104</v>
      </c>
      <c r="C1715" s="74" t="s">
        <v>187</v>
      </c>
      <c r="D1715" s="71" t="s">
        <v>118</v>
      </c>
    </row>
    <row r="1716" spans="1:4" hidden="1" x14ac:dyDescent="0.15">
      <c r="A1716" s="71">
        <v>1748</v>
      </c>
      <c r="B1716" s="71" t="s">
        <v>102</v>
      </c>
      <c r="C1716" s="74" t="s">
        <v>187</v>
      </c>
      <c r="D1716" s="71" t="s">
        <v>118</v>
      </c>
    </row>
    <row r="1717" spans="1:4" hidden="1" x14ac:dyDescent="0.15">
      <c r="A1717" s="71">
        <v>1749</v>
      </c>
      <c r="B1717" s="71" t="s">
        <v>101</v>
      </c>
      <c r="C1717" s="74" t="s">
        <v>187</v>
      </c>
      <c r="D1717" s="71" t="s">
        <v>126</v>
      </c>
    </row>
    <row r="1718" spans="1:4" hidden="1" x14ac:dyDescent="0.15">
      <c r="A1718" s="71">
        <v>1750</v>
      </c>
      <c r="B1718" s="71" t="s">
        <v>114</v>
      </c>
      <c r="C1718" s="74" t="s">
        <v>187</v>
      </c>
      <c r="D1718" s="71" t="s">
        <v>126</v>
      </c>
    </row>
    <row r="1719" spans="1:4" hidden="1" x14ac:dyDescent="0.15">
      <c r="A1719" s="71">
        <v>1751</v>
      </c>
      <c r="B1719" s="71" t="s">
        <v>105</v>
      </c>
      <c r="C1719" s="74" t="s">
        <v>187</v>
      </c>
      <c r="D1719" s="71" t="s">
        <v>126</v>
      </c>
    </row>
    <row r="1720" spans="1:4" hidden="1" x14ac:dyDescent="0.15">
      <c r="A1720" s="71">
        <v>1752</v>
      </c>
      <c r="B1720" s="71" t="s">
        <v>105</v>
      </c>
      <c r="C1720" s="74" t="s">
        <v>187</v>
      </c>
      <c r="D1720" s="71" t="s">
        <v>126</v>
      </c>
    </row>
    <row r="1721" spans="1:4" hidden="1" x14ac:dyDescent="0.15">
      <c r="A1721" s="71">
        <v>1753</v>
      </c>
      <c r="B1721" s="71" t="s">
        <v>104</v>
      </c>
      <c r="C1721" s="74" t="s">
        <v>187</v>
      </c>
      <c r="D1721" s="71" t="s">
        <v>126</v>
      </c>
    </row>
    <row r="1722" spans="1:4" hidden="1" x14ac:dyDescent="0.15">
      <c r="A1722" s="71">
        <v>1754</v>
      </c>
      <c r="B1722" s="71" t="s">
        <v>102</v>
      </c>
      <c r="C1722" s="74" t="s">
        <v>187</v>
      </c>
      <c r="D1722" s="71" t="s">
        <v>126</v>
      </c>
    </row>
    <row r="1723" spans="1:4" hidden="1" x14ac:dyDescent="0.15">
      <c r="A1723" s="71">
        <v>1755</v>
      </c>
      <c r="B1723" s="71" t="s">
        <v>101</v>
      </c>
      <c r="C1723" s="74" t="s">
        <v>188</v>
      </c>
      <c r="D1723" s="71" t="s">
        <v>144</v>
      </c>
    </row>
    <row r="1724" spans="1:4" hidden="1" x14ac:dyDescent="0.15">
      <c r="A1724" s="71">
        <v>1756</v>
      </c>
      <c r="B1724" s="71" t="s">
        <v>97</v>
      </c>
      <c r="C1724" s="74" t="s">
        <v>188</v>
      </c>
      <c r="D1724" s="71" t="s">
        <v>144</v>
      </c>
    </row>
    <row r="1725" spans="1:4" hidden="1" x14ac:dyDescent="0.15">
      <c r="A1725" s="71">
        <v>1757</v>
      </c>
      <c r="B1725" s="71" t="s">
        <v>100</v>
      </c>
      <c r="C1725" s="74" t="s">
        <v>188</v>
      </c>
      <c r="D1725" s="71" t="s">
        <v>99</v>
      </c>
    </row>
    <row r="1726" spans="1:4" hidden="1" x14ac:dyDescent="0.15">
      <c r="A1726" s="71">
        <v>1758</v>
      </c>
      <c r="B1726" s="71" t="s">
        <v>108</v>
      </c>
      <c r="C1726" s="74" t="s">
        <v>188</v>
      </c>
      <c r="D1726" s="71" t="s">
        <v>99</v>
      </c>
    </row>
    <row r="1727" spans="1:4" hidden="1" x14ac:dyDescent="0.15">
      <c r="A1727" s="71">
        <v>1759</v>
      </c>
      <c r="B1727" s="71" t="s">
        <v>112</v>
      </c>
      <c r="C1727" s="74" t="s">
        <v>188</v>
      </c>
      <c r="D1727" s="71" t="s">
        <v>99</v>
      </c>
    </row>
    <row r="1728" spans="1:4" hidden="1" x14ac:dyDescent="0.15">
      <c r="A1728" s="71">
        <v>1760</v>
      </c>
      <c r="B1728" s="71" t="s">
        <v>106</v>
      </c>
      <c r="C1728" s="74" t="s">
        <v>188</v>
      </c>
      <c r="D1728" s="71" t="s">
        <v>99</v>
      </c>
    </row>
    <row r="1729" spans="1:4" hidden="1" x14ac:dyDescent="0.15">
      <c r="A1729" s="71">
        <v>1761</v>
      </c>
      <c r="B1729" s="71" t="s">
        <v>106</v>
      </c>
      <c r="C1729" s="74" t="s">
        <v>188</v>
      </c>
      <c r="D1729" s="71" t="s">
        <v>99</v>
      </c>
    </row>
    <row r="1730" spans="1:4" hidden="1" x14ac:dyDescent="0.15">
      <c r="A1730" s="71">
        <v>1762</v>
      </c>
      <c r="B1730" s="71" t="s">
        <v>104</v>
      </c>
      <c r="C1730" s="74" t="s">
        <v>188</v>
      </c>
      <c r="D1730" s="71" t="s">
        <v>99</v>
      </c>
    </row>
    <row r="1731" spans="1:4" hidden="1" x14ac:dyDescent="0.15">
      <c r="A1731" s="71">
        <v>1763</v>
      </c>
      <c r="B1731" s="71" t="s">
        <v>97</v>
      </c>
      <c r="C1731" s="74" t="s">
        <v>188</v>
      </c>
      <c r="D1731" s="71" t="s">
        <v>99</v>
      </c>
    </row>
    <row r="1732" spans="1:4" hidden="1" x14ac:dyDescent="0.15">
      <c r="A1732" s="71">
        <v>1764</v>
      </c>
      <c r="B1732" s="71" t="s">
        <v>97</v>
      </c>
      <c r="C1732" s="74" t="s">
        <v>188</v>
      </c>
      <c r="D1732" s="71" t="s">
        <v>118</v>
      </c>
    </row>
    <row r="1733" spans="1:4" hidden="1" x14ac:dyDescent="0.15">
      <c r="A1733" s="71">
        <v>1765</v>
      </c>
      <c r="B1733" s="71" t="s">
        <v>105</v>
      </c>
      <c r="C1733" s="74" t="s">
        <v>188</v>
      </c>
      <c r="D1733" s="71" t="s">
        <v>118</v>
      </c>
    </row>
    <row r="1734" spans="1:4" hidden="1" x14ac:dyDescent="0.15">
      <c r="A1734" s="71">
        <v>1766</v>
      </c>
      <c r="B1734" s="71" t="s">
        <v>124</v>
      </c>
      <c r="C1734" s="74" t="s">
        <v>188</v>
      </c>
      <c r="D1734" s="71" t="s">
        <v>118</v>
      </c>
    </row>
    <row r="1735" spans="1:4" hidden="1" x14ac:dyDescent="0.15">
      <c r="A1735" s="71">
        <v>1767</v>
      </c>
      <c r="B1735" s="71" t="s">
        <v>189</v>
      </c>
      <c r="C1735" s="74" t="s">
        <v>188</v>
      </c>
      <c r="D1735" s="71" t="s">
        <v>118</v>
      </c>
    </row>
    <row r="1736" spans="1:4" hidden="1" x14ac:dyDescent="0.15">
      <c r="A1736" s="71">
        <v>1768</v>
      </c>
      <c r="B1736" s="71" t="s">
        <v>117</v>
      </c>
      <c r="C1736" s="74" t="s">
        <v>188</v>
      </c>
      <c r="D1736" s="71" t="s">
        <v>118</v>
      </c>
    </row>
    <row r="1737" spans="1:4" hidden="1" x14ac:dyDescent="0.15">
      <c r="A1737" s="71">
        <v>1769</v>
      </c>
      <c r="B1737" s="71" t="s">
        <v>120</v>
      </c>
      <c r="C1737" s="74" t="s">
        <v>188</v>
      </c>
      <c r="D1737" s="71" t="s">
        <v>118</v>
      </c>
    </row>
    <row r="1738" spans="1:4" hidden="1" x14ac:dyDescent="0.15">
      <c r="A1738" s="71">
        <v>1770</v>
      </c>
      <c r="B1738" s="71" t="s">
        <v>112</v>
      </c>
      <c r="C1738" s="74" t="s">
        <v>188</v>
      </c>
      <c r="D1738" s="71" t="s">
        <v>118</v>
      </c>
    </row>
    <row r="1739" spans="1:4" hidden="1" x14ac:dyDescent="0.15">
      <c r="A1739" s="71">
        <v>1771</v>
      </c>
      <c r="B1739" s="71" t="s">
        <v>114</v>
      </c>
      <c r="C1739" s="74" t="s">
        <v>188</v>
      </c>
      <c r="D1739" s="71" t="s">
        <v>118</v>
      </c>
    </row>
    <row r="1740" spans="1:4" hidden="1" x14ac:dyDescent="0.15">
      <c r="A1740" s="71">
        <v>1772</v>
      </c>
      <c r="B1740" s="71" t="s">
        <v>101</v>
      </c>
      <c r="C1740" s="74" t="s">
        <v>188</v>
      </c>
      <c r="D1740" s="71" t="s">
        <v>126</v>
      </c>
    </row>
    <row r="1741" spans="1:4" hidden="1" x14ac:dyDescent="0.15">
      <c r="A1741" s="71">
        <v>1773</v>
      </c>
      <c r="B1741" s="71" t="s">
        <v>100</v>
      </c>
      <c r="C1741" s="74" t="s">
        <v>188</v>
      </c>
      <c r="D1741" s="71" t="s">
        <v>126</v>
      </c>
    </row>
    <row r="1742" spans="1:4" hidden="1" x14ac:dyDescent="0.15">
      <c r="A1742" s="71">
        <v>1774</v>
      </c>
      <c r="B1742" s="71" t="s">
        <v>97</v>
      </c>
      <c r="C1742" s="74" t="s">
        <v>188</v>
      </c>
      <c r="D1742" s="71" t="s">
        <v>126</v>
      </c>
    </row>
    <row r="1743" spans="1:4" hidden="1" x14ac:dyDescent="0.15">
      <c r="A1743" s="71">
        <v>1775</v>
      </c>
      <c r="B1743" s="71" t="s">
        <v>117</v>
      </c>
      <c r="C1743" s="74" t="s">
        <v>188</v>
      </c>
      <c r="D1743" s="71" t="s">
        <v>126</v>
      </c>
    </row>
    <row r="1744" spans="1:4" hidden="1" x14ac:dyDescent="0.15">
      <c r="A1744" s="71">
        <v>1776</v>
      </c>
      <c r="B1744" s="71" t="s">
        <v>112</v>
      </c>
      <c r="C1744" s="74" t="s">
        <v>188</v>
      </c>
      <c r="D1744" s="71" t="s">
        <v>126</v>
      </c>
    </row>
    <row r="1745" spans="1:4" hidden="1" x14ac:dyDescent="0.15">
      <c r="A1745" s="71">
        <v>1777</v>
      </c>
      <c r="B1745" s="71" t="s">
        <v>114</v>
      </c>
      <c r="C1745" s="74" t="s">
        <v>188</v>
      </c>
      <c r="D1745" s="71" t="s">
        <v>126</v>
      </c>
    </row>
    <row r="1746" spans="1:4" hidden="1" x14ac:dyDescent="0.15">
      <c r="A1746" s="71">
        <v>1778</v>
      </c>
      <c r="B1746" s="71" t="s">
        <v>106</v>
      </c>
      <c r="C1746" s="74" t="s">
        <v>190</v>
      </c>
      <c r="D1746" s="71" t="s">
        <v>99</v>
      </c>
    </row>
    <row r="1747" spans="1:4" hidden="1" x14ac:dyDescent="0.15">
      <c r="A1747" s="71">
        <v>1779</v>
      </c>
      <c r="B1747" s="71" t="s">
        <v>97</v>
      </c>
      <c r="C1747" s="74" t="s">
        <v>190</v>
      </c>
      <c r="D1747" s="71" t="s">
        <v>99</v>
      </c>
    </row>
    <row r="1748" spans="1:4" hidden="1" x14ac:dyDescent="0.15">
      <c r="A1748" s="71">
        <v>1780</v>
      </c>
      <c r="B1748" s="71" t="s">
        <v>100</v>
      </c>
      <c r="C1748" s="74" t="s">
        <v>190</v>
      </c>
      <c r="D1748" s="71" t="s">
        <v>99</v>
      </c>
    </row>
    <row r="1749" spans="1:4" hidden="1" x14ac:dyDescent="0.15">
      <c r="A1749" s="71">
        <v>1781</v>
      </c>
      <c r="B1749" s="71" t="s">
        <v>111</v>
      </c>
      <c r="C1749" s="74" t="s">
        <v>190</v>
      </c>
      <c r="D1749" s="71" t="s">
        <v>99</v>
      </c>
    </row>
    <row r="1750" spans="1:4" hidden="1" x14ac:dyDescent="0.15">
      <c r="A1750" s="71">
        <v>1782</v>
      </c>
      <c r="B1750" s="71" t="s">
        <v>136</v>
      </c>
      <c r="C1750" s="74" t="s">
        <v>190</v>
      </c>
      <c r="D1750" s="71" t="s">
        <v>99</v>
      </c>
    </row>
    <row r="1751" spans="1:4" hidden="1" x14ac:dyDescent="0.15">
      <c r="A1751" s="71">
        <v>1783</v>
      </c>
      <c r="B1751" s="71" t="s">
        <v>101</v>
      </c>
      <c r="C1751" s="74" t="s">
        <v>190</v>
      </c>
      <c r="D1751" s="71" t="s">
        <v>118</v>
      </c>
    </row>
    <row r="1752" spans="1:4" hidden="1" x14ac:dyDescent="0.15">
      <c r="A1752" s="71">
        <v>1784</v>
      </c>
      <c r="B1752" s="71" t="s">
        <v>115</v>
      </c>
      <c r="C1752" s="74" t="s">
        <v>190</v>
      </c>
      <c r="D1752" s="71" t="s">
        <v>118</v>
      </c>
    </row>
    <row r="1753" spans="1:4" hidden="1" x14ac:dyDescent="0.15">
      <c r="A1753" s="71">
        <v>1785</v>
      </c>
      <c r="B1753" s="71" t="s">
        <v>110</v>
      </c>
      <c r="C1753" s="74" t="s">
        <v>190</v>
      </c>
      <c r="D1753" s="71" t="s">
        <v>118</v>
      </c>
    </row>
    <row r="1754" spans="1:4" hidden="1" x14ac:dyDescent="0.15">
      <c r="A1754" s="71">
        <v>1786</v>
      </c>
      <c r="B1754" s="71" t="s">
        <v>102</v>
      </c>
      <c r="C1754" s="74" t="s">
        <v>190</v>
      </c>
      <c r="D1754" s="71" t="s">
        <v>99</v>
      </c>
    </row>
    <row r="1755" spans="1:4" hidden="1" x14ac:dyDescent="0.15">
      <c r="A1755" s="71">
        <v>1787</v>
      </c>
      <c r="B1755" s="71" t="s">
        <v>112</v>
      </c>
      <c r="C1755" s="74" t="s">
        <v>190</v>
      </c>
      <c r="D1755" s="71" t="s">
        <v>126</v>
      </c>
    </row>
    <row r="1756" spans="1:4" hidden="1" x14ac:dyDescent="0.15">
      <c r="A1756" s="71">
        <v>1788</v>
      </c>
      <c r="B1756" s="71" t="s">
        <v>115</v>
      </c>
      <c r="C1756" s="74" t="s">
        <v>190</v>
      </c>
      <c r="D1756" s="71" t="s">
        <v>126</v>
      </c>
    </row>
    <row r="1757" spans="1:4" hidden="1" x14ac:dyDescent="0.15">
      <c r="A1757" s="71">
        <v>1789</v>
      </c>
      <c r="B1757" s="71" t="s">
        <v>114</v>
      </c>
      <c r="C1757" s="74" t="s">
        <v>190</v>
      </c>
      <c r="D1757" s="71" t="s">
        <v>126</v>
      </c>
    </row>
    <row r="1758" spans="1:4" hidden="1" x14ac:dyDescent="0.15">
      <c r="A1758" s="71">
        <v>1790</v>
      </c>
      <c r="B1758" s="71" t="s">
        <v>112</v>
      </c>
      <c r="C1758" s="74" t="s">
        <v>190</v>
      </c>
      <c r="D1758" s="71" t="s">
        <v>126</v>
      </c>
    </row>
    <row r="1759" spans="1:4" hidden="1" x14ac:dyDescent="0.15">
      <c r="A1759" s="71">
        <v>1791</v>
      </c>
      <c r="B1759" s="71" t="s">
        <v>113</v>
      </c>
      <c r="C1759" s="74" t="s">
        <v>190</v>
      </c>
      <c r="D1759" s="71" t="s">
        <v>126</v>
      </c>
    </row>
    <row r="1760" spans="1:4" hidden="1" x14ac:dyDescent="0.15">
      <c r="A1760" s="71">
        <v>1792</v>
      </c>
      <c r="B1760" s="71" t="s">
        <v>112</v>
      </c>
      <c r="C1760" s="74" t="s">
        <v>190</v>
      </c>
      <c r="D1760" s="71" t="s">
        <v>126</v>
      </c>
    </row>
    <row r="1761" spans="1:4" hidden="1" x14ac:dyDescent="0.15">
      <c r="A1761" s="71">
        <v>1793</v>
      </c>
      <c r="B1761" s="71" t="s">
        <v>104</v>
      </c>
      <c r="C1761" s="74" t="s">
        <v>190</v>
      </c>
      <c r="D1761" s="71" t="s">
        <v>126</v>
      </c>
    </row>
    <row r="1762" spans="1:4" hidden="1" x14ac:dyDescent="0.15">
      <c r="A1762" s="71">
        <v>1794</v>
      </c>
      <c r="B1762" s="71" t="s">
        <v>114</v>
      </c>
      <c r="C1762" s="74" t="s">
        <v>190</v>
      </c>
      <c r="D1762" s="71" t="s">
        <v>126</v>
      </c>
    </row>
    <row r="1763" spans="1:4" hidden="1" x14ac:dyDescent="0.15">
      <c r="A1763" s="71">
        <v>1795</v>
      </c>
      <c r="B1763" s="71" t="s">
        <v>111</v>
      </c>
      <c r="C1763" s="74" t="s">
        <v>191</v>
      </c>
      <c r="D1763" s="71" t="s">
        <v>133</v>
      </c>
    </row>
    <row r="1764" spans="1:4" hidden="1" x14ac:dyDescent="0.15">
      <c r="A1764" s="71">
        <v>1796</v>
      </c>
      <c r="B1764" s="71" t="s">
        <v>105</v>
      </c>
      <c r="C1764" s="74" t="s">
        <v>191</v>
      </c>
      <c r="D1764" s="71" t="s">
        <v>144</v>
      </c>
    </row>
    <row r="1765" spans="1:4" hidden="1" x14ac:dyDescent="0.15">
      <c r="A1765" s="71">
        <v>1797</v>
      </c>
      <c r="B1765" s="71" t="s">
        <v>120</v>
      </c>
      <c r="C1765" s="74" t="s">
        <v>191</v>
      </c>
      <c r="D1765" s="71" t="s">
        <v>133</v>
      </c>
    </row>
    <row r="1766" spans="1:4" hidden="1" x14ac:dyDescent="0.15">
      <c r="A1766" s="71">
        <v>1798</v>
      </c>
      <c r="B1766" s="71" t="s">
        <v>119</v>
      </c>
      <c r="C1766" s="74" t="s">
        <v>191</v>
      </c>
      <c r="D1766" s="71" t="s">
        <v>133</v>
      </c>
    </row>
    <row r="1767" spans="1:4" hidden="1" x14ac:dyDescent="0.15">
      <c r="A1767" s="71">
        <v>1799</v>
      </c>
      <c r="B1767" s="71" t="s">
        <v>121</v>
      </c>
      <c r="C1767" s="74" t="s">
        <v>191</v>
      </c>
      <c r="D1767" s="71" t="s">
        <v>99</v>
      </c>
    </row>
    <row r="1768" spans="1:4" hidden="1" x14ac:dyDescent="0.15">
      <c r="A1768" s="71">
        <v>1800</v>
      </c>
      <c r="B1768" s="71" t="s">
        <v>113</v>
      </c>
      <c r="C1768" s="74" t="s">
        <v>191</v>
      </c>
      <c r="D1768" s="71" t="s">
        <v>99</v>
      </c>
    </row>
    <row r="1769" spans="1:4" hidden="1" x14ac:dyDescent="0.15">
      <c r="A1769" s="71">
        <v>1801</v>
      </c>
      <c r="B1769" s="71" t="s">
        <v>104</v>
      </c>
      <c r="C1769" s="74" t="s">
        <v>191</v>
      </c>
      <c r="D1769" s="71" t="s">
        <v>99</v>
      </c>
    </row>
    <row r="1770" spans="1:4" hidden="1" x14ac:dyDescent="0.15">
      <c r="A1770" s="71">
        <v>1802</v>
      </c>
      <c r="B1770" s="71" t="s">
        <v>101</v>
      </c>
      <c r="C1770" s="74" t="s">
        <v>191</v>
      </c>
      <c r="D1770" s="71" t="s">
        <v>99</v>
      </c>
    </row>
    <row r="1771" spans="1:4" hidden="1" x14ac:dyDescent="0.15">
      <c r="A1771" s="71">
        <v>1803</v>
      </c>
      <c r="B1771" s="71" t="s">
        <v>114</v>
      </c>
      <c r="C1771" s="74" t="s">
        <v>191</v>
      </c>
      <c r="D1771" s="71" t="s">
        <v>99</v>
      </c>
    </row>
    <row r="1772" spans="1:4" hidden="1" x14ac:dyDescent="0.15">
      <c r="A1772" s="71">
        <v>1804</v>
      </c>
      <c r="B1772" s="71" t="s">
        <v>112</v>
      </c>
      <c r="C1772" s="74" t="s">
        <v>191</v>
      </c>
      <c r="D1772" s="71" t="s">
        <v>99</v>
      </c>
    </row>
    <row r="1773" spans="1:4" hidden="1" x14ac:dyDescent="0.15">
      <c r="A1773" s="71">
        <v>1805</v>
      </c>
      <c r="B1773" s="71" t="s">
        <v>104</v>
      </c>
      <c r="C1773" s="74" t="s">
        <v>191</v>
      </c>
      <c r="D1773" s="71" t="s">
        <v>99</v>
      </c>
    </row>
    <row r="1774" spans="1:4" hidden="1" x14ac:dyDescent="0.15">
      <c r="A1774" s="71">
        <v>1806</v>
      </c>
      <c r="B1774" s="71" t="s">
        <v>109</v>
      </c>
      <c r="C1774" s="74" t="s">
        <v>191</v>
      </c>
      <c r="D1774" s="71" t="s">
        <v>99</v>
      </c>
    </row>
    <row r="1775" spans="1:4" hidden="1" x14ac:dyDescent="0.15">
      <c r="A1775" s="71">
        <v>1807</v>
      </c>
      <c r="B1775" s="71" t="s">
        <v>105</v>
      </c>
      <c r="C1775" s="74" t="s">
        <v>191</v>
      </c>
      <c r="D1775" s="71" t="s">
        <v>99</v>
      </c>
    </row>
    <row r="1776" spans="1:4" hidden="1" x14ac:dyDescent="0.15">
      <c r="A1776" s="71">
        <v>1808</v>
      </c>
      <c r="B1776" s="71" t="s">
        <v>101</v>
      </c>
      <c r="C1776" s="74" t="s">
        <v>191</v>
      </c>
      <c r="D1776" s="71" t="s">
        <v>99</v>
      </c>
    </row>
    <row r="1777" spans="1:4" hidden="1" x14ac:dyDescent="0.15">
      <c r="A1777" s="71">
        <v>1809</v>
      </c>
      <c r="B1777" s="71" t="s">
        <v>119</v>
      </c>
      <c r="C1777" s="74" t="s">
        <v>191</v>
      </c>
      <c r="D1777" s="71" t="s">
        <v>99</v>
      </c>
    </row>
    <row r="1778" spans="1:4" hidden="1" x14ac:dyDescent="0.15">
      <c r="A1778" s="71">
        <v>1810</v>
      </c>
      <c r="B1778" s="71" t="s">
        <v>110</v>
      </c>
      <c r="C1778" s="74" t="s">
        <v>191</v>
      </c>
      <c r="D1778" s="71" t="s">
        <v>99</v>
      </c>
    </row>
    <row r="1779" spans="1:4" hidden="1" x14ac:dyDescent="0.15">
      <c r="A1779" s="71">
        <v>1811</v>
      </c>
      <c r="B1779" s="71" t="s">
        <v>109</v>
      </c>
      <c r="C1779" s="74" t="s">
        <v>191</v>
      </c>
      <c r="D1779" s="71" t="s">
        <v>99</v>
      </c>
    </row>
    <row r="1780" spans="1:4" hidden="1" x14ac:dyDescent="0.15">
      <c r="A1780" s="71">
        <v>1812</v>
      </c>
      <c r="B1780" s="71" t="s">
        <v>111</v>
      </c>
      <c r="C1780" s="74" t="s">
        <v>191</v>
      </c>
      <c r="D1780" s="71" t="s">
        <v>118</v>
      </c>
    </row>
    <row r="1781" spans="1:4" hidden="1" x14ac:dyDescent="0.15">
      <c r="A1781" s="71">
        <v>1813</v>
      </c>
      <c r="B1781" s="71" t="s">
        <v>105</v>
      </c>
      <c r="C1781" s="74" t="s">
        <v>191</v>
      </c>
      <c r="D1781" s="71" t="s">
        <v>118</v>
      </c>
    </row>
    <row r="1782" spans="1:4" hidden="1" x14ac:dyDescent="0.15">
      <c r="A1782" s="71">
        <v>1814</v>
      </c>
      <c r="B1782" s="71" t="s">
        <v>104</v>
      </c>
      <c r="C1782" s="74" t="s">
        <v>191</v>
      </c>
      <c r="D1782" s="71" t="s">
        <v>118</v>
      </c>
    </row>
    <row r="1783" spans="1:4" hidden="1" x14ac:dyDescent="0.15">
      <c r="A1783" s="71">
        <v>1815</v>
      </c>
      <c r="B1783" s="71" t="s">
        <v>105</v>
      </c>
      <c r="C1783" s="74" t="s">
        <v>191</v>
      </c>
      <c r="D1783" s="71" t="s">
        <v>118</v>
      </c>
    </row>
    <row r="1784" spans="1:4" hidden="1" x14ac:dyDescent="0.15">
      <c r="A1784" s="71">
        <v>1816</v>
      </c>
      <c r="B1784" s="71" t="s">
        <v>100</v>
      </c>
      <c r="C1784" s="74" t="s">
        <v>191</v>
      </c>
      <c r="D1784" s="71" t="s">
        <v>118</v>
      </c>
    </row>
    <row r="1785" spans="1:4" hidden="1" x14ac:dyDescent="0.15">
      <c r="A1785" s="71">
        <v>1817</v>
      </c>
      <c r="B1785" s="71" t="s">
        <v>138</v>
      </c>
      <c r="C1785" s="74" t="s">
        <v>191</v>
      </c>
      <c r="D1785" s="71" t="s">
        <v>118</v>
      </c>
    </row>
    <row r="1786" spans="1:4" hidden="1" x14ac:dyDescent="0.15">
      <c r="A1786" s="71">
        <v>1818</v>
      </c>
      <c r="B1786" s="71" t="s">
        <v>120</v>
      </c>
      <c r="C1786" s="74" t="s">
        <v>191</v>
      </c>
      <c r="D1786" s="71" t="s">
        <v>118</v>
      </c>
    </row>
    <row r="1787" spans="1:4" hidden="1" x14ac:dyDescent="0.15">
      <c r="A1787" s="71">
        <v>1819</v>
      </c>
      <c r="B1787" s="71" t="s">
        <v>113</v>
      </c>
      <c r="C1787" s="74" t="s">
        <v>191</v>
      </c>
      <c r="D1787" s="71" t="s">
        <v>118</v>
      </c>
    </row>
    <row r="1788" spans="1:4" hidden="1" x14ac:dyDescent="0.15">
      <c r="A1788" s="71">
        <v>1820</v>
      </c>
      <c r="B1788" s="71" t="s">
        <v>122</v>
      </c>
      <c r="C1788" s="74" t="s">
        <v>191</v>
      </c>
      <c r="D1788" s="71" t="s">
        <v>118</v>
      </c>
    </row>
    <row r="1789" spans="1:4" hidden="1" x14ac:dyDescent="0.15">
      <c r="A1789" s="71">
        <v>1821</v>
      </c>
      <c r="B1789" s="71" t="s">
        <v>104</v>
      </c>
      <c r="C1789" s="74" t="s">
        <v>191</v>
      </c>
      <c r="D1789" s="71" t="s">
        <v>118</v>
      </c>
    </row>
    <row r="1790" spans="1:4" hidden="1" x14ac:dyDescent="0.15">
      <c r="A1790" s="71">
        <v>1822</v>
      </c>
      <c r="B1790" s="71" t="s">
        <v>104</v>
      </c>
      <c r="C1790" s="74" t="s">
        <v>191</v>
      </c>
      <c r="D1790" s="71" t="s">
        <v>118</v>
      </c>
    </row>
    <row r="1791" spans="1:4" hidden="1" x14ac:dyDescent="0.15">
      <c r="A1791" s="71">
        <v>1823</v>
      </c>
      <c r="B1791" s="71" t="s">
        <v>97</v>
      </c>
      <c r="C1791" s="74" t="s">
        <v>191</v>
      </c>
      <c r="D1791" s="71" t="s">
        <v>99</v>
      </c>
    </row>
    <row r="1792" spans="1:4" hidden="1" x14ac:dyDescent="0.15">
      <c r="A1792" s="71">
        <v>1824</v>
      </c>
      <c r="B1792" s="71" t="s">
        <v>111</v>
      </c>
      <c r="C1792" s="74" t="s">
        <v>191</v>
      </c>
      <c r="D1792" s="71" t="s">
        <v>118</v>
      </c>
    </row>
    <row r="1793" spans="1:4" hidden="1" x14ac:dyDescent="0.15">
      <c r="A1793" s="71">
        <v>1825</v>
      </c>
      <c r="B1793" s="71" t="s">
        <v>104</v>
      </c>
      <c r="C1793" s="74" t="s">
        <v>191</v>
      </c>
      <c r="D1793" s="71" t="s">
        <v>126</v>
      </c>
    </row>
    <row r="1794" spans="1:4" hidden="1" x14ac:dyDescent="0.15">
      <c r="A1794" s="71">
        <v>1826</v>
      </c>
      <c r="B1794" s="71" t="s">
        <v>114</v>
      </c>
      <c r="C1794" s="74" t="s">
        <v>191</v>
      </c>
      <c r="D1794" s="71" t="s">
        <v>126</v>
      </c>
    </row>
    <row r="1795" spans="1:4" hidden="1" x14ac:dyDescent="0.15">
      <c r="A1795" s="71">
        <v>1827</v>
      </c>
      <c r="B1795" s="71" t="s">
        <v>123</v>
      </c>
      <c r="C1795" s="74" t="s">
        <v>191</v>
      </c>
      <c r="D1795" s="71" t="s">
        <v>126</v>
      </c>
    </row>
    <row r="1796" spans="1:4" hidden="1" x14ac:dyDescent="0.15">
      <c r="A1796" s="71">
        <v>1828</v>
      </c>
      <c r="B1796" s="71" t="s">
        <v>123</v>
      </c>
      <c r="C1796" s="74" t="s">
        <v>191</v>
      </c>
      <c r="D1796" s="71" t="s">
        <v>126</v>
      </c>
    </row>
    <row r="1797" spans="1:4" hidden="1" x14ac:dyDescent="0.15">
      <c r="A1797" s="71">
        <v>1829</v>
      </c>
      <c r="B1797" s="71" t="s">
        <v>97</v>
      </c>
      <c r="C1797" s="74" t="s">
        <v>191</v>
      </c>
      <c r="D1797" s="71" t="s">
        <v>126</v>
      </c>
    </row>
    <row r="1798" spans="1:4" hidden="1" x14ac:dyDescent="0.15">
      <c r="A1798" s="71">
        <v>1830</v>
      </c>
      <c r="B1798" s="71" t="s">
        <v>100</v>
      </c>
      <c r="C1798" s="74" t="s">
        <v>191</v>
      </c>
      <c r="D1798" s="71" t="s">
        <v>126</v>
      </c>
    </row>
    <row r="1799" spans="1:4" hidden="1" x14ac:dyDescent="0.15">
      <c r="A1799" s="71">
        <v>1831</v>
      </c>
      <c r="B1799" s="71" t="s">
        <v>101</v>
      </c>
      <c r="C1799" s="74" t="s">
        <v>191</v>
      </c>
      <c r="D1799" s="71" t="s">
        <v>118</v>
      </c>
    </row>
    <row r="1800" spans="1:4" hidden="1" x14ac:dyDescent="0.15">
      <c r="A1800" s="71">
        <v>1832</v>
      </c>
      <c r="B1800" s="71" t="s">
        <v>124</v>
      </c>
      <c r="C1800" s="74" t="s">
        <v>191</v>
      </c>
      <c r="D1800" s="71" t="s">
        <v>126</v>
      </c>
    </row>
    <row r="1801" spans="1:4" hidden="1" x14ac:dyDescent="0.15">
      <c r="A1801" s="71">
        <v>1833</v>
      </c>
      <c r="B1801" s="71" t="s">
        <v>110</v>
      </c>
      <c r="C1801" s="74" t="s">
        <v>191</v>
      </c>
      <c r="D1801" s="71" t="s">
        <v>126</v>
      </c>
    </row>
    <row r="1802" spans="1:4" hidden="1" x14ac:dyDescent="0.15">
      <c r="A1802" s="71">
        <v>1834</v>
      </c>
      <c r="B1802" s="71" t="s">
        <v>106</v>
      </c>
      <c r="C1802" s="74" t="s">
        <v>191</v>
      </c>
      <c r="D1802" s="71" t="s">
        <v>126</v>
      </c>
    </row>
    <row r="1803" spans="1:4" hidden="1" x14ac:dyDescent="0.15">
      <c r="A1803" s="71">
        <v>1835</v>
      </c>
      <c r="B1803" s="71" t="s">
        <v>109</v>
      </c>
      <c r="C1803" s="74" t="s">
        <v>191</v>
      </c>
      <c r="D1803" s="71" t="s">
        <v>126</v>
      </c>
    </row>
    <row r="1804" spans="1:4" hidden="1" x14ac:dyDescent="0.15">
      <c r="A1804" s="71">
        <v>1836</v>
      </c>
      <c r="B1804" s="71" t="s">
        <v>112</v>
      </c>
      <c r="C1804" s="74" t="s">
        <v>147</v>
      </c>
      <c r="D1804" s="71" t="s">
        <v>192</v>
      </c>
    </row>
    <row r="1805" spans="1:4" hidden="1" x14ac:dyDescent="0.15">
      <c r="A1805" s="71">
        <v>1837</v>
      </c>
      <c r="B1805" s="71" t="s">
        <v>112</v>
      </c>
      <c r="C1805" s="74" t="s">
        <v>193</v>
      </c>
      <c r="D1805" s="71" t="s">
        <v>99</v>
      </c>
    </row>
    <row r="1806" spans="1:4" hidden="1" x14ac:dyDescent="0.15">
      <c r="A1806" s="71">
        <v>1838</v>
      </c>
      <c r="B1806" s="71" t="s">
        <v>105</v>
      </c>
      <c r="C1806" s="74" t="s">
        <v>193</v>
      </c>
      <c r="D1806" s="71" t="s">
        <v>99</v>
      </c>
    </row>
    <row r="1807" spans="1:4" hidden="1" x14ac:dyDescent="0.15">
      <c r="A1807" s="71">
        <v>1839</v>
      </c>
      <c r="B1807" s="71" t="s">
        <v>146</v>
      </c>
      <c r="C1807" s="74" t="s">
        <v>193</v>
      </c>
      <c r="D1807" s="71" t="s">
        <v>99</v>
      </c>
    </row>
    <row r="1808" spans="1:4" hidden="1" x14ac:dyDescent="0.15">
      <c r="A1808" s="71">
        <v>1840</v>
      </c>
      <c r="B1808" s="71" t="s">
        <v>101</v>
      </c>
      <c r="C1808" s="74" t="s">
        <v>193</v>
      </c>
      <c r="D1808" s="71" t="s">
        <v>99</v>
      </c>
    </row>
    <row r="1809" spans="1:4" hidden="1" x14ac:dyDescent="0.15">
      <c r="A1809" s="71">
        <v>1841</v>
      </c>
      <c r="B1809" s="71" t="s">
        <v>101</v>
      </c>
      <c r="C1809" s="74" t="s">
        <v>193</v>
      </c>
      <c r="D1809" s="71" t="s">
        <v>118</v>
      </c>
    </row>
    <row r="1810" spans="1:4" hidden="1" x14ac:dyDescent="0.15">
      <c r="A1810" s="71">
        <v>1842</v>
      </c>
      <c r="B1810" s="71" t="s">
        <v>102</v>
      </c>
      <c r="C1810" s="74" t="s">
        <v>193</v>
      </c>
      <c r="D1810" s="71" t="s">
        <v>118</v>
      </c>
    </row>
    <row r="1811" spans="1:4" hidden="1" x14ac:dyDescent="0.15">
      <c r="A1811" s="71">
        <v>1843</v>
      </c>
      <c r="B1811" s="71" t="s">
        <v>100</v>
      </c>
      <c r="C1811" s="74" t="s">
        <v>193</v>
      </c>
      <c r="D1811" s="71" t="s">
        <v>118</v>
      </c>
    </row>
    <row r="1812" spans="1:4" hidden="1" x14ac:dyDescent="0.15">
      <c r="A1812" s="71">
        <v>1844</v>
      </c>
      <c r="B1812" s="71" t="s">
        <v>111</v>
      </c>
      <c r="C1812" s="74" t="s">
        <v>193</v>
      </c>
      <c r="D1812" s="71" t="s">
        <v>118</v>
      </c>
    </row>
    <row r="1813" spans="1:4" hidden="1" x14ac:dyDescent="0.15">
      <c r="A1813" s="71">
        <v>1845</v>
      </c>
      <c r="B1813" s="71" t="s">
        <v>111</v>
      </c>
      <c r="C1813" s="74" t="s">
        <v>193</v>
      </c>
      <c r="D1813" s="71" t="s">
        <v>118</v>
      </c>
    </row>
    <row r="1814" spans="1:4" hidden="1" x14ac:dyDescent="0.15">
      <c r="A1814" s="71">
        <v>1846</v>
      </c>
      <c r="B1814" s="71" t="s">
        <v>117</v>
      </c>
      <c r="C1814" s="74" t="s">
        <v>193</v>
      </c>
      <c r="D1814" s="71" t="s">
        <v>118</v>
      </c>
    </row>
    <row r="1815" spans="1:4" hidden="1" x14ac:dyDescent="0.15">
      <c r="A1815" s="71">
        <v>1847</v>
      </c>
      <c r="B1815" s="71" t="s">
        <v>128</v>
      </c>
      <c r="C1815" s="74" t="s">
        <v>193</v>
      </c>
      <c r="D1815" s="71" t="s">
        <v>118</v>
      </c>
    </row>
    <row r="1816" spans="1:4" hidden="1" x14ac:dyDescent="0.15">
      <c r="A1816" s="71">
        <v>1848</v>
      </c>
      <c r="B1816" s="71" t="s">
        <v>110</v>
      </c>
      <c r="C1816" s="74" t="s">
        <v>193</v>
      </c>
      <c r="D1816" s="71" t="s">
        <v>118</v>
      </c>
    </row>
    <row r="1817" spans="1:4" hidden="1" x14ac:dyDescent="0.15">
      <c r="A1817" s="71">
        <v>1849</v>
      </c>
      <c r="B1817" s="71" t="s">
        <v>121</v>
      </c>
      <c r="C1817" s="74" t="s">
        <v>193</v>
      </c>
      <c r="D1817" s="71" t="s">
        <v>118</v>
      </c>
    </row>
    <row r="1818" spans="1:4" hidden="1" x14ac:dyDescent="0.15">
      <c r="A1818" s="71">
        <v>1850</v>
      </c>
      <c r="B1818" s="71" t="s">
        <v>101</v>
      </c>
      <c r="C1818" s="74" t="s">
        <v>193</v>
      </c>
      <c r="D1818" s="71" t="s">
        <v>126</v>
      </c>
    </row>
    <row r="1819" spans="1:4" hidden="1" x14ac:dyDescent="0.15">
      <c r="A1819" s="71">
        <v>1851</v>
      </c>
      <c r="B1819" s="71" t="s">
        <v>100</v>
      </c>
      <c r="C1819" s="74" t="s">
        <v>193</v>
      </c>
      <c r="D1819" s="71" t="s">
        <v>126</v>
      </c>
    </row>
    <row r="1820" spans="1:4" hidden="1" x14ac:dyDescent="0.15">
      <c r="A1820" s="71">
        <v>1852</v>
      </c>
      <c r="B1820" s="71" t="s">
        <v>111</v>
      </c>
      <c r="C1820" s="74" t="s">
        <v>193</v>
      </c>
      <c r="D1820" s="71" t="s">
        <v>126</v>
      </c>
    </row>
    <row r="1821" spans="1:4" hidden="1" x14ac:dyDescent="0.15">
      <c r="A1821" s="71">
        <v>1853</v>
      </c>
      <c r="B1821" s="71" t="s">
        <v>117</v>
      </c>
      <c r="C1821" s="74" t="s">
        <v>193</v>
      </c>
      <c r="D1821" s="71" t="s">
        <v>126</v>
      </c>
    </row>
    <row r="1822" spans="1:4" hidden="1" x14ac:dyDescent="0.15">
      <c r="A1822" s="71">
        <v>1854</v>
      </c>
      <c r="B1822" s="71" t="s">
        <v>104</v>
      </c>
      <c r="C1822" s="74" t="s">
        <v>193</v>
      </c>
      <c r="D1822" s="71" t="s">
        <v>126</v>
      </c>
    </row>
    <row r="1823" spans="1:4" hidden="1" x14ac:dyDescent="0.15">
      <c r="A1823" s="71">
        <v>1855</v>
      </c>
      <c r="B1823" s="71" t="s">
        <v>104</v>
      </c>
      <c r="C1823" s="74" t="s">
        <v>193</v>
      </c>
      <c r="D1823" s="71" t="s">
        <v>126</v>
      </c>
    </row>
    <row r="1824" spans="1:4" hidden="1" x14ac:dyDescent="0.15">
      <c r="A1824" s="71">
        <v>1856</v>
      </c>
      <c r="B1824" s="71" t="s">
        <v>109</v>
      </c>
      <c r="C1824" s="74" t="s">
        <v>193</v>
      </c>
      <c r="D1824" s="71" t="s">
        <v>126</v>
      </c>
    </row>
    <row r="1825" spans="1:4" hidden="1" x14ac:dyDescent="0.15">
      <c r="A1825" s="71">
        <v>1857</v>
      </c>
      <c r="B1825" s="71" t="s">
        <v>114</v>
      </c>
      <c r="C1825" s="74" t="s">
        <v>193</v>
      </c>
      <c r="D1825" s="71" t="s">
        <v>126</v>
      </c>
    </row>
    <row r="1826" spans="1:4" hidden="1" x14ac:dyDescent="0.15">
      <c r="A1826" s="71">
        <v>1858</v>
      </c>
      <c r="B1826" s="71" t="s">
        <v>111</v>
      </c>
      <c r="C1826" s="74" t="s">
        <v>193</v>
      </c>
      <c r="D1826" s="71" t="s">
        <v>126</v>
      </c>
    </row>
    <row r="1827" spans="1:4" hidden="1" x14ac:dyDescent="0.15">
      <c r="A1827" s="71">
        <v>1859</v>
      </c>
      <c r="B1827" s="71" t="s">
        <v>106</v>
      </c>
      <c r="C1827" s="74" t="s">
        <v>193</v>
      </c>
      <c r="D1827" s="71" t="s">
        <v>126</v>
      </c>
    </row>
    <row r="1828" spans="1:4" hidden="1" x14ac:dyDescent="0.15">
      <c r="A1828" s="71">
        <v>1860</v>
      </c>
      <c r="B1828" s="71" t="s">
        <v>124</v>
      </c>
      <c r="C1828" s="74" t="s">
        <v>193</v>
      </c>
      <c r="D1828" s="71" t="s">
        <v>129</v>
      </c>
    </row>
    <row r="1829" spans="1:4" hidden="1" x14ac:dyDescent="0.15">
      <c r="A1829" s="71">
        <v>1861</v>
      </c>
      <c r="B1829" s="71" t="s">
        <v>109</v>
      </c>
      <c r="C1829" s="74" t="s">
        <v>193</v>
      </c>
      <c r="D1829" s="71" t="s">
        <v>129</v>
      </c>
    </row>
    <row r="1830" spans="1:4" hidden="1" x14ac:dyDescent="0.15">
      <c r="A1830" s="71">
        <v>1862</v>
      </c>
      <c r="B1830" s="71" t="s">
        <v>111</v>
      </c>
      <c r="C1830" s="74" t="s">
        <v>193</v>
      </c>
      <c r="D1830" s="71" t="s">
        <v>129</v>
      </c>
    </row>
    <row r="1831" spans="1:4" hidden="1" x14ac:dyDescent="0.15">
      <c r="A1831" s="71">
        <v>1864</v>
      </c>
      <c r="B1831" s="71" t="s">
        <v>113</v>
      </c>
      <c r="C1831" s="74" t="s">
        <v>193</v>
      </c>
      <c r="D1831" s="71" t="s">
        <v>129</v>
      </c>
    </row>
    <row r="1832" spans="1:4" hidden="1" x14ac:dyDescent="0.15">
      <c r="A1832" s="71">
        <v>1865</v>
      </c>
      <c r="B1832" s="71" t="s">
        <v>106</v>
      </c>
      <c r="C1832" s="74" t="s">
        <v>194</v>
      </c>
      <c r="D1832" s="71" t="s">
        <v>178</v>
      </c>
    </row>
    <row r="1833" spans="1:4" hidden="1" x14ac:dyDescent="0.15">
      <c r="A1833" s="71">
        <v>1866</v>
      </c>
      <c r="B1833" s="71" t="s">
        <v>116</v>
      </c>
      <c r="C1833" s="74" t="s">
        <v>194</v>
      </c>
      <c r="D1833" s="71" t="s">
        <v>134</v>
      </c>
    </row>
    <row r="1834" spans="1:4" hidden="1" x14ac:dyDescent="0.15">
      <c r="A1834" s="71">
        <v>1867</v>
      </c>
      <c r="B1834" s="71" t="s">
        <v>100</v>
      </c>
      <c r="C1834" s="74" t="s">
        <v>194</v>
      </c>
      <c r="D1834" s="71" t="s">
        <v>118</v>
      </c>
    </row>
    <row r="1835" spans="1:4" hidden="1" x14ac:dyDescent="0.15">
      <c r="A1835" s="71">
        <v>1868</v>
      </c>
      <c r="B1835" s="71" t="s">
        <v>114</v>
      </c>
      <c r="C1835" s="74" t="s">
        <v>194</v>
      </c>
      <c r="D1835" s="71" t="s">
        <v>118</v>
      </c>
    </row>
    <row r="1836" spans="1:4" hidden="1" x14ac:dyDescent="0.15">
      <c r="A1836" s="71">
        <v>1869</v>
      </c>
      <c r="B1836" s="71" t="s">
        <v>114</v>
      </c>
      <c r="C1836" s="74" t="s">
        <v>194</v>
      </c>
      <c r="D1836" s="71" t="s">
        <v>118</v>
      </c>
    </row>
    <row r="1837" spans="1:4" hidden="1" x14ac:dyDescent="0.15">
      <c r="A1837" s="71">
        <v>1870</v>
      </c>
      <c r="B1837" s="71" t="s">
        <v>108</v>
      </c>
      <c r="C1837" s="74" t="s">
        <v>194</v>
      </c>
      <c r="D1837" s="71" t="s">
        <v>118</v>
      </c>
    </row>
    <row r="1838" spans="1:4" hidden="1" x14ac:dyDescent="0.15">
      <c r="A1838" s="71">
        <v>1871</v>
      </c>
      <c r="B1838" s="71" t="s">
        <v>97</v>
      </c>
      <c r="C1838" s="74" t="s">
        <v>194</v>
      </c>
      <c r="D1838" s="71" t="s">
        <v>126</v>
      </c>
    </row>
    <row r="1839" spans="1:4" hidden="1" x14ac:dyDescent="0.15">
      <c r="A1839" s="71">
        <v>1872</v>
      </c>
      <c r="B1839" s="71" t="s">
        <v>114</v>
      </c>
      <c r="C1839" s="74" t="s">
        <v>194</v>
      </c>
      <c r="D1839" s="71" t="s">
        <v>126</v>
      </c>
    </row>
    <row r="1840" spans="1:4" hidden="1" x14ac:dyDescent="0.15">
      <c r="A1840" s="71">
        <v>1873</v>
      </c>
      <c r="B1840" s="71" t="s">
        <v>106</v>
      </c>
      <c r="C1840" s="74" t="s">
        <v>194</v>
      </c>
      <c r="D1840" s="71" t="s">
        <v>126</v>
      </c>
    </row>
    <row r="1841" spans="1:4" hidden="1" x14ac:dyDescent="0.15">
      <c r="A1841" s="71">
        <v>1874</v>
      </c>
      <c r="B1841" s="71" t="s">
        <v>114</v>
      </c>
      <c r="C1841" s="74" t="s">
        <v>194</v>
      </c>
      <c r="D1841" s="71" t="s">
        <v>126</v>
      </c>
    </row>
    <row r="1842" spans="1:4" hidden="1" x14ac:dyDescent="0.15">
      <c r="A1842" s="71">
        <v>1875</v>
      </c>
      <c r="B1842" s="71" t="s">
        <v>128</v>
      </c>
      <c r="C1842" s="74" t="s">
        <v>195</v>
      </c>
      <c r="D1842" s="71" t="s">
        <v>118</v>
      </c>
    </row>
    <row r="1843" spans="1:4" hidden="1" x14ac:dyDescent="0.15">
      <c r="A1843" s="71">
        <v>1876</v>
      </c>
      <c r="B1843" s="71" t="s">
        <v>111</v>
      </c>
      <c r="C1843" s="74" t="s">
        <v>195</v>
      </c>
      <c r="D1843" s="71" t="s">
        <v>118</v>
      </c>
    </row>
    <row r="1844" spans="1:4" hidden="1" x14ac:dyDescent="0.15">
      <c r="A1844" s="71">
        <v>1877</v>
      </c>
      <c r="B1844" s="71" t="s">
        <v>119</v>
      </c>
      <c r="C1844" s="74" t="s">
        <v>195</v>
      </c>
      <c r="D1844" s="71" t="s">
        <v>118</v>
      </c>
    </row>
    <row r="1845" spans="1:4" hidden="1" x14ac:dyDescent="0.15">
      <c r="A1845" s="71">
        <v>1878</v>
      </c>
      <c r="B1845" s="71" t="s">
        <v>101</v>
      </c>
      <c r="C1845" s="74" t="s">
        <v>195</v>
      </c>
      <c r="D1845" s="71" t="s">
        <v>118</v>
      </c>
    </row>
    <row r="1846" spans="1:4" hidden="1" x14ac:dyDescent="0.15">
      <c r="A1846" s="71">
        <v>1879</v>
      </c>
      <c r="B1846" s="71" t="s">
        <v>109</v>
      </c>
      <c r="C1846" s="74" t="s">
        <v>195</v>
      </c>
      <c r="D1846" s="71" t="s">
        <v>126</v>
      </c>
    </row>
    <row r="1847" spans="1:4" hidden="1" x14ac:dyDescent="0.15">
      <c r="A1847" s="71">
        <v>1880</v>
      </c>
      <c r="B1847" s="71" t="s">
        <v>115</v>
      </c>
      <c r="C1847" s="74" t="s">
        <v>195</v>
      </c>
      <c r="D1847" s="71" t="s">
        <v>126</v>
      </c>
    </row>
    <row r="1848" spans="1:4" hidden="1" x14ac:dyDescent="0.15">
      <c r="A1848" s="71">
        <v>1881</v>
      </c>
      <c r="B1848" s="71" t="s">
        <v>109</v>
      </c>
      <c r="C1848" s="74" t="s">
        <v>195</v>
      </c>
      <c r="D1848" s="71" t="s">
        <v>126</v>
      </c>
    </row>
    <row r="1849" spans="1:4" hidden="1" x14ac:dyDescent="0.15">
      <c r="A1849" s="71">
        <v>1882</v>
      </c>
      <c r="B1849" s="71" t="s">
        <v>108</v>
      </c>
      <c r="C1849" s="74" t="s">
        <v>195</v>
      </c>
      <c r="D1849" s="71" t="s">
        <v>126</v>
      </c>
    </row>
    <row r="1850" spans="1:4" hidden="1" x14ac:dyDescent="0.15">
      <c r="A1850" s="71">
        <v>1883</v>
      </c>
      <c r="B1850" s="71" t="s">
        <v>150</v>
      </c>
      <c r="C1850" s="74" t="s">
        <v>195</v>
      </c>
      <c r="D1850" s="71" t="s">
        <v>126</v>
      </c>
    </row>
    <row r="1851" spans="1:4" hidden="1" x14ac:dyDescent="0.15">
      <c r="A1851" s="71">
        <v>1884</v>
      </c>
      <c r="B1851" s="71" t="s">
        <v>114</v>
      </c>
      <c r="C1851" s="74" t="s">
        <v>195</v>
      </c>
      <c r="D1851" s="71" t="s">
        <v>126</v>
      </c>
    </row>
    <row r="1852" spans="1:4" hidden="1" x14ac:dyDescent="0.15">
      <c r="A1852" s="71">
        <v>1885</v>
      </c>
      <c r="B1852" s="71" t="s">
        <v>100</v>
      </c>
      <c r="C1852" s="74" t="s">
        <v>195</v>
      </c>
      <c r="D1852" s="71" t="s">
        <v>126</v>
      </c>
    </row>
    <row r="1853" spans="1:4" hidden="1" x14ac:dyDescent="0.15">
      <c r="A1853" s="71">
        <v>1886</v>
      </c>
      <c r="B1853" s="71" t="s">
        <v>111</v>
      </c>
      <c r="C1853" s="74" t="s">
        <v>195</v>
      </c>
      <c r="D1853" s="71" t="s">
        <v>126</v>
      </c>
    </row>
    <row r="1854" spans="1:4" hidden="1" x14ac:dyDescent="0.15">
      <c r="A1854" s="71">
        <v>1887</v>
      </c>
      <c r="B1854" s="71" t="s">
        <v>102</v>
      </c>
      <c r="C1854" s="74" t="s">
        <v>196</v>
      </c>
      <c r="D1854" s="71" t="s">
        <v>99</v>
      </c>
    </row>
    <row r="1855" spans="1:4" hidden="1" x14ac:dyDescent="0.15">
      <c r="A1855" s="71">
        <v>1888</v>
      </c>
      <c r="B1855" s="71" t="s">
        <v>105</v>
      </c>
      <c r="C1855" s="74" t="s">
        <v>196</v>
      </c>
      <c r="D1855" s="71" t="s">
        <v>99</v>
      </c>
    </row>
    <row r="1856" spans="1:4" hidden="1" x14ac:dyDescent="0.15">
      <c r="A1856" s="71">
        <v>1889</v>
      </c>
      <c r="B1856" s="71" t="s">
        <v>104</v>
      </c>
      <c r="C1856" s="74" t="s">
        <v>196</v>
      </c>
      <c r="D1856" s="71" t="s">
        <v>118</v>
      </c>
    </row>
    <row r="1857" spans="1:4" hidden="1" x14ac:dyDescent="0.15">
      <c r="A1857" s="71">
        <v>1890</v>
      </c>
      <c r="B1857" s="71" t="s">
        <v>97</v>
      </c>
      <c r="C1857" s="74" t="s">
        <v>196</v>
      </c>
      <c r="D1857" s="71" t="s">
        <v>118</v>
      </c>
    </row>
    <row r="1858" spans="1:4" hidden="1" x14ac:dyDescent="0.15">
      <c r="A1858" s="71">
        <v>1891</v>
      </c>
      <c r="B1858" s="71" t="s">
        <v>104</v>
      </c>
      <c r="C1858" s="74" t="s">
        <v>196</v>
      </c>
      <c r="D1858" s="71" t="s">
        <v>118</v>
      </c>
    </row>
    <row r="1859" spans="1:4" hidden="1" x14ac:dyDescent="0.15">
      <c r="A1859" s="71">
        <v>1892</v>
      </c>
      <c r="B1859" s="71" t="s">
        <v>113</v>
      </c>
      <c r="C1859" s="74" t="s">
        <v>196</v>
      </c>
      <c r="D1859" s="71" t="s">
        <v>126</v>
      </c>
    </row>
    <row r="1860" spans="1:4" hidden="1" x14ac:dyDescent="0.15">
      <c r="A1860" s="71">
        <v>1893</v>
      </c>
      <c r="B1860" s="71" t="s">
        <v>97</v>
      </c>
      <c r="C1860" s="74" t="s">
        <v>196</v>
      </c>
      <c r="D1860" s="71" t="s">
        <v>126</v>
      </c>
    </row>
    <row r="1861" spans="1:4" hidden="1" x14ac:dyDescent="0.15">
      <c r="A1861" s="71">
        <v>1894</v>
      </c>
      <c r="B1861" s="71" t="s">
        <v>105</v>
      </c>
      <c r="C1861" s="74" t="s">
        <v>196</v>
      </c>
      <c r="D1861" s="71" t="s">
        <v>126</v>
      </c>
    </row>
    <row r="1862" spans="1:4" hidden="1" x14ac:dyDescent="0.15">
      <c r="A1862" s="71">
        <v>1895</v>
      </c>
      <c r="B1862" s="71" t="s">
        <v>105</v>
      </c>
      <c r="C1862" s="74" t="s">
        <v>196</v>
      </c>
      <c r="D1862" s="71" t="s">
        <v>126</v>
      </c>
    </row>
    <row r="1863" spans="1:4" hidden="1" x14ac:dyDescent="0.15">
      <c r="A1863" s="71">
        <v>1896</v>
      </c>
      <c r="B1863" s="71" t="s">
        <v>104</v>
      </c>
      <c r="C1863" s="74" t="s">
        <v>196</v>
      </c>
      <c r="D1863" s="71" t="s">
        <v>126</v>
      </c>
    </row>
    <row r="1864" spans="1:4" hidden="1" x14ac:dyDescent="0.15">
      <c r="A1864" s="71">
        <v>1897</v>
      </c>
      <c r="B1864" s="71" t="s">
        <v>97</v>
      </c>
      <c r="C1864" s="74" t="s">
        <v>196</v>
      </c>
      <c r="D1864" s="71" t="s">
        <v>118</v>
      </c>
    </row>
    <row r="1865" spans="1:4" hidden="1" x14ac:dyDescent="0.15">
      <c r="A1865" s="71">
        <v>1898</v>
      </c>
      <c r="B1865" s="71" t="s">
        <v>120</v>
      </c>
      <c r="C1865" s="74" t="s">
        <v>197</v>
      </c>
      <c r="D1865" s="71" t="s">
        <v>198</v>
      </c>
    </row>
    <row r="1866" spans="1:4" hidden="1" x14ac:dyDescent="0.15">
      <c r="A1866" s="71">
        <v>1899</v>
      </c>
      <c r="B1866" s="71" t="s">
        <v>114</v>
      </c>
      <c r="C1866" s="74" t="s">
        <v>197</v>
      </c>
      <c r="D1866" s="71" t="s">
        <v>198</v>
      </c>
    </row>
    <row r="1867" spans="1:4" hidden="1" x14ac:dyDescent="0.15">
      <c r="A1867" s="71">
        <v>1900</v>
      </c>
      <c r="B1867" s="71" t="s">
        <v>110</v>
      </c>
      <c r="C1867" s="74" t="s">
        <v>197</v>
      </c>
      <c r="D1867" s="71" t="s">
        <v>198</v>
      </c>
    </row>
    <row r="1868" spans="1:4" hidden="1" x14ac:dyDescent="0.15">
      <c r="A1868" s="71">
        <v>1901</v>
      </c>
      <c r="B1868" s="71" t="s">
        <v>148</v>
      </c>
      <c r="C1868" s="74" t="s">
        <v>197</v>
      </c>
      <c r="D1868" s="71" t="s">
        <v>199</v>
      </c>
    </row>
    <row r="1869" spans="1:4" hidden="1" x14ac:dyDescent="0.15">
      <c r="A1869" s="71">
        <v>1902</v>
      </c>
      <c r="B1869" s="71" t="s">
        <v>112</v>
      </c>
      <c r="C1869" s="74" t="s">
        <v>197</v>
      </c>
      <c r="D1869" s="71" t="s">
        <v>199</v>
      </c>
    </row>
    <row r="1870" spans="1:4" hidden="1" x14ac:dyDescent="0.15">
      <c r="A1870" s="71">
        <v>1903</v>
      </c>
      <c r="B1870" s="71" t="s">
        <v>101</v>
      </c>
      <c r="C1870" s="74" t="s">
        <v>200</v>
      </c>
      <c r="D1870" s="71" t="s">
        <v>99</v>
      </c>
    </row>
    <row r="1871" spans="1:4" hidden="1" x14ac:dyDescent="0.15">
      <c r="A1871" s="71">
        <v>1904</v>
      </c>
      <c r="B1871" s="71" t="s">
        <v>124</v>
      </c>
      <c r="C1871" s="74" t="s">
        <v>200</v>
      </c>
      <c r="D1871" s="71" t="s">
        <v>99</v>
      </c>
    </row>
    <row r="1872" spans="1:4" hidden="1" x14ac:dyDescent="0.15">
      <c r="A1872" s="71">
        <v>1905</v>
      </c>
      <c r="B1872" s="71" t="s">
        <v>108</v>
      </c>
      <c r="C1872" s="74" t="s">
        <v>200</v>
      </c>
      <c r="D1872" s="71" t="s">
        <v>99</v>
      </c>
    </row>
    <row r="1873" spans="1:4" hidden="1" x14ac:dyDescent="0.15">
      <c r="A1873" s="71">
        <v>1906</v>
      </c>
      <c r="B1873" s="71" t="s">
        <v>113</v>
      </c>
      <c r="C1873" s="74" t="s">
        <v>200</v>
      </c>
      <c r="D1873" s="71" t="s">
        <v>99</v>
      </c>
    </row>
    <row r="1874" spans="1:4" hidden="1" x14ac:dyDescent="0.15">
      <c r="A1874" s="71">
        <v>1907</v>
      </c>
      <c r="B1874" s="71" t="s">
        <v>140</v>
      </c>
      <c r="C1874" s="74" t="s">
        <v>200</v>
      </c>
      <c r="D1874" s="71" t="s">
        <v>99</v>
      </c>
    </row>
    <row r="1875" spans="1:4" hidden="1" x14ac:dyDescent="0.15">
      <c r="A1875" s="71">
        <v>1908</v>
      </c>
      <c r="B1875" s="71" t="s">
        <v>102</v>
      </c>
      <c r="C1875" s="74" t="s">
        <v>200</v>
      </c>
      <c r="D1875" s="71" t="s">
        <v>118</v>
      </c>
    </row>
    <row r="1876" spans="1:4" hidden="1" x14ac:dyDescent="0.15">
      <c r="A1876" s="71">
        <v>1909</v>
      </c>
      <c r="B1876" s="71" t="s">
        <v>108</v>
      </c>
      <c r="C1876" s="74" t="s">
        <v>200</v>
      </c>
      <c r="D1876" s="71" t="s">
        <v>118</v>
      </c>
    </row>
    <row r="1877" spans="1:4" hidden="1" x14ac:dyDescent="0.15">
      <c r="A1877" s="71">
        <v>1910</v>
      </c>
      <c r="B1877" s="71" t="s">
        <v>127</v>
      </c>
      <c r="C1877" s="74" t="s">
        <v>200</v>
      </c>
      <c r="D1877" s="71" t="s">
        <v>118</v>
      </c>
    </row>
    <row r="1878" spans="1:4" hidden="1" x14ac:dyDescent="0.15">
      <c r="A1878" s="71">
        <v>1911</v>
      </c>
      <c r="B1878" s="71" t="s">
        <v>127</v>
      </c>
      <c r="C1878" s="74" t="s">
        <v>200</v>
      </c>
      <c r="D1878" s="71" t="s">
        <v>118</v>
      </c>
    </row>
    <row r="1879" spans="1:4" hidden="1" x14ac:dyDescent="0.15">
      <c r="A1879" s="71">
        <v>1912</v>
      </c>
      <c r="B1879" s="71" t="s">
        <v>102</v>
      </c>
      <c r="C1879" s="74" t="s">
        <v>200</v>
      </c>
      <c r="D1879" s="71" t="s">
        <v>118</v>
      </c>
    </row>
    <row r="1880" spans="1:4" hidden="1" x14ac:dyDescent="0.15">
      <c r="A1880" s="71">
        <v>1913</v>
      </c>
      <c r="B1880" s="71" t="s">
        <v>119</v>
      </c>
      <c r="C1880" s="74" t="s">
        <v>200</v>
      </c>
      <c r="D1880" s="71" t="s">
        <v>118</v>
      </c>
    </row>
    <row r="1881" spans="1:4" hidden="1" x14ac:dyDescent="0.15">
      <c r="A1881" s="71">
        <v>1914</v>
      </c>
      <c r="B1881" s="71" t="s">
        <v>101</v>
      </c>
      <c r="C1881" s="74" t="s">
        <v>200</v>
      </c>
      <c r="D1881" s="71" t="s">
        <v>118</v>
      </c>
    </row>
    <row r="1882" spans="1:4" hidden="1" x14ac:dyDescent="0.15">
      <c r="A1882" s="71">
        <v>1915</v>
      </c>
      <c r="B1882" s="71" t="s">
        <v>112</v>
      </c>
      <c r="C1882" s="74" t="s">
        <v>200</v>
      </c>
      <c r="D1882" s="71" t="s">
        <v>118</v>
      </c>
    </row>
    <row r="1883" spans="1:4" hidden="1" x14ac:dyDescent="0.15">
      <c r="A1883" s="71">
        <v>1916</v>
      </c>
      <c r="B1883" s="71" t="s">
        <v>114</v>
      </c>
      <c r="C1883" s="74" t="s">
        <v>200</v>
      </c>
      <c r="D1883" s="71" t="s">
        <v>118</v>
      </c>
    </row>
    <row r="1884" spans="1:4" hidden="1" x14ac:dyDescent="0.15">
      <c r="A1884" s="71">
        <v>1917</v>
      </c>
      <c r="B1884" s="71" t="s">
        <v>114</v>
      </c>
      <c r="C1884" s="74" t="s">
        <v>200</v>
      </c>
      <c r="D1884" s="71" t="s">
        <v>126</v>
      </c>
    </row>
    <row r="1885" spans="1:4" hidden="1" x14ac:dyDescent="0.15">
      <c r="A1885" s="71">
        <v>1918</v>
      </c>
      <c r="B1885" s="71" t="s">
        <v>102</v>
      </c>
      <c r="C1885" s="74" t="s">
        <v>200</v>
      </c>
      <c r="D1885" s="71" t="s">
        <v>126</v>
      </c>
    </row>
    <row r="1886" spans="1:4" hidden="1" x14ac:dyDescent="0.15">
      <c r="A1886" s="71">
        <v>1919</v>
      </c>
      <c r="B1886" s="71" t="s">
        <v>97</v>
      </c>
      <c r="C1886" s="74" t="s">
        <v>200</v>
      </c>
      <c r="D1886" s="71" t="s">
        <v>126</v>
      </c>
    </row>
    <row r="1887" spans="1:4" hidden="1" x14ac:dyDescent="0.15">
      <c r="A1887" s="71">
        <v>1920</v>
      </c>
      <c r="B1887" s="71" t="s">
        <v>115</v>
      </c>
      <c r="C1887" s="74" t="s">
        <v>200</v>
      </c>
      <c r="D1887" s="71" t="s">
        <v>126</v>
      </c>
    </row>
    <row r="1888" spans="1:4" hidden="1" x14ac:dyDescent="0.15">
      <c r="A1888" s="71">
        <v>1921</v>
      </c>
      <c r="B1888" s="71" t="s">
        <v>100</v>
      </c>
      <c r="C1888" s="74" t="s">
        <v>200</v>
      </c>
      <c r="D1888" s="71" t="s">
        <v>126</v>
      </c>
    </row>
    <row r="1889" spans="1:4" hidden="1" x14ac:dyDescent="0.15">
      <c r="A1889" s="71">
        <v>1922</v>
      </c>
      <c r="B1889" s="71" t="s">
        <v>105</v>
      </c>
      <c r="C1889" s="74" t="s">
        <v>200</v>
      </c>
      <c r="D1889" s="71" t="s">
        <v>126</v>
      </c>
    </row>
    <row r="1890" spans="1:4" hidden="1" x14ac:dyDescent="0.15">
      <c r="A1890" s="71">
        <v>1923</v>
      </c>
      <c r="B1890" s="71" t="s">
        <v>109</v>
      </c>
      <c r="C1890" s="74" t="s">
        <v>200</v>
      </c>
      <c r="D1890" s="71" t="s">
        <v>126</v>
      </c>
    </row>
    <row r="1891" spans="1:4" hidden="1" x14ac:dyDescent="0.15">
      <c r="A1891" s="71">
        <v>1924</v>
      </c>
      <c r="B1891" s="71" t="s">
        <v>111</v>
      </c>
      <c r="C1891" s="74" t="s">
        <v>200</v>
      </c>
      <c r="D1891" s="71" t="s">
        <v>126</v>
      </c>
    </row>
    <row r="1892" spans="1:4" hidden="1" x14ac:dyDescent="0.15">
      <c r="A1892" s="71">
        <v>1925</v>
      </c>
      <c r="B1892" s="71" t="s">
        <v>124</v>
      </c>
      <c r="C1892" s="74" t="s">
        <v>200</v>
      </c>
      <c r="D1892" s="71" t="s">
        <v>126</v>
      </c>
    </row>
    <row r="1893" spans="1:4" hidden="1" x14ac:dyDescent="0.15">
      <c r="A1893" s="71">
        <v>1926</v>
      </c>
      <c r="B1893" s="71" t="s">
        <v>121</v>
      </c>
      <c r="C1893" s="74" t="s">
        <v>200</v>
      </c>
      <c r="D1893" s="71" t="s">
        <v>126</v>
      </c>
    </row>
    <row r="1894" spans="1:4" hidden="1" x14ac:dyDescent="0.15">
      <c r="A1894" s="71">
        <v>1927</v>
      </c>
      <c r="B1894" s="71" t="s">
        <v>124</v>
      </c>
      <c r="C1894" s="74" t="s">
        <v>200</v>
      </c>
      <c r="D1894" s="71" t="s">
        <v>126</v>
      </c>
    </row>
    <row r="1895" spans="1:4" hidden="1" x14ac:dyDescent="0.15">
      <c r="A1895" s="71">
        <v>1928</v>
      </c>
      <c r="B1895" s="71" t="s">
        <v>100</v>
      </c>
      <c r="C1895" s="74" t="s">
        <v>200</v>
      </c>
      <c r="D1895" s="71" t="s">
        <v>118</v>
      </c>
    </row>
    <row r="1896" spans="1:4" hidden="1" x14ac:dyDescent="0.15">
      <c r="A1896" s="71">
        <v>1929</v>
      </c>
      <c r="B1896" s="71" t="s">
        <v>112</v>
      </c>
      <c r="C1896" s="74" t="s">
        <v>200</v>
      </c>
      <c r="D1896" s="71" t="s">
        <v>126</v>
      </c>
    </row>
    <row r="1897" spans="1:4" hidden="1" x14ac:dyDescent="0.15">
      <c r="A1897" s="71">
        <v>1930</v>
      </c>
      <c r="B1897" s="71" t="s">
        <v>105</v>
      </c>
      <c r="C1897" s="74" t="s">
        <v>201</v>
      </c>
      <c r="D1897" s="71" t="s">
        <v>99</v>
      </c>
    </row>
    <row r="1898" spans="1:4" hidden="1" x14ac:dyDescent="0.15">
      <c r="A1898" s="71">
        <v>1931</v>
      </c>
      <c r="B1898" s="71" t="s">
        <v>100</v>
      </c>
      <c r="C1898" s="74" t="s">
        <v>201</v>
      </c>
      <c r="D1898" s="71" t="s">
        <v>99</v>
      </c>
    </row>
    <row r="1899" spans="1:4" hidden="1" x14ac:dyDescent="0.15">
      <c r="A1899" s="71">
        <v>1932</v>
      </c>
      <c r="B1899" s="71" t="s">
        <v>140</v>
      </c>
      <c r="C1899" s="74" t="s">
        <v>201</v>
      </c>
      <c r="D1899" s="71" t="s">
        <v>99</v>
      </c>
    </row>
    <row r="1900" spans="1:4" hidden="1" x14ac:dyDescent="0.15">
      <c r="A1900" s="71">
        <v>1933</v>
      </c>
      <c r="B1900" s="71" t="s">
        <v>104</v>
      </c>
      <c r="C1900" s="74" t="s">
        <v>201</v>
      </c>
      <c r="D1900" s="71" t="s">
        <v>99</v>
      </c>
    </row>
    <row r="1901" spans="1:4" hidden="1" x14ac:dyDescent="0.15">
      <c r="A1901" s="71">
        <v>1934</v>
      </c>
      <c r="B1901" s="71" t="s">
        <v>106</v>
      </c>
      <c r="C1901" s="74" t="s">
        <v>201</v>
      </c>
      <c r="D1901" s="71" t="s">
        <v>99</v>
      </c>
    </row>
    <row r="1902" spans="1:4" hidden="1" x14ac:dyDescent="0.15">
      <c r="A1902" s="71">
        <v>1935</v>
      </c>
      <c r="B1902" s="71" t="s">
        <v>112</v>
      </c>
      <c r="C1902" s="74" t="s">
        <v>201</v>
      </c>
      <c r="D1902" s="71" t="s">
        <v>99</v>
      </c>
    </row>
    <row r="1903" spans="1:4" hidden="1" x14ac:dyDescent="0.15">
      <c r="A1903" s="71">
        <v>1936</v>
      </c>
      <c r="B1903" s="71" t="s">
        <v>109</v>
      </c>
      <c r="C1903" s="74" t="s">
        <v>201</v>
      </c>
      <c r="D1903" s="71" t="s">
        <v>118</v>
      </c>
    </row>
    <row r="1904" spans="1:4" hidden="1" x14ac:dyDescent="0.15">
      <c r="A1904" s="71">
        <v>1937</v>
      </c>
      <c r="B1904" s="71" t="s">
        <v>112</v>
      </c>
      <c r="C1904" s="74" t="s">
        <v>201</v>
      </c>
      <c r="D1904" s="71" t="s">
        <v>118</v>
      </c>
    </row>
    <row r="1905" spans="1:4" hidden="1" x14ac:dyDescent="0.15">
      <c r="A1905" s="71">
        <v>1938</v>
      </c>
      <c r="B1905" s="71" t="s">
        <v>104</v>
      </c>
      <c r="C1905" s="74" t="s">
        <v>201</v>
      </c>
      <c r="D1905" s="71" t="s">
        <v>118</v>
      </c>
    </row>
    <row r="1906" spans="1:4" hidden="1" x14ac:dyDescent="0.15">
      <c r="A1906" s="71">
        <v>1939</v>
      </c>
      <c r="B1906" s="71" t="s">
        <v>112</v>
      </c>
      <c r="C1906" s="74" t="s">
        <v>201</v>
      </c>
      <c r="D1906" s="71" t="s">
        <v>118</v>
      </c>
    </row>
    <row r="1907" spans="1:4" hidden="1" x14ac:dyDescent="0.15">
      <c r="A1907" s="71">
        <v>1940</v>
      </c>
      <c r="B1907" s="71" t="s">
        <v>100</v>
      </c>
      <c r="C1907" s="74" t="s">
        <v>201</v>
      </c>
      <c r="D1907" s="71" t="s">
        <v>126</v>
      </c>
    </row>
    <row r="1908" spans="1:4" hidden="1" x14ac:dyDescent="0.15">
      <c r="A1908" s="71">
        <v>1941</v>
      </c>
      <c r="B1908" s="71" t="s">
        <v>111</v>
      </c>
      <c r="C1908" s="74" t="s">
        <v>201</v>
      </c>
      <c r="D1908" s="71" t="s">
        <v>126</v>
      </c>
    </row>
    <row r="1909" spans="1:4" hidden="1" x14ac:dyDescent="0.15">
      <c r="A1909" s="71">
        <v>1942</v>
      </c>
      <c r="B1909" s="71" t="s">
        <v>117</v>
      </c>
      <c r="C1909" s="74" t="s">
        <v>201</v>
      </c>
      <c r="D1909" s="71" t="s">
        <v>126</v>
      </c>
    </row>
    <row r="1910" spans="1:4" hidden="1" x14ac:dyDescent="0.15">
      <c r="A1910" s="71">
        <v>1943</v>
      </c>
      <c r="B1910" s="71" t="s">
        <v>112</v>
      </c>
      <c r="C1910" s="74" t="s">
        <v>201</v>
      </c>
      <c r="D1910" s="71" t="s">
        <v>126</v>
      </c>
    </row>
    <row r="1911" spans="1:4" hidden="1" x14ac:dyDescent="0.15">
      <c r="A1911" s="71">
        <v>1944</v>
      </c>
      <c r="B1911" s="71" t="s">
        <v>112</v>
      </c>
      <c r="C1911" s="74" t="s">
        <v>201</v>
      </c>
      <c r="D1911" s="71" t="s">
        <v>126</v>
      </c>
    </row>
    <row r="1912" spans="1:4" hidden="1" x14ac:dyDescent="0.15">
      <c r="A1912" s="71">
        <v>1945</v>
      </c>
      <c r="B1912" s="71" t="s">
        <v>105</v>
      </c>
      <c r="C1912" s="74" t="s">
        <v>201</v>
      </c>
      <c r="D1912" s="71" t="s">
        <v>126</v>
      </c>
    </row>
    <row r="1913" spans="1:4" hidden="1" x14ac:dyDescent="0.15">
      <c r="A1913" s="71">
        <v>1946</v>
      </c>
      <c r="B1913" s="71" t="s">
        <v>106</v>
      </c>
      <c r="C1913" s="74" t="s">
        <v>201</v>
      </c>
      <c r="D1913" s="71" t="s">
        <v>126</v>
      </c>
    </row>
    <row r="1914" spans="1:4" hidden="1" x14ac:dyDescent="0.15">
      <c r="A1914" s="71">
        <v>1947</v>
      </c>
      <c r="B1914" s="71" t="s">
        <v>104</v>
      </c>
      <c r="C1914" s="74" t="s">
        <v>201</v>
      </c>
      <c r="D1914" s="71" t="s">
        <v>126</v>
      </c>
    </row>
    <row r="1915" spans="1:4" hidden="1" x14ac:dyDescent="0.15">
      <c r="A1915" s="71">
        <v>1948</v>
      </c>
      <c r="B1915" s="71" t="s">
        <v>117</v>
      </c>
      <c r="C1915" s="74" t="s">
        <v>201</v>
      </c>
      <c r="D1915" s="71" t="s">
        <v>126</v>
      </c>
    </row>
    <row r="1916" spans="1:4" hidden="1" x14ac:dyDescent="0.15">
      <c r="A1916" s="71">
        <v>1949</v>
      </c>
      <c r="B1916" s="71" t="s">
        <v>112</v>
      </c>
      <c r="C1916" s="74" t="s">
        <v>201</v>
      </c>
      <c r="D1916" s="71" t="s">
        <v>126</v>
      </c>
    </row>
    <row r="1917" spans="1:4" hidden="1" x14ac:dyDescent="0.15">
      <c r="A1917" s="71">
        <v>1950</v>
      </c>
      <c r="B1917" s="71" t="s">
        <v>115</v>
      </c>
      <c r="C1917" s="74" t="s">
        <v>201</v>
      </c>
      <c r="D1917" s="71" t="s">
        <v>126</v>
      </c>
    </row>
    <row r="1918" spans="1:4" hidden="1" x14ac:dyDescent="0.15">
      <c r="A1918" s="71">
        <v>1951</v>
      </c>
      <c r="B1918" s="71" t="s">
        <v>116</v>
      </c>
      <c r="C1918" s="74" t="s">
        <v>201</v>
      </c>
      <c r="D1918" s="71" t="s">
        <v>126</v>
      </c>
    </row>
    <row r="1919" spans="1:4" hidden="1" x14ac:dyDescent="0.15">
      <c r="A1919" s="71">
        <v>1952</v>
      </c>
      <c r="B1919" s="71" t="s">
        <v>111</v>
      </c>
      <c r="C1919" s="74" t="s">
        <v>202</v>
      </c>
      <c r="D1919" s="71" t="s">
        <v>99</v>
      </c>
    </row>
    <row r="1920" spans="1:4" hidden="1" x14ac:dyDescent="0.15">
      <c r="A1920" s="71">
        <v>1953</v>
      </c>
      <c r="B1920" s="71" t="s">
        <v>108</v>
      </c>
      <c r="C1920" s="74" t="s">
        <v>202</v>
      </c>
      <c r="D1920" s="71" t="s">
        <v>99</v>
      </c>
    </row>
    <row r="1921" spans="1:4" hidden="1" x14ac:dyDescent="0.15">
      <c r="A1921" s="71">
        <v>1954</v>
      </c>
      <c r="B1921" s="71" t="s">
        <v>113</v>
      </c>
      <c r="C1921" s="74" t="s">
        <v>202</v>
      </c>
      <c r="D1921" s="71" t="s">
        <v>99</v>
      </c>
    </row>
    <row r="1922" spans="1:4" hidden="1" x14ac:dyDescent="0.15">
      <c r="A1922" s="71">
        <v>1955</v>
      </c>
      <c r="B1922" s="71" t="s">
        <v>102</v>
      </c>
      <c r="C1922" s="74" t="s">
        <v>202</v>
      </c>
      <c r="D1922" s="71" t="s">
        <v>99</v>
      </c>
    </row>
    <row r="1923" spans="1:4" hidden="1" x14ac:dyDescent="0.15">
      <c r="A1923" s="71">
        <v>1956</v>
      </c>
      <c r="B1923" s="71" t="s">
        <v>121</v>
      </c>
      <c r="C1923" s="74" t="s">
        <v>202</v>
      </c>
      <c r="D1923" s="71" t="s">
        <v>99</v>
      </c>
    </row>
    <row r="1924" spans="1:4" hidden="1" x14ac:dyDescent="0.15">
      <c r="A1924" s="71">
        <v>1957</v>
      </c>
      <c r="B1924" s="71" t="s">
        <v>114</v>
      </c>
      <c r="C1924" s="74" t="s">
        <v>202</v>
      </c>
      <c r="D1924" s="71" t="s">
        <v>118</v>
      </c>
    </row>
    <row r="1925" spans="1:4" hidden="1" x14ac:dyDescent="0.15">
      <c r="A1925" s="71">
        <v>1958</v>
      </c>
      <c r="B1925" s="71" t="s">
        <v>127</v>
      </c>
      <c r="C1925" s="74" t="s">
        <v>202</v>
      </c>
      <c r="D1925" s="71" t="s">
        <v>118</v>
      </c>
    </row>
    <row r="1926" spans="1:4" hidden="1" x14ac:dyDescent="0.15">
      <c r="A1926" s="71">
        <v>1959</v>
      </c>
      <c r="B1926" s="71" t="s">
        <v>128</v>
      </c>
      <c r="C1926" s="74" t="s">
        <v>202</v>
      </c>
      <c r="D1926" s="71" t="s">
        <v>118</v>
      </c>
    </row>
    <row r="1927" spans="1:4" hidden="1" x14ac:dyDescent="0.15">
      <c r="A1927" s="71">
        <v>1960</v>
      </c>
      <c r="B1927" s="71" t="s">
        <v>106</v>
      </c>
      <c r="C1927" s="74" t="s">
        <v>202</v>
      </c>
      <c r="D1927" s="71" t="s">
        <v>118</v>
      </c>
    </row>
    <row r="1928" spans="1:4" hidden="1" x14ac:dyDescent="0.15">
      <c r="A1928" s="71">
        <v>1961</v>
      </c>
      <c r="B1928" s="71" t="s">
        <v>106</v>
      </c>
      <c r="C1928" s="74" t="s">
        <v>202</v>
      </c>
      <c r="D1928" s="71" t="s">
        <v>118</v>
      </c>
    </row>
    <row r="1929" spans="1:4" hidden="1" x14ac:dyDescent="0.15">
      <c r="A1929" s="71">
        <v>1962</v>
      </c>
      <c r="B1929" s="71" t="s">
        <v>101</v>
      </c>
      <c r="C1929" s="74" t="s">
        <v>202</v>
      </c>
      <c r="D1929" s="71" t="s">
        <v>126</v>
      </c>
    </row>
    <row r="1930" spans="1:4" hidden="1" x14ac:dyDescent="0.15">
      <c r="A1930" s="71">
        <v>1963</v>
      </c>
      <c r="B1930" s="71" t="s">
        <v>117</v>
      </c>
      <c r="C1930" s="74" t="s">
        <v>202</v>
      </c>
      <c r="D1930" s="71" t="s">
        <v>126</v>
      </c>
    </row>
    <row r="1931" spans="1:4" hidden="1" x14ac:dyDescent="0.15">
      <c r="A1931" s="71">
        <v>1964</v>
      </c>
      <c r="B1931" s="71" t="s">
        <v>100</v>
      </c>
      <c r="C1931" s="74" t="s">
        <v>202</v>
      </c>
      <c r="D1931" s="71" t="s">
        <v>129</v>
      </c>
    </row>
    <row r="1932" spans="1:4" hidden="1" x14ac:dyDescent="0.15">
      <c r="A1932" s="71">
        <v>1965</v>
      </c>
      <c r="B1932" s="71" t="s">
        <v>117</v>
      </c>
      <c r="C1932" s="74" t="s">
        <v>202</v>
      </c>
      <c r="D1932" s="71" t="s">
        <v>129</v>
      </c>
    </row>
    <row r="1933" spans="1:4" hidden="1" x14ac:dyDescent="0.15">
      <c r="A1933" s="71">
        <v>1966</v>
      </c>
      <c r="B1933" s="71" t="s">
        <v>105</v>
      </c>
      <c r="C1933" s="74" t="s">
        <v>202</v>
      </c>
      <c r="D1933" s="71" t="s">
        <v>129</v>
      </c>
    </row>
    <row r="1934" spans="1:4" hidden="1" x14ac:dyDescent="0.15">
      <c r="A1934" s="71">
        <v>1967</v>
      </c>
      <c r="B1934" s="71" t="s">
        <v>119</v>
      </c>
      <c r="C1934" s="74" t="s">
        <v>202</v>
      </c>
      <c r="D1934" s="71" t="s">
        <v>129</v>
      </c>
    </row>
    <row r="1935" spans="1:4" hidden="1" x14ac:dyDescent="0.15">
      <c r="A1935" s="71">
        <v>1968</v>
      </c>
      <c r="B1935" s="71" t="s">
        <v>109</v>
      </c>
      <c r="C1935" s="74" t="s">
        <v>203</v>
      </c>
      <c r="D1935" s="71" t="s">
        <v>99</v>
      </c>
    </row>
    <row r="1936" spans="1:4" hidden="1" x14ac:dyDescent="0.15">
      <c r="A1936" s="71">
        <v>1969</v>
      </c>
      <c r="B1936" s="71" t="s">
        <v>107</v>
      </c>
      <c r="C1936" s="74" t="s">
        <v>203</v>
      </c>
      <c r="D1936" s="71" t="s">
        <v>99</v>
      </c>
    </row>
    <row r="1937" spans="1:4" hidden="1" x14ac:dyDescent="0.15">
      <c r="A1937" s="71">
        <v>1970</v>
      </c>
      <c r="B1937" s="71" t="s">
        <v>109</v>
      </c>
      <c r="C1937" s="74" t="s">
        <v>203</v>
      </c>
      <c r="D1937" s="71" t="s">
        <v>99</v>
      </c>
    </row>
    <row r="1938" spans="1:4" hidden="1" x14ac:dyDescent="0.15">
      <c r="A1938" s="71">
        <v>1971</v>
      </c>
      <c r="B1938" s="71" t="s">
        <v>113</v>
      </c>
      <c r="C1938" s="74" t="s">
        <v>203</v>
      </c>
      <c r="D1938" s="71" t="s">
        <v>99</v>
      </c>
    </row>
    <row r="1939" spans="1:4" hidden="1" x14ac:dyDescent="0.15">
      <c r="A1939" s="71">
        <v>1972</v>
      </c>
      <c r="B1939" s="71" t="s">
        <v>109</v>
      </c>
      <c r="C1939" s="74" t="s">
        <v>203</v>
      </c>
      <c r="D1939" s="71" t="s">
        <v>99</v>
      </c>
    </row>
    <row r="1940" spans="1:4" hidden="1" x14ac:dyDescent="0.15">
      <c r="A1940" s="71">
        <v>1973</v>
      </c>
      <c r="B1940" s="71" t="s">
        <v>104</v>
      </c>
      <c r="C1940" s="74" t="s">
        <v>203</v>
      </c>
      <c r="D1940" s="71" t="s">
        <v>99</v>
      </c>
    </row>
    <row r="1941" spans="1:4" hidden="1" x14ac:dyDescent="0.15">
      <c r="A1941" s="71">
        <v>1974</v>
      </c>
      <c r="B1941" s="71" t="s">
        <v>140</v>
      </c>
      <c r="C1941" s="74" t="s">
        <v>203</v>
      </c>
      <c r="D1941" s="71" t="s">
        <v>99</v>
      </c>
    </row>
    <row r="1942" spans="1:4" hidden="1" x14ac:dyDescent="0.15">
      <c r="A1942" s="71">
        <v>1975</v>
      </c>
      <c r="B1942" s="71" t="s">
        <v>106</v>
      </c>
      <c r="C1942" s="74" t="s">
        <v>203</v>
      </c>
      <c r="D1942" s="71" t="s">
        <v>99</v>
      </c>
    </row>
    <row r="1943" spans="1:4" hidden="1" x14ac:dyDescent="0.15">
      <c r="A1943" s="71">
        <v>1976</v>
      </c>
      <c r="B1943" s="71" t="s">
        <v>108</v>
      </c>
      <c r="C1943" s="74" t="s">
        <v>203</v>
      </c>
      <c r="D1943" s="71" t="s">
        <v>99</v>
      </c>
    </row>
    <row r="1944" spans="1:4" hidden="1" x14ac:dyDescent="0.15">
      <c r="A1944" s="71">
        <v>1977</v>
      </c>
      <c r="B1944" s="71" t="s">
        <v>112</v>
      </c>
      <c r="C1944" s="74" t="s">
        <v>203</v>
      </c>
      <c r="D1944" s="71" t="s">
        <v>118</v>
      </c>
    </row>
    <row r="1945" spans="1:4" hidden="1" x14ac:dyDescent="0.15">
      <c r="A1945" s="71">
        <v>1978</v>
      </c>
      <c r="B1945" s="71" t="s">
        <v>116</v>
      </c>
      <c r="C1945" s="74" t="s">
        <v>203</v>
      </c>
      <c r="D1945" s="71" t="s">
        <v>118</v>
      </c>
    </row>
    <row r="1946" spans="1:4" hidden="1" x14ac:dyDescent="0.15">
      <c r="A1946" s="71">
        <v>1979</v>
      </c>
      <c r="B1946" s="71" t="s">
        <v>128</v>
      </c>
      <c r="C1946" s="74" t="s">
        <v>203</v>
      </c>
      <c r="D1946" s="71" t="s">
        <v>118</v>
      </c>
    </row>
    <row r="1947" spans="1:4" hidden="1" x14ac:dyDescent="0.15">
      <c r="A1947" s="71">
        <v>1980</v>
      </c>
      <c r="B1947" s="71" t="s">
        <v>102</v>
      </c>
      <c r="C1947" s="74" t="s">
        <v>203</v>
      </c>
      <c r="D1947" s="71" t="s">
        <v>118</v>
      </c>
    </row>
    <row r="1948" spans="1:4" hidden="1" x14ac:dyDescent="0.15">
      <c r="A1948" s="71">
        <v>1981</v>
      </c>
      <c r="B1948" s="71" t="s">
        <v>120</v>
      </c>
      <c r="C1948" s="74" t="s">
        <v>203</v>
      </c>
      <c r="D1948" s="71" t="s">
        <v>118</v>
      </c>
    </row>
    <row r="1949" spans="1:4" hidden="1" x14ac:dyDescent="0.15">
      <c r="A1949" s="71">
        <v>1982</v>
      </c>
      <c r="B1949" s="71" t="s">
        <v>109</v>
      </c>
      <c r="C1949" s="74" t="s">
        <v>203</v>
      </c>
      <c r="D1949" s="71" t="s">
        <v>118</v>
      </c>
    </row>
    <row r="1950" spans="1:4" hidden="1" x14ac:dyDescent="0.15">
      <c r="A1950" s="71">
        <v>1983</v>
      </c>
      <c r="B1950" s="71" t="s">
        <v>109</v>
      </c>
      <c r="C1950" s="74" t="s">
        <v>203</v>
      </c>
      <c r="D1950" s="71" t="s">
        <v>118</v>
      </c>
    </row>
    <row r="1951" spans="1:4" hidden="1" x14ac:dyDescent="0.15">
      <c r="A1951" s="71">
        <v>1984</v>
      </c>
      <c r="B1951" s="71" t="s">
        <v>104</v>
      </c>
      <c r="C1951" s="74" t="s">
        <v>203</v>
      </c>
      <c r="D1951" s="71" t="s">
        <v>118</v>
      </c>
    </row>
    <row r="1952" spans="1:4" hidden="1" x14ac:dyDescent="0.15">
      <c r="A1952" s="71">
        <v>1985</v>
      </c>
      <c r="B1952" s="71" t="s">
        <v>123</v>
      </c>
      <c r="C1952" s="74" t="s">
        <v>203</v>
      </c>
      <c r="D1952" s="71" t="s">
        <v>118</v>
      </c>
    </row>
    <row r="1953" spans="1:4" hidden="1" x14ac:dyDescent="0.15">
      <c r="A1953" s="71">
        <v>1986</v>
      </c>
      <c r="B1953" s="71" t="s">
        <v>112</v>
      </c>
      <c r="C1953" s="74" t="s">
        <v>203</v>
      </c>
      <c r="D1953" s="71" t="s">
        <v>118</v>
      </c>
    </row>
    <row r="1954" spans="1:4" hidden="1" x14ac:dyDescent="0.15">
      <c r="A1954" s="71">
        <v>1987</v>
      </c>
      <c r="B1954" s="71" t="s">
        <v>101</v>
      </c>
      <c r="C1954" s="74" t="s">
        <v>203</v>
      </c>
      <c r="D1954" s="71" t="s">
        <v>126</v>
      </c>
    </row>
    <row r="1955" spans="1:4" hidden="1" x14ac:dyDescent="0.15">
      <c r="A1955" s="71">
        <v>1988</v>
      </c>
      <c r="B1955" s="71" t="s">
        <v>100</v>
      </c>
      <c r="C1955" s="74" t="s">
        <v>203</v>
      </c>
      <c r="D1955" s="71" t="s">
        <v>126</v>
      </c>
    </row>
    <row r="1956" spans="1:4" hidden="1" x14ac:dyDescent="0.15">
      <c r="A1956" s="71">
        <v>1989</v>
      </c>
      <c r="B1956" s="71" t="s">
        <v>111</v>
      </c>
      <c r="C1956" s="74" t="s">
        <v>203</v>
      </c>
      <c r="D1956" s="71" t="s">
        <v>126</v>
      </c>
    </row>
    <row r="1957" spans="1:4" hidden="1" x14ac:dyDescent="0.15">
      <c r="A1957" s="71">
        <v>1990</v>
      </c>
      <c r="B1957" s="71" t="s">
        <v>104</v>
      </c>
      <c r="C1957" s="74" t="s">
        <v>203</v>
      </c>
      <c r="D1957" s="71" t="s">
        <v>126</v>
      </c>
    </row>
    <row r="1958" spans="1:4" hidden="1" x14ac:dyDescent="0.15">
      <c r="A1958" s="71">
        <v>1991</v>
      </c>
      <c r="B1958" s="71" t="s">
        <v>97</v>
      </c>
      <c r="C1958" s="74" t="s">
        <v>203</v>
      </c>
      <c r="D1958" s="71" t="s">
        <v>126</v>
      </c>
    </row>
    <row r="1959" spans="1:4" hidden="1" x14ac:dyDescent="0.15">
      <c r="A1959" s="71">
        <v>1992</v>
      </c>
      <c r="B1959" s="71" t="s">
        <v>97</v>
      </c>
      <c r="C1959" s="74" t="s">
        <v>203</v>
      </c>
      <c r="D1959" s="71" t="s">
        <v>126</v>
      </c>
    </row>
    <row r="1960" spans="1:4" hidden="1" x14ac:dyDescent="0.15">
      <c r="A1960" s="71">
        <v>1993</v>
      </c>
      <c r="B1960" s="71" t="s">
        <v>101</v>
      </c>
      <c r="C1960" s="74" t="s">
        <v>203</v>
      </c>
      <c r="D1960" s="71" t="s">
        <v>126</v>
      </c>
    </row>
    <row r="1961" spans="1:4" hidden="1" x14ac:dyDescent="0.15">
      <c r="A1961" s="71">
        <v>1994</v>
      </c>
      <c r="B1961" s="71" t="s">
        <v>109</v>
      </c>
      <c r="C1961" s="74" t="s">
        <v>203</v>
      </c>
      <c r="D1961" s="71" t="s">
        <v>118</v>
      </c>
    </row>
    <row r="1962" spans="1:4" hidden="1" x14ac:dyDescent="0.15">
      <c r="A1962" s="71">
        <v>1995</v>
      </c>
      <c r="B1962" s="71" t="s">
        <v>127</v>
      </c>
      <c r="C1962" s="74" t="s">
        <v>203</v>
      </c>
      <c r="D1962" s="71" t="s">
        <v>118</v>
      </c>
    </row>
    <row r="1963" spans="1:4" hidden="1" x14ac:dyDescent="0.15">
      <c r="A1963" s="71">
        <v>1996</v>
      </c>
      <c r="B1963" s="71" t="s">
        <v>114</v>
      </c>
      <c r="C1963" s="74" t="s">
        <v>203</v>
      </c>
      <c r="D1963" s="71" t="s">
        <v>118</v>
      </c>
    </row>
    <row r="1964" spans="1:4" hidden="1" x14ac:dyDescent="0.15">
      <c r="A1964" s="71">
        <v>1997</v>
      </c>
      <c r="B1964" s="71" t="s">
        <v>113</v>
      </c>
      <c r="C1964" s="74" t="s">
        <v>203</v>
      </c>
      <c r="D1964" s="71" t="s">
        <v>118</v>
      </c>
    </row>
    <row r="1965" spans="1:4" hidden="1" x14ac:dyDescent="0.15">
      <c r="A1965" s="71">
        <v>1998</v>
      </c>
      <c r="B1965" s="71" t="s">
        <v>122</v>
      </c>
      <c r="C1965" s="74" t="s">
        <v>203</v>
      </c>
      <c r="D1965" s="71" t="s">
        <v>118</v>
      </c>
    </row>
    <row r="1966" spans="1:4" hidden="1" x14ac:dyDescent="0.15">
      <c r="A1966" s="71">
        <v>1999</v>
      </c>
      <c r="B1966" s="71" t="s">
        <v>112</v>
      </c>
      <c r="C1966" s="74" t="s">
        <v>203</v>
      </c>
      <c r="D1966" s="71" t="s">
        <v>118</v>
      </c>
    </row>
    <row r="1967" spans="1:4" hidden="1" x14ac:dyDescent="0.15">
      <c r="A1967" s="71">
        <v>2000</v>
      </c>
      <c r="B1967" s="71" t="s">
        <v>101</v>
      </c>
      <c r="C1967" s="74" t="s">
        <v>203</v>
      </c>
      <c r="D1967" s="71" t="s">
        <v>118</v>
      </c>
    </row>
    <row r="1968" spans="1:4" hidden="1" x14ac:dyDescent="0.15">
      <c r="A1968" s="71">
        <v>2001</v>
      </c>
      <c r="B1968" s="71" t="s">
        <v>119</v>
      </c>
      <c r="C1968" s="74" t="s">
        <v>203</v>
      </c>
      <c r="D1968" s="71" t="s">
        <v>118</v>
      </c>
    </row>
    <row r="1969" spans="1:4" hidden="1" x14ac:dyDescent="0.15">
      <c r="A1969" s="71">
        <v>2002</v>
      </c>
      <c r="B1969" s="71" t="s">
        <v>100</v>
      </c>
      <c r="C1969" s="74" t="s">
        <v>203</v>
      </c>
      <c r="D1969" s="71" t="s">
        <v>126</v>
      </c>
    </row>
    <row r="1970" spans="1:4" hidden="1" x14ac:dyDescent="0.15">
      <c r="A1970" s="71">
        <v>2003</v>
      </c>
      <c r="B1970" s="71" t="s">
        <v>136</v>
      </c>
      <c r="C1970" s="74" t="s">
        <v>203</v>
      </c>
      <c r="D1970" s="71" t="s">
        <v>126</v>
      </c>
    </row>
    <row r="1971" spans="1:4" hidden="1" x14ac:dyDescent="0.15">
      <c r="A1971" s="71">
        <v>2004</v>
      </c>
      <c r="B1971" s="71" t="s">
        <v>124</v>
      </c>
      <c r="C1971" s="74" t="s">
        <v>203</v>
      </c>
      <c r="D1971" s="71" t="s">
        <v>126</v>
      </c>
    </row>
    <row r="1972" spans="1:4" hidden="1" x14ac:dyDescent="0.15">
      <c r="A1972" s="71">
        <v>2005</v>
      </c>
      <c r="B1972" s="71" t="s">
        <v>114</v>
      </c>
      <c r="C1972" s="74" t="s">
        <v>203</v>
      </c>
      <c r="D1972" s="71" t="s">
        <v>126</v>
      </c>
    </row>
    <row r="1973" spans="1:4" hidden="1" x14ac:dyDescent="0.15">
      <c r="A1973" s="71">
        <v>2006</v>
      </c>
      <c r="B1973" s="71" t="s">
        <v>106</v>
      </c>
      <c r="C1973" s="74" t="s">
        <v>203</v>
      </c>
      <c r="D1973" s="71" t="s">
        <v>126</v>
      </c>
    </row>
    <row r="1974" spans="1:4" hidden="1" x14ac:dyDescent="0.15">
      <c r="A1974" s="71">
        <v>2007</v>
      </c>
      <c r="B1974" s="71" t="s">
        <v>100</v>
      </c>
      <c r="C1974" s="74" t="s">
        <v>203</v>
      </c>
      <c r="D1974" s="71" t="s">
        <v>126</v>
      </c>
    </row>
    <row r="1975" spans="1:4" hidden="1" x14ac:dyDescent="0.15">
      <c r="A1975" s="71">
        <v>2008</v>
      </c>
      <c r="B1975" s="71" t="s">
        <v>111</v>
      </c>
      <c r="C1975" s="74" t="s">
        <v>203</v>
      </c>
      <c r="D1975" s="71" t="s">
        <v>126</v>
      </c>
    </row>
    <row r="1976" spans="1:4" hidden="1" x14ac:dyDescent="0.15">
      <c r="A1976" s="71">
        <v>2009</v>
      </c>
      <c r="B1976" s="71" t="s">
        <v>109</v>
      </c>
      <c r="C1976" s="74" t="s">
        <v>203</v>
      </c>
      <c r="D1976" s="71" t="s">
        <v>126</v>
      </c>
    </row>
    <row r="1977" spans="1:4" hidden="1" x14ac:dyDescent="0.15">
      <c r="A1977" s="71">
        <v>2010</v>
      </c>
      <c r="B1977" s="71" t="s">
        <v>111</v>
      </c>
      <c r="C1977" s="74" t="s">
        <v>203</v>
      </c>
      <c r="D1977" s="71" t="s">
        <v>126</v>
      </c>
    </row>
    <row r="1978" spans="1:4" hidden="1" x14ac:dyDescent="0.15">
      <c r="A1978" s="71">
        <v>2011</v>
      </c>
      <c r="B1978" s="71" t="s">
        <v>101</v>
      </c>
      <c r="C1978" s="74" t="s">
        <v>203</v>
      </c>
      <c r="D1978" s="71" t="s">
        <v>126</v>
      </c>
    </row>
    <row r="1979" spans="1:4" hidden="1" x14ac:dyDescent="0.15">
      <c r="A1979" s="71">
        <v>2012</v>
      </c>
      <c r="B1979" s="71" t="s">
        <v>123</v>
      </c>
      <c r="C1979" s="74" t="s">
        <v>203</v>
      </c>
      <c r="D1979" s="71" t="s">
        <v>129</v>
      </c>
    </row>
    <row r="1980" spans="1:4" hidden="1" x14ac:dyDescent="0.15">
      <c r="A1980" s="71">
        <v>2013</v>
      </c>
      <c r="B1980" s="71" t="s">
        <v>112</v>
      </c>
      <c r="C1980" s="74" t="s">
        <v>203</v>
      </c>
      <c r="D1980" s="71" t="s">
        <v>129</v>
      </c>
    </row>
    <row r="1981" spans="1:4" hidden="1" x14ac:dyDescent="0.15">
      <c r="A1981" s="71">
        <v>2014</v>
      </c>
      <c r="B1981" s="71" t="s">
        <v>116</v>
      </c>
      <c r="C1981" s="74" t="s">
        <v>203</v>
      </c>
      <c r="D1981" s="71" t="s">
        <v>129</v>
      </c>
    </row>
    <row r="1982" spans="1:4" hidden="1" x14ac:dyDescent="0.15">
      <c r="A1982" s="71">
        <v>2015</v>
      </c>
      <c r="B1982" s="71" t="s">
        <v>117</v>
      </c>
      <c r="C1982" s="74" t="s">
        <v>203</v>
      </c>
      <c r="D1982" s="71" t="s">
        <v>129</v>
      </c>
    </row>
    <row r="1983" spans="1:4" hidden="1" x14ac:dyDescent="0.15">
      <c r="A1983" s="71">
        <v>2016</v>
      </c>
      <c r="B1983" s="71" t="s">
        <v>148</v>
      </c>
      <c r="C1983" s="74" t="s">
        <v>203</v>
      </c>
      <c r="D1983" s="71" t="s">
        <v>129</v>
      </c>
    </row>
    <row r="1984" spans="1:4" hidden="1" x14ac:dyDescent="0.15">
      <c r="A1984" s="71">
        <v>2017</v>
      </c>
      <c r="B1984" s="71" t="s">
        <v>128</v>
      </c>
      <c r="C1984" s="74" t="s">
        <v>203</v>
      </c>
      <c r="D1984" s="71" t="s">
        <v>129</v>
      </c>
    </row>
    <row r="1985" spans="1:4" hidden="1" x14ac:dyDescent="0.15">
      <c r="A1985" s="71">
        <v>2018</v>
      </c>
      <c r="B1985" s="71" t="s">
        <v>100</v>
      </c>
      <c r="C1985" s="74" t="s">
        <v>203</v>
      </c>
      <c r="D1985" s="71" t="s">
        <v>129</v>
      </c>
    </row>
    <row r="1986" spans="1:4" hidden="1" x14ac:dyDescent="0.15">
      <c r="A1986" s="71">
        <v>2019</v>
      </c>
      <c r="B1986" s="71" t="s">
        <v>120</v>
      </c>
      <c r="C1986" s="74" t="s">
        <v>203</v>
      </c>
      <c r="D1986" s="71" t="s">
        <v>129</v>
      </c>
    </row>
    <row r="1987" spans="1:4" hidden="1" x14ac:dyDescent="0.15">
      <c r="A1987" s="71">
        <v>2020</v>
      </c>
      <c r="B1987" s="71" t="s">
        <v>104</v>
      </c>
      <c r="C1987" s="74" t="s">
        <v>203</v>
      </c>
      <c r="D1987" s="71" t="s">
        <v>129</v>
      </c>
    </row>
    <row r="1988" spans="1:4" hidden="1" x14ac:dyDescent="0.15">
      <c r="A1988" s="71">
        <v>2021</v>
      </c>
      <c r="B1988" s="71" t="s">
        <v>102</v>
      </c>
      <c r="C1988" s="74" t="s">
        <v>203</v>
      </c>
      <c r="D1988" s="71" t="s">
        <v>129</v>
      </c>
    </row>
    <row r="1989" spans="1:4" hidden="1" x14ac:dyDescent="0.15">
      <c r="A1989" s="71">
        <v>2022</v>
      </c>
      <c r="B1989" s="71" t="s">
        <v>123</v>
      </c>
      <c r="C1989" s="74" t="s">
        <v>204</v>
      </c>
      <c r="D1989" s="71" t="s">
        <v>134</v>
      </c>
    </row>
    <row r="1990" spans="1:4" hidden="1" x14ac:dyDescent="0.15">
      <c r="A1990" s="71">
        <v>2023</v>
      </c>
      <c r="B1990" s="71" t="s">
        <v>97</v>
      </c>
      <c r="C1990" s="74" t="s">
        <v>204</v>
      </c>
      <c r="D1990" s="71" t="s">
        <v>134</v>
      </c>
    </row>
    <row r="1991" spans="1:4" hidden="1" x14ac:dyDescent="0.15">
      <c r="A1991" s="71">
        <v>2024</v>
      </c>
      <c r="B1991" s="71" t="s">
        <v>124</v>
      </c>
      <c r="C1991" s="74" t="s">
        <v>204</v>
      </c>
      <c r="D1991" s="71" t="s">
        <v>99</v>
      </c>
    </row>
    <row r="1992" spans="1:4" hidden="1" x14ac:dyDescent="0.15">
      <c r="A1992" s="71">
        <v>2025</v>
      </c>
      <c r="B1992" s="71" t="s">
        <v>103</v>
      </c>
      <c r="C1992" s="74" t="s">
        <v>204</v>
      </c>
      <c r="D1992" s="71" t="s">
        <v>99</v>
      </c>
    </row>
    <row r="1993" spans="1:4" hidden="1" x14ac:dyDescent="0.15">
      <c r="A1993" s="71">
        <v>2026</v>
      </c>
      <c r="B1993" s="71" t="s">
        <v>102</v>
      </c>
      <c r="C1993" s="74" t="s">
        <v>204</v>
      </c>
      <c r="D1993" s="71" t="s">
        <v>99</v>
      </c>
    </row>
    <row r="1994" spans="1:4" hidden="1" x14ac:dyDescent="0.15">
      <c r="A1994" s="71">
        <v>2027</v>
      </c>
      <c r="B1994" s="71" t="s">
        <v>111</v>
      </c>
      <c r="C1994" s="74" t="s">
        <v>204</v>
      </c>
      <c r="D1994" s="71" t="s">
        <v>99</v>
      </c>
    </row>
    <row r="1995" spans="1:4" hidden="1" x14ac:dyDescent="0.15">
      <c r="A1995" s="71">
        <v>2028</v>
      </c>
      <c r="B1995" s="71" t="s">
        <v>110</v>
      </c>
      <c r="C1995" s="74" t="s">
        <v>204</v>
      </c>
      <c r="D1995" s="71" t="s">
        <v>99</v>
      </c>
    </row>
    <row r="1996" spans="1:4" hidden="1" x14ac:dyDescent="0.15">
      <c r="A1996" s="71">
        <v>2029</v>
      </c>
      <c r="B1996" s="71" t="s">
        <v>114</v>
      </c>
      <c r="C1996" s="74" t="s">
        <v>204</v>
      </c>
      <c r="D1996" s="71" t="s">
        <v>99</v>
      </c>
    </row>
    <row r="1997" spans="1:4" hidden="1" x14ac:dyDescent="0.15">
      <c r="A1997" s="71">
        <v>2030</v>
      </c>
      <c r="B1997" s="71" t="s">
        <v>114</v>
      </c>
      <c r="C1997" s="74" t="s">
        <v>204</v>
      </c>
      <c r="D1997" s="71" t="s">
        <v>99</v>
      </c>
    </row>
    <row r="1998" spans="1:4" hidden="1" x14ac:dyDescent="0.15">
      <c r="A1998" s="71">
        <v>2031</v>
      </c>
      <c r="B1998" s="71" t="s">
        <v>116</v>
      </c>
      <c r="C1998" s="74" t="s">
        <v>204</v>
      </c>
      <c r="D1998" s="71" t="s">
        <v>99</v>
      </c>
    </row>
    <row r="1999" spans="1:4" hidden="1" x14ac:dyDescent="0.15">
      <c r="A1999" s="71">
        <v>2032</v>
      </c>
      <c r="B1999" s="71" t="s">
        <v>111</v>
      </c>
      <c r="C1999" s="74" t="s">
        <v>204</v>
      </c>
      <c r="D1999" s="71" t="s">
        <v>99</v>
      </c>
    </row>
    <row r="2000" spans="1:4" hidden="1" x14ac:dyDescent="0.15">
      <c r="A2000" s="71">
        <v>2033</v>
      </c>
      <c r="B2000" s="71" t="s">
        <v>124</v>
      </c>
      <c r="C2000" s="74" t="s">
        <v>204</v>
      </c>
      <c r="D2000" s="71" t="s">
        <v>99</v>
      </c>
    </row>
    <row r="2001" spans="1:4" hidden="1" x14ac:dyDescent="0.15">
      <c r="A2001" s="71">
        <v>2034</v>
      </c>
      <c r="B2001" s="71" t="s">
        <v>97</v>
      </c>
      <c r="C2001" s="74" t="s">
        <v>204</v>
      </c>
      <c r="D2001" s="71" t="s">
        <v>99</v>
      </c>
    </row>
    <row r="2002" spans="1:4" hidden="1" x14ac:dyDescent="0.15">
      <c r="A2002" s="71">
        <v>2035</v>
      </c>
      <c r="B2002" s="71" t="s">
        <v>122</v>
      </c>
      <c r="C2002" s="74" t="s">
        <v>204</v>
      </c>
      <c r="D2002" s="71" t="s">
        <v>99</v>
      </c>
    </row>
    <row r="2003" spans="1:4" hidden="1" x14ac:dyDescent="0.15">
      <c r="A2003" s="71">
        <v>2036</v>
      </c>
      <c r="B2003" s="71" t="s">
        <v>105</v>
      </c>
      <c r="C2003" s="74" t="s">
        <v>204</v>
      </c>
      <c r="D2003" s="71" t="s">
        <v>99</v>
      </c>
    </row>
    <row r="2004" spans="1:4" hidden="1" x14ac:dyDescent="0.15">
      <c r="A2004" s="71">
        <v>2037</v>
      </c>
      <c r="B2004" s="71" t="s">
        <v>105</v>
      </c>
      <c r="C2004" s="74" t="s">
        <v>204</v>
      </c>
      <c r="D2004" s="71" t="s">
        <v>99</v>
      </c>
    </row>
    <row r="2005" spans="1:4" hidden="1" x14ac:dyDescent="0.15">
      <c r="A2005" s="71">
        <v>2038</v>
      </c>
      <c r="B2005" s="71" t="s">
        <v>97</v>
      </c>
      <c r="C2005" s="74" t="s">
        <v>204</v>
      </c>
      <c r="D2005" s="71" t="s">
        <v>118</v>
      </c>
    </row>
    <row r="2006" spans="1:4" hidden="1" x14ac:dyDescent="0.15">
      <c r="A2006" s="71">
        <v>2039</v>
      </c>
      <c r="B2006" s="71" t="s">
        <v>104</v>
      </c>
      <c r="C2006" s="74" t="s">
        <v>204</v>
      </c>
      <c r="D2006" s="71" t="s">
        <v>118</v>
      </c>
    </row>
    <row r="2007" spans="1:4" hidden="1" x14ac:dyDescent="0.15">
      <c r="A2007" s="71">
        <v>2040</v>
      </c>
      <c r="B2007" s="71" t="s">
        <v>106</v>
      </c>
      <c r="C2007" s="74" t="s">
        <v>204</v>
      </c>
      <c r="D2007" s="71" t="s">
        <v>118</v>
      </c>
    </row>
    <row r="2008" spans="1:4" hidden="1" x14ac:dyDescent="0.15">
      <c r="A2008" s="71">
        <v>2041</v>
      </c>
      <c r="B2008" s="71" t="s">
        <v>117</v>
      </c>
      <c r="C2008" s="74" t="s">
        <v>204</v>
      </c>
      <c r="D2008" s="71" t="s">
        <v>118</v>
      </c>
    </row>
    <row r="2009" spans="1:4" hidden="1" x14ac:dyDescent="0.15">
      <c r="A2009" s="71">
        <v>2042</v>
      </c>
      <c r="B2009" s="71" t="s">
        <v>131</v>
      </c>
      <c r="C2009" s="74" t="s">
        <v>204</v>
      </c>
      <c r="D2009" s="71" t="s">
        <v>118</v>
      </c>
    </row>
    <row r="2010" spans="1:4" hidden="1" x14ac:dyDescent="0.15">
      <c r="A2010" s="71">
        <v>2043</v>
      </c>
      <c r="B2010" s="71" t="s">
        <v>111</v>
      </c>
      <c r="C2010" s="74" t="s">
        <v>204</v>
      </c>
      <c r="D2010" s="71" t="s">
        <v>118</v>
      </c>
    </row>
    <row r="2011" spans="1:4" hidden="1" x14ac:dyDescent="0.15">
      <c r="A2011" s="71">
        <v>2044</v>
      </c>
      <c r="B2011" s="71" t="s">
        <v>116</v>
      </c>
      <c r="C2011" s="74" t="s">
        <v>204</v>
      </c>
      <c r="D2011" s="71" t="s">
        <v>118</v>
      </c>
    </row>
    <row r="2012" spans="1:4" hidden="1" x14ac:dyDescent="0.15">
      <c r="A2012" s="71">
        <v>2045</v>
      </c>
      <c r="B2012" s="71" t="s">
        <v>105</v>
      </c>
      <c r="C2012" s="74" t="s">
        <v>204</v>
      </c>
      <c r="D2012" s="71" t="s">
        <v>118</v>
      </c>
    </row>
    <row r="2013" spans="1:4" hidden="1" x14ac:dyDescent="0.15">
      <c r="A2013" s="71">
        <v>2046</v>
      </c>
      <c r="B2013" s="71" t="s">
        <v>121</v>
      </c>
      <c r="C2013" s="74" t="s">
        <v>204</v>
      </c>
      <c r="D2013" s="71" t="s">
        <v>118</v>
      </c>
    </row>
    <row r="2014" spans="1:4" hidden="1" x14ac:dyDescent="0.15">
      <c r="A2014" s="71">
        <v>2047</v>
      </c>
      <c r="B2014" s="71" t="s">
        <v>102</v>
      </c>
      <c r="C2014" s="74" t="s">
        <v>204</v>
      </c>
      <c r="D2014" s="71" t="s">
        <v>118</v>
      </c>
    </row>
    <row r="2015" spans="1:4" hidden="1" x14ac:dyDescent="0.15">
      <c r="A2015" s="71">
        <v>2048</v>
      </c>
      <c r="B2015" s="71" t="s">
        <v>101</v>
      </c>
      <c r="C2015" s="74" t="s">
        <v>204</v>
      </c>
      <c r="D2015" s="71" t="s">
        <v>118</v>
      </c>
    </row>
    <row r="2016" spans="1:4" hidden="1" x14ac:dyDescent="0.15">
      <c r="A2016" s="71">
        <v>2049</v>
      </c>
      <c r="B2016" s="71" t="s">
        <v>105</v>
      </c>
      <c r="C2016" s="74" t="s">
        <v>204</v>
      </c>
      <c r="D2016" s="71" t="s">
        <v>118</v>
      </c>
    </row>
    <row r="2017" spans="1:4" hidden="1" x14ac:dyDescent="0.15">
      <c r="A2017" s="71">
        <v>2050</v>
      </c>
      <c r="B2017" s="71" t="s">
        <v>100</v>
      </c>
      <c r="C2017" s="74" t="s">
        <v>204</v>
      </c>
      <c r="D2017" s="71" t="s">
        <v>118</v>
      </c>
    </row>
    <row r="2018" spans="1:4" hidden="1" x14ac:dyDescent="0.15">
      <c r="A2018" s="71">
        <v>2051</v>
      </c>
      <c r="B2018" s="71" t="s">
        <v>117</v>
      </c>
      <c r="C2018" s="74" t="s">
        <v>204</v>
      </c>
      <c r="D2018" s="71" t="s">
        <v>118</v>
      </c>
    </row>
    <row r="2019" spans="1:4" hidden="1" x14ac:dyDescent="0.15">
      <c r="A2019" s="71">
        <v>2052</v>
      </c>
      <c r="B2019" s="71" t="s">
        <v>112</v>
      </c>
      <c r="C2019" s="74" t="s">
        <v>204</v>
      </c>
      <c r="D2019" s="71" t="s">
        <v>118</v>
      </c>
    </row>
    <row r="2020" spans="1:4" hidden="1" x14ac:dyDescent="0.15">
      <c r="A2020" s="71">
        <v>2053</v>
      </c>
      <c r="B2020" s="71" t="s">
        <v>106</v>
      </c>
      <c r="C2020" s="74" t="s">
        <v>204</v>
      </c>
      <c r="D2020" s="71" t="s">
        <v>118</v>
      </c>
    </row>
    <row r="2021" spans="1:4" hidden="1" x14ac:dyDescent="0.15">
      <c r="A2021" s="71">
        <v>2054</v>
      </c>
      <c r="B2021" s="71" t="s">
        <v>97</v>
      </c>
      <c r="C2021" s="74" t="s">
        <v>204</v>
      </c>
      <c r="D2021" s="71" t="s">
        <v>118</v>
      </c>
    </row>
    <row r="2022" spans="1:4" hidden="1" x14ac:dyDescent="0.15">
      <c r="A2022" s="71">
        <v>2055</v>
      </c>
      <c r="B2022" s="71" t="s">
        <v>97</v>
      </c>
      <c r="C2022" s="74" t="s">
        <v>204</v>
      </c>
      <c r="D2022" s="71" t="s">
        <v>118</v>
      </c>
    </row>
    <row r="2023" spans="1:4" hidden="1" x14ac:dyDescent="0.15">
      <c r="A2023" s="71">
        <v>2056</v>
      </c>
      <c r="B2023" s="71" t="s">
        <v>111</v>
      </c>
      <c r="C2023" s="74" t="s">
        <v>204</v>
      </c>
      <c r="D2023" s="71" t="s">
        <v>126</v>
      </c>
    </row>
    <row r="2024" spans="1:4" hidden="1" x14ac:dyDescent="0.15">
      <c r="A2024" s="71">
        <v>2057</v>
      </c>
      <c r="B2024" s="71" t="s">
        <v>97</v>
      </c>
      <c r="C2024" s="74" t="s">
        <v>204</v>
      </c>
      <c r="D2024" s="71" t="s">
        <v>126</v>
      </c>
    </row>
    <row r="2025" spans="1:4" hidden="1" x14ac:dyDescent="0.15">
      <c r="A2025" s="71">
        <v>2058</v>
      </c>
      <c r="B2025" s="71" t="s">
        <v>103</v>
      </c>
      <c r="C2025" s="74" t="s">
        <v>204</v>
      </c>
      <c r="D2025" s="71" t="s">
        <v>126</v>
      </c>
    </row>
    <row r="2026" spans="1:4" hidden="1" x14ac:dyDescent="0.15">
      <c r="A2026" s="71">
        <v>2059</v>
      </c>
      <c r="B2026" s="71" t="s">
        <v>120</v>
      </c>
      <c r="C2026" s="74" t="s">
        <v>204</v>
      </c>
      <c r="D2026" s="71" t="s">
        <v>126</v>
      </c>
    </row>
    <row r="2027" spans="1:4" hidden="1" x14ac:dyDescent="0.15">
      <c r="A2027" s="71">
        <v>2060</v>
      </c>
      <c r="B2027" s="71" t="s">
        <v>128</v>
      </c>
      <c r="C2027" s="74" t="s">
        <v>204</v>
      </c>
      <c r="D2027" s="71" t="s">
        <v>126</v>
      </c>
    </row>
    <row r="2028" spans="1:4" hidden="1" x14ac:dyDescent="0.15">
      <c r="A2028" s="71">
        <v>2061</v>
      </c>
      <c r="B2028" s="71" t="s">
        <v>101</v>
      </c>
      <c r="C2028" s="74" t="s">
        <v>204</v>
      </c>
      <c r="D2028" s="71" t="s">
        <v>126</v>
      </c>
    </row>
    <row r="2029" spans="1:4" hidden="1" x14ac:dyDescent="0.15">
      <c r="A2029" s="71">
        <v>2062</v>
      </c>
      <c r="B2029" s="71" t="s">
        <v>104</v>
      </c>
      <c r="C2029" s="74" t="s">
        <v>204</v>
      </c>
      <c r="D2029" s="71" t="s">
        <v>126</v>
      </c>
    </row>
    <row r="2030" spans="1:4" hidden="1" x14ac:dyDescent="0.15">
      <c r="A2030" s="71">
        <v>2063</v>
      </c>
      <c r="B2030" s="71" t="s">
        <v>136</v>
      </c>
      <c r="C2030" s="74" t="s">
        <v>204</v>
      </c>
      <c r="D2030" s="71" t="s">
        <v>126</v>
      </c>
    </row>
    <row r="2031" spans="1:4" hidden="1" x14ac:dyDescent="0.15">
      <c r="A2031" s="71">
        <v>2064</v>
      </c>
      <c r="B2031" s="71" t="s">
        <v>102</v>
      </c>
      <c r="C2031" s="74" t="s">
        <v>204</v>
      </c>
      <c r="D2031" s="71" t="s">
        <v>126</v>
      </c>
    </row>
    <row r="2032" spans="1:4" hidden="1" x14ac:dyDescent="0.15">
      <c r="A2032" s="71">
        <v>2065</v>
      </c>
      <c r="B2032" s="71" t="s">
        <v>105</v>
      </c>
      <c r="C2032" s="74" t="s">
        <v>204</v>
      </c>
      <c r="D2032" s="71" t="s">
        <v>126</v>
      </c>
    </row>
    <row r="2033" spans="1:4" hidden="1" x14ac:dyDescent="0.15">
      <c r="A2033" s="71">
        <v>2066</v>
      </c>
      <c r="B2033" s="71" t="s">
        <v>110</v>
      </c>
      <c r="C2033" s="74" t="s">
        <v>204</v>
      </c>
      <c r="D2033" s="71" t="s">
        <v>118</v>
      </c>
    </row>
    <row r="2034" spans="1:4" hidden="1" x14ac:dyDescent="0.15">
      <c r="A2034" s="71">
        <v>2067</v>
      </c>
      <c r="B2034" s="71" t="s">
        <v>105</v>
      </c>
      <c r="C2034" s="74" t="s">
        <v>204</v>
      </c>
      <c r="D2034" s="71" t="s">
        <v>126</v>
      </c>
    </row>
    <row r="2035" spans="1:4" hidden="1" x14ac:dyDescent="0.15">
      <c r="A2035" s="71">
        <v>2068</v>
      </c>
      <c r="B2035" s="71" t="s">
        <v>127</v>
      </c>
      <c r="C2035" s="74" t="s">
        <v>204</v>
      </c>
      <c r="D2035" s="71" t="s">
        <v>126</v>
      </c>
    </row>
    <row r="2036" spans="1:4" hidden="1" x14ac:dyDescent="0.15">
      <c r="A2036" s="71">
        <v>2069</v>
      </c>
      <c r="B2036" s="71" t="s">
        <v>97</v>
      </c>
      <c r="C2036" s="74" t="s">
        <v>204</v>
      </c>
      <c r="D2036" s="71" t="s">
        <v>126</v>
      </c>
    </row>
    <row r="2037" spans="1:4" hidden="1" x14ac:dyDescent="0.15">
      <c r="A2037" s="71">
        <v>2070</v>
      </c>
      <c r="B2037" s="71" t="s">
        <v>124</v>
      </c>
      <c r="C2037" s="74" t="s">
        <v>204</v>
      </c>
      <c r="D2037" s="71" t="s">
        <v>126</v>
      </c>
    </row>
    <row r="2038" spans="1:4" hidden="1" x14ac:dyDescent="0.15">
      <c r="A2038" s="71">
        <v>2071</v>
      </c>
      <c r="B2038" s="71" t="s">
        <v>108</v>
      </c>
      <c r="C2038" s="74" t="s">
        <v>204</v>
      </c>
      <c r="D2038" s="71" t="s">
        <v>126</v>
      </c>
    </row>
    <row r="2039" spans="1:4" hidden="1" x14ac:dyDescent="0.15">
      <c r="A2039" s="71">
        <v>2072</v>
      </c>
      <c r="B2039" s="71" t="s">
        <v>109</v>
      </c>
      <c r="C2039" s="74" t="s">
        <v>204</v>
      </c>
      <c r="D2039" s="71" t="s">
        <v>129</v>
      </c>
    </row>
    <row r="2040" spans="1:4" hidden="1" x14ac:dyDescent="0.15">
      <c r="A2040" s="71">
        <v>2073</v>
      </c>
      <c r="B2040" s="71" t="s">
        <v>101</v>
      </c>
      <c r="C2040" s="74" t="s">
        <v>204</v>
      </c>
      <c r="D2040" s="71" t="s">
        <v>129</v>
      </c>
    </row>
    <row r="2041" spans="1:4" hidden="1" x14ac:dyDescent="0.15">
      <c r="A2041" s="71">
        <v>2074</v>
      </c>
      <c r="B2041" s="71" t="s">
        <v>128</v>
      </c>
      <c r="C2041" s="74" t="s">
        <v>204</v>
      </c>
      <c r="D2041" s="71" t="s">
        <v>129</v>
      </c>
    </row>
    <row r="2042" spans="1:4" hidden="1" x14ac:dyDescent="0.15">
      <c r="A2042" s="71">
        <v>2075</v>
      </c>
      <c r="B2042" s="71" t="s">
        <v>101</v>
      </c>
      <c r="C2042" s="74" t="s">
        <v>204</v>
      </c>
      <c r="D2042" s="71" t="s">
        <v>129</v>
      </c>
    </row>
    <row r="2043" spans="1:4" hidden="1" x14ac:dyDescent="0.15">
      <c r="A2043" s="71">
        <v>2076</v>
      </c>
      <c r="B2043" s="71" t="s">
        <v>114</v>
      </c>
      <c r="C2043" s="74" t="s">
        <v>204</v>
      </c>
      <c r="D2043" s="71" t="s">
        <v>129</v>
      </c>
    </row>
    <row r="2044" spans="1:4" hidden="1" x14ac:dyDescent="0.15">
      <c r="A2044" s="71">
        <v>2077</v>
      </c>
      <c r="B2044" s="71" t="s">
        <v>97</v>
      </c>
      <c r="C2044" s="74" t="s">
        <v>204</v>
      </c>
      <c r="D2044" s="71" t="s">
        <v>129</v>
      </c>
    </row>
    <row r="2045" spans="1:4" hidden="1" x14ac:dyDescent="0.15">
      <c r="A2045" s="71">
        <v>2078</v>
      </c>
      <c r="B2045" s="71" t="s">
        <v>105</v>
      </c>
      <c r="C2045" s="74" t="s">
        <v>204</v>
      </c>
      <c r="D2045" s="71" t="s">
        <v>129</v>
      </c>
    </row>
    <row r="2046" spans="1:4" hidden="1" x14ac:dyDescent="0.15">
      <c r="A2046" s="71">
        <v>2079</v>
      </c>
      <c r="B2046" s="71" t="s">
        <v>112</v>
      </c>
      <c r="C2046" s="74" t="s">
        <v>204</v>
      </c>
      <c r="D2046" s="71" t="s">
        <v>129</v>
      </c>
    </row>
    <row r="2047" spans="1:4" hidden="1" x14ac:dyDescent="0.15">
      <c r="A2047" s="71">
        <v>2080</v>
      </c>
      <c r="B2047" s="71" t="s">
        <v>111</v>
      </c>
      <c r="C2047" s="74" t="s">
        <v>204</v>
      </c>
      <c r="D2047" s="71" t="s">
        <v>129</v>
      </c>
    </row>
    <row r="2048" spans="1:4" hidden="1" x14ac:dyDescent="0.15">
      <c r="A2048" s="71">
        <v>2081</v>
      </c>
      <c r="B2048" s="71" t="s">
        <v>117</v>
      </c>
      <c r="C2048" s="74" t="s">
        <v>204</v>
      </c>
      <c r="D2048" s="71" t="s">
        <v>129</v>
      </c>
    </row>
    <row r="2049" spans="1:4" hidden="1" x14ac:dyDescent="0.15">
      <c r="A2049" s="71">
        <v>2082</v>
      </c>
      <c r="B2049" s="71" t="s">
        <v>103</v>
      </c>
      <c r="C2049" s="74" t="s">
        <v>204</v>
      </c>
      <c r="D2049" s="71" t="s">
        <v>129</v>
      </c>
    </row>
    <row r="2050" spans="1:4" hidden="1" x14ac:dyDescent="0.15">
      <c r="A2050" s="71">
        <v>2083</v>
      </c>
      <c r="B2050" s="71" t="s">
        <v>108</v>
      </c>
      <c r="C2050" s="74" t="s">
        <v>204</v>
      </c>
      <c r="D2050" s="71" t="s">
        <v>129</v>
      </c>
    </row>
    <row r="2051" spans="1:4" hidden="1" x14ac:dyDescent="0.15">
      <c r="A2051" s="71">
        <v>2084</v>
      </c>
      <c r="B2051" s="71" t="s">
        <v>110</v>
      </c>
      <c r="C2051" s="74" t="s">
        <v>204</v>
      </c>
      <c r="D2051" s="71" t="s">
        <v>129</v>
      </c>
    </row>
    <row r="2052" spans="1:4" hidden="1" x14ac:dyDescent="0.15">
      <c r="A2052" s="71">
        <v>2085</v>
      </c>
      <c r="B2052" s="71" t="s">
        <v>117</v>
      </c>
      <c r="C2052" s="74" t="s">
        <v>204</v>
      </c>
      <c r="D2052" s="71" t="s">
        <v>118</v>
      </c>
    </row>
    <row r="2053" spans="1:4" hidden="1" x14ac:dyDescent="0.15">
      <c r="A2053" s="71">
        <v>2086</v>
      </c>
      <c r="B2053" s="71" t="s">
        <v>104</v>
      </c>
      <c r="C2053" s="74" t="s">
        <v>205</v>
      </c>
      <c r="D2053" s="71" t="s">
        <v>99</v>
      </c>
    </row>
    <row r="2054" spans="1:4" hidden="1" x14ac:dyDescent="0.15">
      <c r="A2054" s="71">
        <v>2087</v>
      </c>
      <c r="B2054" s="71" t="s">
        <v>112</v>
      </c>
      <c r="C2054" s="74" t="s">
        <v>205</v>
      </c>
      <c r="D2054" s="71" t="s">
        <v>118</v>
      </c>
    </row>
    <row r="2055" spans="1:4" hidden="1" x14ac:dyDescent="0.15">
      <c r="A2055" s="71">
        <v>2088</v>
      </c>
      <c r="B2055" s="71" t="s">
        <v>100</v>
      </c>
      <c r="C2055" s="74" t="s">
        <v>205</v>
      </c>
      <c r="D2055" s="71" t="s">
        <v>126</v>
      </c>
    </row>
    <row r="2056" spans="1:4" hidden="1" x14ac:dyDescent="0.15">
      <c r="A2056" s="71">
        <v>2089</v>
      </c>
      <c r="B2056" s="71" t="s">
        <v>104</v>
      </c>
      <c r="C2056" s="74" t="s">
        <v>205</v>
      </c>
      <c r="D2056" s="71" t="s">
        <v>126</v>
      </c>
    </row>
    <row r="2057" spans="1:4" hidden="1" x14ac:dyDescent="0.15">
      <c r="A2057" s="71">
        <v>2090</v>
      </c>
      <c r="B2057" s="71" t="s">
        <v>105</v>
      </c>
      <c r="C2057" s="74" t="s">
        <v>206</v>
      </c>
      <c r="D2057" s="71" t="s">
        <v>99</v>
      </c>
    </row>
    <row r="2058" spans="1:4" hidden="1" x14ac:dyDescent="0.15">
      <c r="A2058" s="71">
        <v>2091</v>
      </c>
      <c r="B2058" s="71" t="s">
        <v>116</v>
      </c>
      <c r="C2058" s="74" t="s">
        <v>206</v>
      </c>
      <c r="D2058" s="71" t="s">
        <v>99</v>
      </c>
    </row>
    <row r="2059" spans="1:4" hidden="1" x14ac:dyDescent="0.15">
      <c r="A2059" s="71">
        <v>2092</v>
      </c>
      <c r="B2059" s="71" t="s">
        <v>112</v>
      </c>
      <c r="C2059" s="74" t="s">
        <v>206</v>
      </c>
      <c r="D2059" s="71" t="s">
        <v>118</v>
      </c>
    </row>
    <row r="2060" spans="1:4" hidden="1" x14ac:dyDescent="0.15">
      <c r="A2060" s="71">
        <v>2093</v>
      </c>
      <c r="B2060" s="71" t="s">
        <v>104</v>
      </c>
      <c r="C2060" s="74" t="s">
        <v>206</v>
      </c>
      <c r="D2060" s="71" t="s">
        <v>118</v>
      </c>
    </row>
    <row r="2061" spans="1:4" hidden="1" x14ac:dyDescent="0.15">
      <c r="A2061" s="71">
        <v>2094</v>
      </c>
      <c r="B2061" s="71" t="s">
        <v>97</v>
      </c>
      <c r="C2061" s="74" t="s">
        <v>206</v>
      </c>
      <c r="D2061" s="71" t="s">
        <v>118</v>
      </c>
    </row>
    <row r="2062" spans="1:4" hidden="1" x14ac:dyDescent="0.15">
      <c r="A2062" s="71">
        <v>2095</v>
      </c>
      <c r="B2062" s="71" t="s">
        <v>100</v>
      </c>
      <c r="C2062" s="74" t="s">
        <v>206</v>
      </c>
      <c r="D2062" s="71" t="s">
        <v>118</v>
      </c>
    </row>
    <row r="2063" spans="1:4" hidden="1" x14ac:dyDescent="0.15">
      <c r="A2063" s="71">
        <v>2096</v>
      </c>
      <c r="B2063" s="71" t="s">
        <v>112</v>
      </c>
      <c r="C2063" s="74" t="s">
        <v>206</v>
      </c>
      <c r="D2063" s="71" t="s">
        <v>118</v>
      </c>
    </row>
    <row r="2064" spans="1:4" hidden="1" x14ac:dyDescent="0.15">
      <c r="A2064" s="71">
        <v>2097</v>
      </c>
      <c r="B2064" s="71" t="s">
        <v>148</v>
      </c>
      <c r="C2064" s="74" t="s">
        <v>206</v>
      </c>
      <c r="D2064" s="71" t="s">
        <v>118</v>
      </c>
    </row>
    <row r="2065" spans="1:4" hidden="1" x14ac:dyDescent="0.15">
      <c r="A2065" s="71">
        <v>2098</v>
      </c>
      <c r="B2065" s="71" t="s">
        <v>112</v>
      </c>
      <c r="C2065" s="74" t="s">
        <v>206</v>
      </c>
      <c r="D2065" s="71" t="s">
        <v>126</v>
      </c>
    </row>
    <row r="2066" spans="1:4" hidden="1" x14ac:dyDescent="0.15">
      <c r="A2066" s="71">
        <v>2099</v>
      </c>
      <c r="B2066" s="71" t="s">
        <v>116</v>
      </c>
      <c r="C2066" s="74" t="s">
        <v>206</v>
      </c>
      <c r="D2066" s="71" t="s">
        <v>126</v>
      </c>
    </row>
    <row r="2067" spans="1:4" hidden="1" x14ac:dyDescent="0.15">
      <c r="A2067" s="71">
        <v>2100</v>
      </c>
      <c r="B2067" s="71" t="s">
        <v>116</v>
      </c>
      <c r="C2067" s="74" t="s">
        <v>206</v>
      </c>
      <c r="D2067" s="71" t="s">
        <v>126</v>
      </c>
    </row>
    <row r="2068" spans="1:4" hidden="1" x14ac:dyDescent="0.15">
      <c r="A2068" s="71">
        <v>2101</v>
      </c>
      <c r="B2068" s="71" t="s">
        <v>117</v>
      </c>
      <c r="C2068" s="74" t="s">
        <v>206</v>
      </c>
      <c r="D2068" s="71" t="s">
        <v>126</v>
      </c>
    </row>
    <row r="2069" spans="1:4" hidden="1" x14ac:dyDescent="0.15">
      <c r="A2069" s="71">
        <v>2102</v>
      </c>
      <c r="B2069" s="71" t="s">
        <v>104</v>
      </c>
      <c r="C2069" s="74" t="s">
        <v>206</v>
      </c>
      <c r="D2069" s="71" t="s">
        <v>126</v>
      </c>
    </row>
    <row r="2070" spans="1:4" hidden="1" x14ac:dyDescent="0.15">
      <c r="A2070" s="71">
        <v>2103</v>
      </c>
      <c r="B2070" s="71" t="s">
        <v>114</v>
      </c>
      <c r="C2070" s="74" t="s">
        <v>206</v>
      </c>
      <c r="D2070" s="71" t="s">
        <v>126</v>
      </c>
    </row>
    <row r="2071" spans="1:4" hidden="1" x14ac:dyDescent="0.15">
      <c r="A2071" s="71">
        <v>2105</v>
      </c>
      <c r="B2071" s="71" t="s">
        <v>104</v>
      </c>
      <c r="C2071" s="74" t="s">
        <v>154</v>
      </c>
      <c r="D2071" s="71" t="s">
        <v>129</v>
      </c>
    </row>
    <row r="2072" spans="1:4" hidden="1" x14ac:dyDescent="0.15">
      <c r="A2072" s="71">
        <v>2106</v>
      </c>
      <c r="B2072" s="71" t="s">
        <v>122</v>
      </c>
      <c r="C2072" s="74" t="s">
        <v>154</v>
      </c>
      <c r="D2072" s="71" t="s">
        <v>129</v>
      </c>
    </row>
    <row r="2073" spans="1:4" hidden="1" x14ac:dyDescent="0.15">
      <c r="A2073" s="71">
        <v>2107</v>
      </c>
      <c r="B2073" s="71" t="s">
        <v>101</v>
      </c>
      <c r="C2073" s="74" t="s">
        <v>154</v>
      </c>
      <c r="D2073" s="71" t="s">
        <v>129</v>
      </c>
    </row>
    <row r="2074" spans="1:4" hidden="1" x14ac:dyDescent="0.15">
      <c r="A2074" s="71">
        <v>2108</v>
      </c>
      <c r="B2074" s="71" t="s">
        <v>112</v>
      </c>
      <c r="C2074" s="74" t="s">
        <v>154</v>
      </c>
      <c r="D2074" s="71" t="s">
        <v>129</v>
      </c>
    </row>
    <row r="2075" spans="1:4" hidden="1" x14ac:dyDescent="0.15">
      <c r="A2075" s="71">
        <v>2109</v>
      </c>
      <c r="B2075" s="71" t="s">
        <v>124</v>
      </c>
      <c r="C2075" s="74" t="s">
        <v>154</v>
      </c>
      <c r="D2075" s="71" t="s">
        <v>129</v>
      </c>
    </row>
    <row r="2076" spans="1:4" hidden="1" x14ac:dyDescent="0.15">
      <c r="A2076" s="71">
        <v>2110</v>
      </c>
      <c r="B2076" s="71" t="s">
        <v>117</v>
      </c>
      <c r="C2076" s="74" t="s">
        <v>154</v>
      </c>
      <c r="D2076" s="71" t="s">
        <v>129</v>
      </c>
    </row>
    <row r="2077" spans="1:4" hidden="1" x14ac:dyDescent="0.15">
      <c r="A2077" s="71">
        <v>2111</v>
      </c>
      <c r="B2077" s="71" t="s">
        <v>105</v>
      </c>
      <c r="C2077" s="74" t="s">
        <v>154</v>
      </c>
      <c r="D2077" s="71" t="s">
        <v>129</v>
      </c>
    </row>
    <row r="2078" spans="1:4" hidden="1" x14ac:dyDescent="0.15">
      <c r="A2078" s="71">
        <v>2112</v>
      </c>
      <c r="B2078" s="71" t="s">
        <v>127</v>
      </c>
      <c r="C2078" s="74" t="s">
        <v>154</v>
      </c>
      <c r="D2078" s="71" t="s">
        <v>126</v>
      </c>
    </row>
    <row r="2079" spans="1:4" hidden="1" x14ac:dyDescent="0.15">
      <c r="A2079" s="71">
        <v>2113</v>
      </c>
      <c r="B2079" s="71" t="s">
        <v>111</v>
      </c>
      <c r="C2079" s="74" t="s">
        <v>154</v>
      </c>
      <c r="D2079" s="71" t="s">
        <v>126</v>
      </c>
    </row>
    <row r="2080" spans="1:4" hidden="1" x14ac:dyDescent="0.15">
      <c r="A2080" s="71">
        <v>2114</v>
      </c>
      <c r="B2080" s="71" t="s">
        <v>124</v>
      </c>
      <c r="C2080" s="74" t="s">
        <v>207</v>
      </c>
      <c r="D2080" s="71" t="s">
        <v>134</v>
      </c>
    </row>
    <row r="2081" spans="1:4" hidden="1" x14ac:dyDescent="0.15">
      <c r="A2081" s="71">
        <v>2115</v>
      </c>
      <c r="B2081" s="71" t="s">
        <v>101</v>
      </c>
      <c r="C2081" s="74" t="s">
        <v>207</v>
      </c>
      <c r="D2081" s="71" t="s">
        <v>134</v>
      </c>
    </row>
    <row r="2082" spans="1:4" hidden="1" x14ac:dyDescent="0.15">
      <c r="A2082" s="71">
        <v>2116</v>
      </c>
      <c r="B2082" s="71" t="s">
        <v>106</v>
      </c>
      <c r="C2082" s="74" t="s">
        <v>207</v>
      </c>
      <c r="D2082" s="71" t="s">
        <v>134</v>
      </c>
    </row>
    <row r="2083" spans="1:4" hidden="1" x14ac:dyDescent="0.15">
      <c r="A2083" s="71">
        <v>2117</v>
      </c>
      <c r="B2083" s="71" t="s">
        <v>112</v>
      </c>
      <c r="C2083" s="74" t="s">
        <v>207</v>
      </c>
      <c r="D2083" s="71" t="s">
        <v>134</v>
      </c>
    </row>
    <row r="2084" spans="1:4" hidden="1" x14ac:dyDescent="0.15">
      <c r="A2084" s="71">
        <v>2118</v>
      </c>
      <c r="B2084" s="71" t="s">
        <v>120</v>
      </c>
      <c r="C2084" s="74" t="s">
        <v>207</v>
      </c>
      <c r="D2084" s="71" t="s">
        <v>134</v>
      </c>
    </row>
    <row r="2085" spans="1:4" hidden="1" x14ac:dyDescent="0.15">
      <c r="A2085" s="71">
        <v>2119</v>
      </c>
      <c r="B2085" s="71" t="s">
        <v>104</v>
      </c>
      <c r="C2085" s="74" t="s">
        <v>207</v>
      </c>
      <c r="D2085" s="71" t="s">
        <v>134</v>
      </c>
    </row>
    <row r="2086" spans="1:4" hidden="1" x14ac:dyDescent="0.15">
      <c r="A2086" s="71">
        <v>2120</v>
      </c>
      <c r="B2086" s="71" t="s">
        <v>128</v>
      </c>
      <c r="C2086" s="74" t="s">
        <v>207</v>
      </c>
      <c r="D2086" s="71" t="s">
        <v>118</v>
      </c>
    </row>
    <row r="2087" spans="1:4" hidden="1" x14ac:dyDescent="0.15">
      <c r="A2087" s="71">
        <v>2121</v>
      </c>
      <c r="B2087" s="71" t="s">
        <v>104</v>
      </c>
      <c r="C2087" s="74" t="s">
        <v>207</v>
      </c>
      <c r="D2087" s="71" t="s">
        <v>118</v>
      </c>
    </row>
    <row r="2088" spans="1:4" hidden="1" x14ac:dyDescent="0.15">
      <c r="A2088" s="71">
        <v>2122</v>
      </c>
      <c r="B2088" s="71" t="s">
        <v>109</v>
      </c>
      <c r="C2088" s="74" t="s">
        <v>207</v>
      </c>
      <c r="D2088" s="71" t="s">
        <v>118</v>
      </c>
    </row>
    <row r="2089" spans="1:4" hidden="1" x14ac:dyDescent="0.15">
      <c r="A2089" s="71">
        <v>2123</v>
      </c>
      <c r="B2089" s="71" t="s">
        <v>114</v>
      </c>
      <c r="C2089" s="74" t="s">
        <v>207</v>
      </c>
      <c r="D2089" s="71" t="s">
        <v>118</v>
      </c>
    </row>
    <row r="2090" spans="1:4" hidden="1" x14ac:dyDescent="0.15">
      <c r="A2090" s="71">
        <v>2124</v>
      </c>
      <c r="B2090" s="71" t="s">
        <v>108</v>
      </c>
      <c r="C2090" s="74" t="s">
        <v>207</v>
      </c>
      <c r="D2090" s="71" t="s">
        <v>118</v>
      </c>
    </row>
    <row r="2091" spans="1:4" hidden="1" x14ac:dyDescent="0.15">
      <c r="A2091" s="71">
        <v>2125</v>
      </c>
      <c r="B2091" s="71" t="s">
        <v>103</v>
      </c>
      <c r="C2091" s="74" t="s">
        <v>207</v>
      </c>
      <c r="D2091" s="71" t="s">
        <v>126</v>
      </c>
    </row>
    <row r="2092" spans="1:4" hidden="1" x14ac:dyDescent="0.15">
      <c r="A2092" s="71">
        <v>2126</v>
      </c>
      <c r="B2092" s="71" t="s">
        <v>101</v>
      </c>
      <c r="C2092" s="74" t="s">
        <v>207</v>
      </c>
      <c r="D2092" s="71" t="s">
        <v>126</v>
      </c>
    </row>
    <row r="2093" spans="1:4" hidden="1" x14ac:dyDescent="0.15">
      <c r="A2093" s="71">
        <v>2127</v>
      </c>
      <c r="B2093" s="71" t="s">
        <v>114</v>
      </c>
      <c r="C2093" s="74" t="s">
        <v>208</v>
      </c>
      <c r="D2093" s="71" t="s">
        <v>178</v>
      </c>
    </row>
    <row r="2094" spans="1:4" hidden="1" x14ac:dyDescent="0.15">
      <c r="A2094" s="71">
        <v>2128</v>
      </c>
      <c r="B2094" s="71" t="s">
        <v>117</v>
      </c>
      <c r="C2094" s="74" t="s">
        <v>208</v>
      </c>
      <c r="D2094" s="71" t="s">
        <v>134</v>
      </c>
    </row>
    <row r="2095" spans="1:4" hidden="1" x14ac:dyDescent="0.15">
      <c r="A2095" s="71">
        <v>2129</v>
      </c>
      <c r="B2095" s="71" t="s">
        <v>105</v>
      </c>
      <c r="C2095" s="74" t="s">
        <v>208</v>
      </c>
      <c r="D2095" s="71" t="s">
        <v>99</v>
      </c>
    </row>
    <row r="2096" spans="1:4" hidden="1" x14ac:dyDescent="0.15">
      <c r="A2096" s="71">
        <v>2130</v>
      </c>
      <c r="B2096" s="71" t="s">
        <v>105</v>
      </c>
      <c r="C2096" s="74" t="s">
        <v>208</v>
      </c>
      <c r="D2096" s="71" t="s">
        <v>118</v>
      </c>
    </row>
    <row r="2097" spans="1:4" hidden="1" x14ac:dyDescent="0.15">
      <c r="A2097" s="71">
        <v>2131</v>
      </c>
      <c r="B2097" s="71" t="s">
        <v>128</v>
      </c>
      <c r="C2097" s="74" t="s">
        <v>208</v>
      </c>
      <c r="D2097" s="71" t="s">
        <v>126</v>
      </c>
    </row>
    <row r="2098" spans="1:4" hidden="1" x14ac:dyDescent="0.15">
      <c r="A2098" s="71">
        <v>2132</v>
      </c>
      <c r="B2098" s="71" t="s">
        <v>120</v>
      </c>
      <c r="C2098" s="74" t="s">
        <v>208</v>
      </c>
      <c r="D2098" s="71" t="s">
        <v>126</v>
      </c>
    </row>
    <row r="2099" spans="1:4" hidden="1" x14ac:dyDescent="0.15">
      <c r="A2099" s="71">
        <v>2133</v>
      </c>
      <c r="B2099" s="71" t="s">
        <v>111</v>
      </c>
      <c r="C2099" s="74" t="s">
        <v>209</v>
      </c>
      <c r="D2099" s="71" t="s">
        <v>118</v>
      </c>
    </row>
    <row r="2100" spans="1:4" hidden="1" x14ac:dyDescent="0.15">
      <c r="A2100" s="71">
        <v>2134</v>
      </c>
      <c r="B2100" s="71" t="s">
        <v>114</v>
      </c>
      <c r="C2100" s="74" t="s">
        <v>209</v>
      </c>
      <c r="D2100" s="71" t="s">
        <v>118</v>
      </c>
    </row>
    <row r="2101" spans="1:4" hidden="1" x14ac:dyDescent="0.15">
      <c r="A2101" s="71">
        <v>2135</v>
      </c>
      <c r="B2101" s="71" t="s">
        <v>104</v>
      </c>
      <c r="C2101" s="74" t="s">
        <v>209</v>
      </c>
      <c r="D2101" s="71" t="s">
        <v>126</v>
      </c>
    </row>
    <row r="2102" spans="1:4" hidden="1" x14ac:dyDescent="0.15">
      <c r="A2102" s="71">
        <v>2136</v>
      </c>
      <c r="B2102" s="71" t="s">
        <v>110</v>
      </c>
      <c r="C2102" s="74" t="s">
        <v>209</v>
      </c>
      <c r="D2102" s="71" t="s">
        <v>126</v>
      </c>
    </row>
    <row r="2103" spans="1:4" hidden="1" x14ac:dyDescent="0.15">
      <c r="A2103" s="71">
        <v>2137</v>
      </c>
      <c r="B2103" s="71" t="s">
        <v>97</v>
      </c>
      <c r="C2103" s="74" t="s">
        <v>209</v>
      </c>
      <c r="D2103" s="71" t="s">
        <v>126</v>
      </c>
    </row>
    <row r="2104" spans="1:4" hidden="1" x14ac:dyDescent="0.15">
      <c r="A2104" s="71">
        <v>2138</v>
      </c>
      <c r="B2104" s="71" t="s">
        <v>107</v>
      </c>
      <c r="C2104" s="74" t="s">
        <v>209</v>
      </c>
      <c r="D2104" s="71" t="s">
        <v>126</v>
      </c>
    </row>
    <row r="2105" spans="1:4" hidden="1" x14ac:dyDescent="0.15">
      <c r="A2105" s="71">
        <v>2139</v>
      </c>
      <c r="B2105" s="71" t="s">
        <v>115</v>
      </c>
      <c r="C2105" s="74" t="s">
        <v>210</v>
      </c>
      <c r="D2105" s="71" t="s">
        <v>133</v>
      </c>
    </row>
    <row r="2106" spans="1:4" hidden="1" x14ac:dyDescent="0.15">
      <c r="A2106" s="71">
        <v>2139</v>
      </c>
      <c r="B2106" s="71" t="s">
        <v>115</v>
      </c>
      <c r="C2106" s="74" t="s">
        <v>210</v>
      </c>
      <c r="D2106" s="71" t="s">
        <v>133</v>
      </c>
    </row>
    <row r="2107" spans="1:4" hidden="1" x14ac:dyDescent="0.15">
      <c r="A2107" s="71">
        <v>2140</v>
      </c>
      <c r="B2107" s="71" t="s">
        <v>109</v>
      </c>
      <c r="C2107" s="74" t="s">
        <v>210</v>
      </c>
      <c r="D2107" s="71" t="s">
        <v>99</v>
      </c>
    </row>
    <row r="2108" spans="1:4" hidden="1" x14ac:dyDescent="0.15">
      <c r="A2108" s="71">
        <v>2141</v>
      </c>
      <c r="B2108" s="71" t="s">
        <v>113</v>
      </c>
      <c r="C2108" s="74" t="s">
        <v>210</v>
      </c>
      <c r="D2108" s="71" t="s">
        <v>118</v>
      </c>
    </row>
    <row r="2109" spans="1:4" hidden="1" x14ac:dyDescent="0.15">
      <c r="A2109" s="71">
        <v>2142</v>
      </c>
      <c r="B2109" s="71" t="s">
        <v>114</v>
      </c>
      <c r="C2109" s="74" t="s">
        <v>210</v>
      </c>
      <c r="D2109" s="71" t="s">
        <v>118</v>
      </c>
    </row>
    <row r="2110" spans="1:4" hidden="1" x14ac:dyDescent="0.15">
      <c r="A2110" s="71">
        <v>2143</v>
      </c>
      <c r="B2110" s="71" t="s">
        <v>111</v>
      </c>
      <c r="C2110" s="74" t="s">
        <v>210</v>
      </c>
      <c r="D2110" s="71" t="s">
        <v>118</v>
      </c>
    </row>
    <row r="2111" spans="1:4" hidden="1" x14ac:dyDescent="0.15">
      <c r="A2111" s="71">
        <v>2144</v>
      </c>
      <c r="B2111" s="71" t="s">
        <v>105</v>
      </c>
      <c r="C2111" s="74" t="s">
        <v>210</v>
      </c>
      <c r="D2111" s="71" t="s">
        <v>118</v>
      </c>
    </row>
    <row r="2112" spans="1:4" hidden="1" x14ac:dyDescent="0.15">
      <c r="A2112" s="71">
        <v>2145</v>
      </c>
      <c r="B2112" s="71" t="s">
        <v>112</v>
      </c>
      <c r="C2112" s="74" t="s">
        <v>210</v>
      </c>
    </row>
    <row r="2113" spans="1:4" hidden="1" x14ac:dyDescent="0.15">
      <c r="A2113" s="71">
        <v>2146</v>
      </c>
      <c r="B2113" s="71" t="s">
        <v>128</v>
      </c>
      <c r="C2113" s="74" t="s">
        <v>210</v>
      </c>
      <c r="D2113" s="71" t="s">
        <v>118</v>
      </c>
    </row>
    <row r="2114" spans="1:4" hidden="1" x14ac:dyDescent="0.15">
      <c r="A2114" s="71">
        <v>2147</v>
      </c>
      <c r="B2114" s="71" t="s">
        <v>101</v>
      </c>
      <c r="C2114" s="74" t="s">
        <v>210</v>
      </c>
      <c r="D2114" s="71" t="s">
        <v>118</v>
      </c>
    </row>
    <row r="2115" spans="1:4" hidden="1" x14ac:dyDescent="0.15">
      <c r="A2115" s="71">
        <v>2148</v>
      </c>
      <c r="B2115" s="71" t="s">
        <v>119</v>
      </c>
      <c r="C2115" s="74" t="s">
        <v>210</v>
      </c>
      <c r="D2115" s="71" t="s">
        <v>126</v>
      </c>
    </row>
    <row r="2116" spans="1:4" hidden="1" x14ac:dyDescent="0.15">
      <c r="A2116" s="71">
        <v>2149</v>
      </c>
      <c r="B2116" s="71" t="s">
        <v>111</v>
      </c>
      <c r="C2116" s="74" t="s">
        <v>210</v>
      </c>
      <c r="D2116" s="71" t="s">
        <v>126</v>
      </c>
    </row>
    <row r="2117" spans="1:4" hidden="1" x14ac:dyDescent="0.15">
      <c r="A2117" s="71">
        <v>2150</v>
      </c>
      <c r="B2117" s="71" t="s">
        <v>114</v>
      </c>
      <c r="C2117" s="74" t="s">
        <v>210</v>
      </c>
      <c r="D2117" s="71" t="s">
        <v>126</v>
      </c>
    </row>
    <row r="2118" spans="1:4" hidden="1" x14ac:dyDescent="0.15">
      <c r="A2118" s="71">
        <v>2151</v>
      </c>
      <c r="B2118" s="71" t="s">
        <v>97</v>
      </c>
      <c r="C2118" s="74" t="s">
        <v>211</v>
      </c>
      <c r="D2118" s="71" t="s">
        <v>178</v>
      </c>
    </row>
    <row r="2119" spans="1:4" hidden="1" x14ac:dyDescent="0.15">
      <c r="A2119" s="71">
        <v>2152</v>
      </c>
      <c r="B2119" s="71" t="s">
        <v>124</v>
      </c>
      <c r="C2119" s="74" t="s">
        <v>211</v>
      </c>
      <c r="D2119" s="71" t="s">
        <v>134</v>
      </c>
    </row>
    <row r="2120" spans="1:4" hidden="1" x14ac:dyDescent="0.15">
      <c r="A2120" s="71">
        <v>2153</v>
      </c>
      <c r="B2120" s="71" t="s">
        <v>111</v>
      </c>
      <c r="C2120" s="74" t="s">
        <v>211</v>
      </c>
      <c r="D2120" s="71" t="s">
        <v>99</v>
      </c>
    </row>
    <row r="2121" spans="1:4" hidden="1" x14ac:dyDescent="0.15">
      <c r="A2121" s="71">
        <v>2154</v>
      </c>
      <c r="B2121" s="71" t="s">
        <v>113</v>
      </c>
      <c r="C2121" s="74" t="s">
        <v>211</v>
      </c>
      <c r="D2121" s="71" t="s">
        <v>99</v>
      </c>
    </row>
    <row r="2122" spans="1:4" hidden="1" x14ac:dyDescent="0.15">
      <c r="A2122" s="71">
        <v>2155</v>
      </c>
      <c r="B2122" s="71" t="s">
        <v>131</v>
      </c>
      <c r="C2122" s="74" t="s">
        <v>211</v>
      </c>
      <c r="D2122" s="71" t="s">
        <v>99</v>
      </c>
    </row>
    <row r="2123" spans="1:4" hidden="1" x14ac:dyDescent="0.15">
      <c r="A2123" s="71">
        <v>2156</v>
      </c>
      <c r="B2123" s="71" t="s">
        <v>117</v>
      </c>
      <c r="C2123" s="74" t="s">
        <v>211</v>
      </c>
      <c r="D2123" s="71" t="s">
        <v>118</v>
      </c>
    </row>
    <row r="2124" spans="1:4" hidden="1" x14ac:dyDescent="0.15">
      <c r="A2124" s="71">
        <v>2157</v>
      </c>
      <c r="B2124" s="71" t="s">
        <v>104</v>
      </c>
      <c r="C2124" s="74" t="s">
        <v>211</v>
      </c>
      <c r="D2124" s="71" t="s">
        <v>118</v>
      </c>
    </row>
    <row r="2125" spans="1:4" hidden="1" x14ac:dyDescent="0.15">
      <c r="A2125" s="71">
        <v>2158</v>
      </c>
      <c r="B2125" s="71" t="s">
        <v>108</v>
      </c>
      <c r="C2125" s="74" t="s">
        <v>154</v>
      </c>
      <c r="D2125" s="71" t="s">
        <v>118</v>
      </c>
    </row>
    <row r="2126" spans="1:4" hidden="1" x14ac:dyDescent="0.15">
      <c r="A2126" s="71">
        <v>2158</v>
      </c>
      <c r="B2126" s="71" t="s">
        <v>108</v>
      </c>
      <c r="C2126" s="74" t="s">
        <v>211</v>
      </c>
      <c r="D2126" s="71" t="s">
        <v>118</v>
      </c>
    </row>
    <row r="2127" spans="1:4" hidden="1" x14ac:dyDescent="0.15">
      <c r="A2127" s="71">
        <v>2159</v>
      </c>
      <c r="B2127" s="71" t="s">
        <v>110</v>
      </c>
      <c r="C2127" s="74" t="s">
        <v>211</v>
      </c>
      <c r="D2127" s="71" t="s">
        <v>126</v>
      </c>
    </row>
    <row r="2128" spans="1:4" hidden="1" x14ac:dyDescent="0.15">
      <c r="A2128" s="71">
        <v>2160</v>
      </c>
      <c r="B2128" s="71" t="s">
        <v>106</v>
      </c>
      <c r="C2128" s="74" t="s">
        <v>130</v>
      </c>
      <c r="D2128" s="71" t="s">
        <v>129</v>
      </c>
    </row>
    <row r="2129" spans="1:4" hidden="1" x14ac:dyDescent="0.15">
      <c r="A2129" s="71">
        <v>2161</v>
      </c>
      <c r="B2129" s="71" t="s">
        <v>124</v>
      </c>
      <c r="C2129" s="74" t="s">
        <v>193</v>
      </c>
      <c r="D2129" s="71" t="s">
        <v>129</v>
      </c>
    </row>
    <row r="2130" spans="1:4" hidden="1" x14ac:dyDescent="0.15">
      <c r="A2130" s="71">
        <v>2162</v>
      </c>
      <c r="B2130" s="71" t="s">
        <v>114</v>
      </c>
      <c r="C2130" s="74" t="s">
        <v>193</v>
      </c>
      <c r="D2130" s="71" t="s">
        <v>129</v>
      </c>
    </row>
    <row r="2131" spans="1:4" hidden="1" x14ac:dyDescent="0.15">
      <c r="A2131" s="71">
        <v>2163</v>
      </c>
      <c r="B2131" s="71" t="s">
        <v>112</v>
      </c>
      <c r="C2131" s="74" t="s">
        <v>193</v>
      </c>
      <c r="D2131" s="71" t="s">
        <v>129</v>
      </c>
    </row>
    <row r="2132" spans="1:4" hidden="1" x14ac:dyDescent="0.15">
      <c r="A2132" s="71">
        <v>2164</v>
      </c>
      <c r="B2132" s="71" t="s">
        <v>111</v>
      </c>
      <c r="C2132" s="74" t="s">
        <v>193</v>
      </c>
      <c r="D2132" s="71" t="s">
        <v>129</v>
      </c>
    </row>
    <row r="2133" spans="1:4" hidden="1" x14ac:dyDescent="0.15">
      <c r="A2133" s="71">
        <v>2165</v>
      </c>
      <c r="B2133" s="71" t="s">
        <v>140</v>
      </c>
      <c r="C2133" s="74" t="s">
        <v>212</v>
      </c>
      <c r="D2133" s="71" t="s">
        <v>99</v>
      </c>
    </row>
    <row r="2134" spans="1:4" hidden="1" x14ac:dyDescent="0.15">
      <c r="A2134" s="71">
        <v>2166</v>
      </c>
      <c r="B2134" s="71" t="s">
        <v>121</v>
      </c>
      <c r="C2134" s="74" t="s">
        <v>155</v>
      </c>
      <c r="D2134" s="71" t="s">
        <v>133</v>
      </c>
    </row>
    <row r="2135" spans="1:4" hidden="1" x14ac:dyDescent="0.15">
      <c r="A2135" s="71">
        <v>2167</v>
      </c>
      <c r="B2135" s="71" t="s">
        <v>108</v>
      </c>
      <c r="C2135" s="74" t="s">
        <v>155</v>
      </c>
      <c r="D2135" s="71" t="s">
        <v>133</v>
      </c>
    </row>
    <row r="2136" spans="1:4" hidden="1" x14ac:dyDescent="0.15">
      <c r="A2136" s="71">
        <v>2168</v>
      </c>
      <c r="B2136" s="71" t="s">
        <v>101</v>
      </c>
      <c r="C2136" s="74" t="s">
        <v>155</v>
      </c>
      <c r="D2136" s="71" t="s">
        <v>129</v>
      </c>
    </row>
    <row r="2137" spans="1:4" hidden="1" x14ac:dyDescent="0.15">
      <c r="A2137" s="71">
        <v>2169</v>
      </c>
      <c r="B2137" s="71" t="s">
        <v>108</v>
      </c>
      <c r="C2137" s="74" t="s">
        <v>155</v>
      </c>
      <c r="D2137" s="71" t="s">
        <v>126</v>
      </c>
    </row>
    <row r="2138" spans="1:4" hidden="1" x14ac:dyDescent="0.15">
      <c r="A2138" s="71">
        <v>2170</v>
      </c>
      <c r="B2138" s="71" t="s">
        <v>109</v>
      </c>
      <c r="C2138" s="74" t="s">
        <v>213</v>
      </c>
      <c r="D2138" s="71" t="s">
        <v>126</v>
      </c>
    </row>
    <row r="2139" spans="1:4" hidden="1" x14ac:dyDescent="0.15">
      <c r="A2139" s="71">
        <v>2171</v>
      </c>
      <c r="B2139" s="71" t="s">
        <v>111</v>
      </c>
      <c r="C2139" s="74" t="s">
        <v>213</v>
      </c>
      <c r="D2139" s="71" t="s">
        <v>126</v>
      </c>
    </row>
    <row r="2140" spans="1:4" hidden="1" x14ac:dyDescent="0.15">
      <c r="A2140" s="71">
        <v>2172</v>
      </c>
      <c r="B2140" s="71" t="s">
        <v>100</v>
      </c>
      <c r="C2140" s="74" t="s">
        <v>213</v>
      </c>
      <c r="D2140" s="71" t="s">
        <v>126</v>
      </c>
    </row>
    <row r="2141" spans="1:4" hidden="1" x14ac:dyDescent="0.15">
      <c r="A2141" s="71">
        <v>2173</v>
      </c>
      <c r="B2141" s="71" t="s">
        <v>120</v>
      </c>
      <c r="C2141" s="74" t="s">
        <v>213</v>
      </c>
      <c r="D2141" s="71" t="s">
        <v>126</v>
      </c>
    </row>
    <row r="2142" spans="1:4" hidden="1" x14ac:dyDescent="0.15">
      <c r="A2142" s="71">
        <v>2174</v>
      </c>
      <c r="B2142" s="71" t="s">
        <v>106</v>
      </c>
      <c r="C2142" s="74" t="s">
        <v>213</v>
      </c>
      <c r="D2142" s="71" t="s">
        <v>126</v>
      </c>
    </row>
    <row r="2143" spans="1:4" hidden="1" x14ac:dyDescent="0.15">
      <c r="A2143" s="71">
        <v>2178</v>
      </c>
      <c r="B2143" s="71" t="s">
        <v>104</v>
      </c>
      <c r="C2143" s="74" t="s">
        <v>214</v>
      </c>
      <c r="D2143" s="71" t="s">
        <v>99</v>
      </c>
    </row>
    <row r="2144" spans="1:4" hidden="1" x14ac:dyDescent="0.15">
      <c r="A2144" s="71">
        <v>2179</v>
      </c>
      <c r="B2144" s="71" t="s">
        <v>109</v>
      </c>
      <c r="C2144" s="74" t="s">
        <v>214</v>
      </c>
      <c r="D2144" s="71" t="s">
        <v>99</v>
      </c>
    </row>
    <row r="2145" spans="1:4" hidden="1" x14ac:dyDescent="0.15">
      <c r="A2145" s="71">
        <v>2181</v>
      </c>
      <c r="B2145" s="71" t="s">
        <v>101</v>
      </c>
      <c r="C2145" s="74" t="s">
        <v>214</v>
      </c>
      <c r="D2145" s="71" t="s">
        <v>118</v>
      </c>
    </row>
    <row r="2146" spans="1:4" hidden="1" x14ac:dyDescent="0.15">
      <c r="A2146" s="71">
        <v>2182</v>
      </c>
      <c r="B2146" s="71" t="s">
        <v>104</v>
      </c>
      <c r="C2146" s="74" t="s">
        <v>214</v>
      </c>
      <c r="D2146" s="71" t="s">
        <v>126</v>
      </c>
    </row>
    <row r="2147" spans="1:4" hidden="1" x14ac:dyDescent="0.15">
      <c r="A2147" s="71">
        <v>2184</v>
      </c>
      <c r="B2147" s="71" t="s">
        <v>114</v>
      </c>
      <c r="C2147" s="74" t="s">
        <v>214</v>
      </c>
      <c r="D2147" s="71" t="s">
        <v>126</v>
      </c>
    </row>
    <row r="2148" spans="1:4" hidden="1" x14ac:dyDescent="0.15">
      <c r="A2148" s="71">
        <v>2185</v>
      </c>
      <c r="B2148" s="71" t="s">
        <v>101</v>
      </c>
      <c r="C2148" s="74" t="s">
        <v>214</v>
      </c>
      <c r="D2148" s="71" t="s">
        <v>126</v>
      </c>
    </row>
    <row r="2149" spans="1:4" hidden="1" x14ac:dyDescent="0.15">
      <c r="A2149" s="71">
        <v>2186</v>
      </c>
      <c r="B2149" s="71" t="s">
        <v>119</v>
      </c>
      <c r="C2149" s="74" t="s">
        <v>214</v>
      </c>
      <c r="D2149" s="71" t="s">
        <v>126</v>
      </c>
    </row>
    <row r="2150" spans="1:4" hidden="1" x14ac:dyDescent="0.15">
      <c r="A2150" s="71">
        <v>2187</v>
      </c>
      <c r="B2150" s="71" t="s">
        <v>128</v>
      </c>
      <c r="C2150" s="74" t="s">
        <v>214</v>
      </c>
      <c r="D2150" s="71" t="s">
        <v>126</v>
      </c>
    </row>
    <row r="2151" spans="1:4" hidden="1" x14ac:dyDescent="0.15">
      <c r="A2151" s="71">
        <v>2188</v>
      </c>
      <c r="B2151" s="71" t="s">
        <v>112</v>
      </c>
      <c r="C2151" s="74" t="s">
        <v>214</v>
      </c>
      <c r="D2151" s="71" t="s">
        <v>126</v>
      </c>
    </row>
    <row r="2152" spans="1:4" hidden="1" x14ac:dyDescent="0.15">
      <c r="A2152" s="71">
        <v>2189</v>
      </c>
      <c r="B2152" s="71" t="s">
        <v>105</v>
      </c>
      <c r="C2152" s="74" t="s">
        <v>214</v>
      </c>
      <c r="D2152" s="71" t="s">
        <v>126</v>
      </c>
    </row>
    <row r="2153" spans="1:4" hidden="1" x14ac:dyDescent="0.15">
      <c r="A2153" s="71">
        <v>2190</v>
      </c>
      <c r="B2153" s="71" t="s">
        <v>100</v>
      </c>
      <c r="C2153" s="74" t="s">
        <v>191</v>
      </c>
      <c r="D2153" s="71" t="s">
        <v>129</v>
      </c>
    </row>
    <row r="2154" spans="1:4" hidden="1" x14ac:dyDescent="0.15">
      <c r="A2154" s="71">
        <v>2191</v>
      </c>
      <c r="B2154" s="71" t="s">
        <v>114</v>
      </c>
      <c r="C2154" s="74" t="s">
        <v>191</v>
      </c>
      <c r="D2154" s="71" t="s">
        <v>129</v>
      </c>
    </row>
    <row r="2155" spans="1:4" hidden="1" x14ac:dyDescent="0.15">
      <c r="A2155" s="71">
        <v>2192</v>
      </c>
      <c r="B2155" s="71" t="s">
        <v>120</v>
      </c>
      <c r="C2155" s="74" t="s">
        <v>191</v>
      </c>
      <c r="D2155" s="71" t="s">
        <v>129</v>
      </c>
    </row>
    <row r="2156" spans="1:4" hidden="1" x14ac:dyDescent="0.15">
      <c r="A2156" s="71">
        <v>2193</v>
      </c>
      <c r="B2156" s="71" t="s">
        <v>109</v>
      </c>
      <c r="C2156" s="74" t="s">
        <v>191</v>
      </c>
      <c r="D2156" s="71" t="s">
        <v>129</v>
      </c>
    </row>
    <row r="2157" spans="1:4" hidden="1" x14ac:dyDescent="0.15">
      <c r="A2157" s="71">
        <v>2194</v>
      </c>
      <c r="B2157" s="71" t="s">
        <v>102</v>
      </c>
      <c r="C2157" s="74" t="s">
        <v>191</v>
      </c>
      <c r="D2157" s="71" t="s">
        <v>129</v>
      </c>
    </row>
    <row r="2158" spans="1:4" hidden="1" x14ac:dyDescent="0.15">
      <c r="A2158" s="71">
        <v>2195</v>
      </c>
      <c r="B2158" s="71" t="s">
        <v>102</v>
      </c>
      <c r="C2158" s="74" t="s">
        <v>215</v>
      </c>
      <c r="D2158" s="71" t="s">
        <v>126</v>
      </c>
    </row>
    <row r="2159" spans="1:4" hidden="1" x14ac:dyDescent="0.15">
      <c r="A2159" s="71">
        <v>2196</v>
      </c>
      <c r="B2159" s="71" t="s">
        <v>114</v>
      </c>
      <c r="C2159" s="74" t="s">
        <v>215</v>
      </c>
      <c r="D2159" s="71" t="s">
        <v>126</v>
      </c>
    </row>
    <row r="2160" spans="1:4" hidden="1" x14ac:dyDescent="0.15">
      <c r="A2160" s="71">
        <v>2197</v>
      </c>
      <c r="B2160" s="71" t="s">
        <v>124</v>
      </c>
      <c r="C2160" s="74" t="s">
        <v>174</v>
      </c>
      <c r="D2160" s="71" t="s">
        <v>129</v>
      </c>
    </row>
    <row r="2161" spans="1:4" hidden="1" x14ac:dyDescent="0.15">
      <c r="A2161" s="71">
        <v>2198</v>
      </c>
      <c r="B2161" s="71" t="s">
        <v>148</v>
      </c>
      <c r="C2161" s="74" t="s">
        <v>183</v>
      </c>
      <c r="D2161" s="71" t="s">
        <v>126</v>
      </c>
    </row>
    <row r="2162" spans="1:4" hidden="1" x14ac:dyDescent="0.15">
      <c r="A2162" s="71">
        <v>2199</v>
      </c>
      <c r="B2162" s="71" t="s">
        <v>117</v>
      </c>
      <c r="C2162" s="74" t="s">
        <v>183</v>
      </c>
      <c r="D2162" s="71" t="s">
        <v>129</v>
      </c>
    </row>
    <row r="2163" spans="1:4" hidden="1" x14ac:dyDescent="0.15">
      <c r="A2163" s="71">
        <v>2200</v>
      </c>
      <c r="B2163" s="71" t="s">
        <v>114</v>
      </c>
      <c r="C2163" s="74" t="s">
        <v>173</v>
      </c>
      <c r="D2163" s="71" t="s">
        <v>133</v>
      </c>
    </row>
    <row r="2164" spans="1:4" hidden="1" x14ac:dyDescent="0.15">
      <c r="A2164" s="71">
        <v>2201</v>
      </c>
      <c r="B2164" s="71" t="s">
        <v>104</v>
      </c>
      <c r="C2164" s="74" t="s">
        <v>173</v>
      </c>
      <c r="D2164" s="71" t="s">
        <v>129</v>
      </c>
    </row>
    <row r="2165" spans="1:4" hidden="1" x14ac:dyDescent="0.15">
      <c r="A2165" s="71">
        <v>2202</v>
      </c>
      <c r="B2165" s="71" t="s">
        <v>125</v>
      </c>
      <c r="C2165" s="74" t="s">
        <v>206</v>
      </c>
      <c r="D2165" s="71" t="s">
        <v>129</v>
      </c>
    </row>
    <row r="2166" spans="1:4" hidden="1" x14ac:dyDescent="0.15">
      <c r="A2166" s="71">
        <v>2203</v>
      </c>
      <c r="B2166" s="71" t="s">
        <v>112</v>
      </c>
      <c r="C2166" s="74" t="s">
        <v>182</v>
      </c>
      <c r="D2166" s="71" t="s">
        <v>129</v>
      </c>
    </row>
    <row r="2167" spans="1:4" hidden="1" x14ac:dyDescent="0.15">
      <c r="A2167" s="71">
        <v>2204</v>
      </c>
      <c r="B2167" s="71" t="s">
        <v>103</v>
      </c>
      <c r="C2167" s="74" t="s">
        <v>156</v>
      </c>
      <c r="D2167" s="71" t="s">
        <v>129</v>
      </c>
    </row>
    <row r="2168" spans="1:4" hidden="1" x14ac:dyDescent="0.15">
      <c r="A2168" s="71">
        <v>2205</v>
      </c>
      <c r="B2168" s="71" t="s">
        <v>120</v>
      </c>
      <c r="C2168" s="74" t="s">
        <v>156</v>
      </c>
      <c r="D2168" s="71" t="s">
        <v>129</v>
      </c>
    </row>
    <row r="2169" spans="1:4" hidden="1" x14ac:dyDescent="0.15">
      <c r="A2169" s="71">
        <v>2206</v>
      </c>
      <c r="B2169" s="71" t="s">
        <v>106</v>
      </c>
      <c r="C2169" s="74" t="s">
        <v>156</v>
      </c>
      <c r="D2169" s="71" t="s">
        <v>129</v>
      </c>
    </row>
    <row r="2170" spans="1:4" hidden="1" x14ac:dyDescent="0.15">
      <c r="A2170" s="71">
        <v>2207</v>
      </c>
      <c r="B2170" s="71" t="s">
        <v>112</v>
      </c>
      <c r="C2170" s="74" t="s">
        <v>156</v>
      </c>
      <c r="D2170" s="71" t="s">
        <v>129</v>
      </c>
    </row>
    <row r="2171" spans="1:4" hidden="1" x14ac:dyDescent="0.15">
      <c r="A2171" s="71">
        <v>2208</v>
      </c>
      <c r="B2171" s="71" t="s">
        <v>101</v>
      </c>
      <c r="C2171" s="74" t="s">
        <v>156</v>
      </c>
      <c r="D2171" s="71" t="s">
        <v>129</v>
      </c>
    </row>
    <row r="2172" spans="1:4" hidden="1" x14ac:dyDescent="0.15">
      <c r="A2172" s="71">
        <v>2209</v>
      </c>
      <c r="B2172" s="71" t="s">
        <v>104</v>
      </c>
      <c r="C2172" s="74" t="s">
        <v>156</v>
      </c>
      <c r="D2172" s="71" t="s">
        <v>129</v>
      </c>
    </row>
    <row r="2173" spans="1:4" hidden="1" x14ac:dyDescent="0.15">
      <c r="A2173" s="71">
        <v>2210</v>
      </c>
      <c r="B2173" s="71" t="s">
        <v>113</v>
      </c>
      <c r="C2173" s="74" t="s">
        <v>156</v>
      </c>
      <c r="D2173" s="71" t="s">
        <v>129</v>
      </c>
    </row>
    <row r="2174" spans="1:4" hidden="1" x14ac:dyDescent="0.15">
      <c r="A2174" s="71">
        <v>2211</v>
      </c>
      <c r="B2174" s="71" t="s">
        <v>109</v>
      </c>
      <c r="C2174" s="74" t="s">
        <v>156</v>
      </c>
      <c r="D2174" s="71" t="s">
        <v>126</v>
      </c>
    </row>
    <row r="2175" spans="1:4" hidden="1" x14ac:dyDescent="0.15">
      <c r="A2175" s="71">
        <v>2212</v>
      </c>
      <c r="B2175" s="71" t="s">
        <v>116</v>
      </c>
      <c r="C2175" s="74" t="s">
        <v>187</v>
      </c>
      <c r="D2175" s="71" t="s">
        <v>133</v>
      </c>
    </row>
    <row r="2176" spans="1:4" hidden="1" x14ac:dyDescent="0.15">
      <c r="A2176" s="71">
        <v>2213</v>
      </c>
      <c r="B2176" s="71" t="s">
        <v>114</v>
      </c>
      <c r="C2176" s="74" t="s">
        <v>187</v>
      </c>
      <c r="D2176" s="71" t="s">
        <v>99</v>
      </c>
    </row>
    <row r="2177" spans="1:4" hidden="1" x14ac:dyDescent="0.15">
      <c r="A2177" s="71">
        <v>2215</v>
      </c>
      <c r="B2177" s="71" t="s">
        <v>112</v>
      </c>
      <c r="C2177" s="74" t="s">
        <v>172</v>
      </c>
      <c r="D2177" s="71" t="s">
        <v>129</v>
      </c>
    </row>
    <row r="2178" spans="1:4" hidden="1" x14ac:dyDescent="0.15">
      <c r="A2178" s="71">
        <v>2216</v>
      </c>
      <c r="B2178" s="71" t="s">
        <v>105</v>
      </c>
      <c r="C2178" s="74" t="s">
        <v>173</v>
      </c>
      <c r="D2178" s="71" t="s">
        <v>129</v>
      </c>
    </row>
    <row r="2179" spans="1:4" hidden="1" x14ac:dyDescent="0.15">
      <c r="A2179" s="71">
        <v>2217</v>
      </c>
      <c r="B2179" s="71" t="s">
        <v>109</v>
      </c>
      <c r="C2179" s="74" t="s">
        <v>173</v>
      </c>
      <c r="D2179" s="71" t="s">
        <v>129</v>
      </c>
    </row>
    <row r="2180" spans="1:4" hidden="1" x14ac:dyDescent="0.15">
      <c r="A2180" s="71">
        <v>2218</v>
      </c>
      <c r="B2180" s="71" t="s">
        <v>104</v>
      </c>
      <c r="C2180" s="74" t="s">
        <v>151</v>
      </c>
      <c r="D2180" s="71" t="s">
        <v>133</v>
      </c>
    </row>
    <row r="2181" spans="1:4" hidden="1" x14ac:dyDescent="0.15">
      <c r="A2181" s="71">
        <v>2219</v>
      </c>
      <c r="B2181" s="71" t="s">
        <v>111</v>
      </c>
      <c r="C2181" s="74" t="s">
        <v>151</v>
      </c>
      <c r="D2181" s="71" t="s">
        <v>129</v>
      </c>
    </row>
    <row r="2182" spans="1:4" hidden="1" x14ac:dyDescent="0.15">
      <c r="A2182" s="71">
        <v>2220</v>
      </c>
      <c r="B2182" s="71" t="s">
        <v>108</v>
      </c>
      <c r="C2182" s="74" t="s">
        <v>151</v>
      </c>
      <c r="D2182" s="71" t="s">
        <v>129</v>
      </c>
    </row>
    <row r="2183" spans="1:4" hidden="1" x14ac:dyDescent="0.15">
      <c r="A2183" s="71">
        <v>2221</v>
      </c>
      <c r="B2183" s="71" t="s">
        <v>112</v>
      </c>
      <c r="C2183" s="74" t="s">
        <v>137</v>
      </c>
      <c r="D2183" s="71" t="s">
        <v>129</v>
      </c>
    </row>
    <row r="2184" spans="1:4" hidden="1" x14ac:dyDescent="0.15">
      <c r="A2184" s="71">
        <v>2222</v>
      </c>
      <c r="B2184" s="71" t="s">
        <v>104</v>
      </c>
      <c r="C2184" s="74" t="s">
        <v>137</v>
      </c>
      <c r="D2184" s="71" t="s">
        <v>129</v>
      </c>
    </row>
    <row r="2185" spans="1:4" hidden="1" x14ac:dyDescent="0.15">
      <c r="A2185" s="71">
        <v>2223</v>
      </c>
      <c r="B2185" s="71" t="s">
        <v>105</v>
      </c>
      <c r="C2185" s="74" t="s">
        <v>137</v>
      </c>
      <c r="D2185" s="71" t="s">
        <v>129</v>
      </c>
    </row>
    <row r="2186" spans="1:4" hidden="1" x14ac:dyDescent="0.15">
      <c r="A2186" s="71">
        <v>2224</v>
      </c>
      <c r="B2186" s="71" t="s">
        <v>102</v>
      </c>
      <c r="C2186" s="74" t="s">
        <v>137</v>
      </c>
      <c r="D2186" s="71" t="s">
        <v>129</v>
      </c>
    </row>
    <row r="2187" spans="1:4" hidden="1" x14ac:dyDescent="0.15">
      <c r="A2187" s="71">
        <v>2225</v>
      </c>
      <c r="B2187" s="71" t="s">
        <v>124</v>
      </c>
      <c r="C2187" s="74" t="s">
        <v>137</v>
      </c>
      <c r="D2187" s="71" t="s">
        <v>129</v>
      </c>
    </row>
    <row r="2188" spans="1:4" hidden="1" x14ac:dyDescent="0.15">
      <c r="A2188" s="71">
        <v>2226</v>
      </c>
      <c r="B2188" s="71" t="s">
        <v>103</v>
      </c>
      <c r="C2188" s="74" t="s">
        <v>137</v>
      </c>
      <c r="D2188" s="71" t="s">
        <v>129</v>
      </c>
    </row>
    <row r="2189" spans="1:4" hidden="1" x14ac:dyDescent="0.15">
      <c r="A2189" s="71">
        <v>2227</v>
      </c>
      <c r="B2189" s="71" t="s">
        <v>120</v>
      </c>
      <c r="C2189" s="74" t="s">
        <v>137</v>
      </c>
      <c r="D2189" s="71" t="s">
        <v>129</v>
      </c>
    </row>
    <row r="2190" spans="1:4" hidden="1" x14ac:dyDescent="0.15">
      <c r="A2190" s="71">
        <v>2228</v>
      </c>
      <c r="B2190" s="71" t="s">
        <v>105</v>
      </c>
      <c r="C2190" s="74" t="s">
        <v>137</v>
      </c>
      <c r="D2190" s="71" t="s">
        <v>129</v>
      </c>
    </row>
    <row r="2191" spans="1:4" hidden="1" x14ac:dyDescent="0.15">
      <c r="A2191" s="71">
        <v>2229</v>
      </c>
      <c r="B2191" s="71" t="s">
        <v>114</v>
      </c>
      <c r="C2191" s="74" t="s">
        <v>137</v>
      </c>
      <c r="D2191" s="71" t="s">
        <v>129</v>
      </c>
    </row>
    <row r="2192" spans="1:4" hidden="1" x14ac:dyDescent="0.15">
      <c r="A2192" s="71">
        <v>2230</v>
      </c>
      <c r="B2192" s="71" t="s">
        <v>136</v>
      </c>
      <c r="C2192" s="74" t="s">
        <v>137</v>
      </c>
      <c r="D2192" s="71" t="s">
        <v>129</v>
      </c>
    </row>
    <row r="2193" spans="1:4" hidden="1" x14ac:dyDescent="0.15">
      <c r="A2193" s="71">
        <v>2231</v>
      </c>
      <c r="B2193" s="71" t="s">
        <v>104</v>
      </c>
      <c r="C2193" s="74" t="s">
        <v>137</v>
      </c>
      <c r="D2193" s="71" t="s">
        <v>129</v>
      </c>
    </row>
    <row r="2194" spans="1:4" hidden="1" x14ac:dyDescent="0.15">
      <c r="A2194" s="71">
        <v>2232</v>
      </c>
      <c r="B2194" s="71" t="s">
        <v>114</v>
      </c>
      <c r="C2194" s="74" t="s">
        <v>137</v>
      </c>
      <c r="D2194" s="71" t="s">
        <v>129</v>
      </c>
    </row>
    <row r="2195" spans="1:4" hidden="1" x14ac:dyDescent="0.15">
      <c r="A2195" s="71">
        <v>2233</v>
      </c>
      <c r="B2195" s="71" t="s">
        <v>112</v>
      </c>
      <c r="C2195" s="74" t="s">
        <v>137</v>
      </c>
      <c r="D2195" s="71" t="s">
        <v>129</v>
      </c>
    </row>
    <row r="2196" spans="1:4" hidden="1" x14ac:dyDescent="0.15">
      <c r="A2196" s="71">
        <v>2234</v>
      </c>
      <c r="B2196" s="71" t="s">
        <v>113</v>
      </c>
      <c r="C2196" s="74" t="s">
        <v>137</v>
      </c>
      <c r="D2196" s="71" t="s">
        <v>129</v>
      </c>
    </row>
    <row r="2197" spans="1:4" hidden="1" x14ac:dyDescent="0.15">
      <c r="A2197" s="71">
        <v>2235</v>
      </c>
      <c r="B2197" s="71" t="s">
        <v>97</v>
      </c>
      <c r="C2197" s="74" t="s">
        <v>137</v>
      </c>
      <c r="D2197" s="71" t="s">
        <v>129</v>
      </c>
    </row>
    <row r="2198" spans="1:4" hidden="1" x14ac:dyDescent="0.15">
      <c r="A2198" s="71">
        <v>2236</v>
      </c>
      <c r="B2198" s="71" t="s">
        <v>109</v>
      </c>
      <c r="C2198" s="74" t="s">
        <v>137</v>
      </c>
      <c r="D2198" s="71" t="s">
        <v>129</v>
      </c>
    </row>
    <row r="2199" spans="1:4" hidden="1" x14ac:dyDescent="0.15">
      <c r="A2199" s="71">
        <v>2237</v>
      </c>
      <c r="B2199" s="71" t="s">
        <v>122</v>
      </c>
      <c r="C2199" s="74" t="s">
        <v>137</v>
      </c>
      <c r="D2199" s="71" t="s">
        <v>129</v>
      </c>
    </row>
    <row r="2200" spans="1:4" hidden="1" x14ac:dyDescent="0.15">
      <c r="A2200" s="71">
        <v>2238</v>
      </c>
      <c r="B2200" s="71" t="s">
        <v>106</v>
      </c>
      <c r="C2200" s="74" t="s">
        <v>137</v>
      </c>
      <c r="D2200" s="71" t="s">
        <v>129</v>
      </c>
    </row>
    <row r="2201" spans="1:4" hidden="1" x14ac:dyDescent="0.15">
      <c r="A2201" s="71">
        <v>2239</v>
      </c>
      <c r="B2201" s="71" t="s">
        <v>112</v>
      </c>
      <c r="C2201" s="74" t="s">
        <v>137</v>
      </c>
      <c r="D2201" s="71" t="s">
        <v>129</v>
      </c>
    </row>
    <row r="2202" spans="1:4" hidden="1" x14ac:dyDescent="0.15">
      <c r="A2202" s="71">
        <v>2240</v>
      </c>
      <c r="B2202" s="71" t="s">
        <v>105</v>
      </c>
      <c r="C2202" s="74" t="s">
        <v>137</v>
      </c>
      <c r="D2202" s="71" t="s">
        <v>129</v>
      </c>
    </row>
    <row r="2203" spans="1:4" hidden="1" x14ac:dyDescent="0.15">
      <c r="A2203" s="71">
        <v>2241</v>
      </c>
      <c r="B2203" s="71" t="s">
        <v>106</v>
      </c>
      <c r="C2203" s="74" t="s">
        <v>137</v>
      </c>
      <c r="D2203" s="71" t="s">
        <v>129</v>
      </c>
    </row>
    <row r="2204" spans="1:4" hidden="1" x14ac:dyDescent="0.15">
      <c r="A2204" s="71">
        <v>2242</v>
      </c>
      <c r="B2204" s="71" t="s">
        <v>108</v>
      </c>
      <c r="C2204" s="74" t="s">
        <v>137</v>
      </c>
      <c r="D2204" s="71" t="s">
        <v>129</v>
      </c>
    </row>
    <row r="2205" spans="1:4" hidden="1" x14ac:dyDescent="0.15">
      <c r="A2205" s="71">
        <v>2243</v>
      </c>
      <c r="B2205" s="71" t="s">
        <v>101</v>
      </c>
      <c r="C2205" s="74" t="s">
        <v>137</v>
      </c>
      <c r="D2205" s="71" t="s">
        <v>129</v>
      </c>
    </row>
    <row r="2206" spans="1:4" hidden="1" x14ac:dyDescent="0.15">
      <c r="A2206" s="71">
        <v>2244</v>
      </c>
      <c r="B2206" s="71" t="s">
        <v>103</v>
      </c>
      <c r="C2206" s="74" t="s">
        <v>137</v>
      </c>
      <c r="D2206" s="71" t="s">
        <v>129</v>
      </c>
    </row>
    <row r="2207" spans="1:4" hidden="1" x14ac:dyDescent="0.15">
      <c r="A2207" s="71">
        <v>2245</v>
      </c>
      <c r="B2207" s="71" t="s">
        <v>124</v>
      </c>
      <c r="C2207" s="74" t="s">
        <v>143</v>
      </c>
      <c r="D2207" s="71" t="s">
        <v>129</v>
      </c>
    </row>
    <row r="2208" spans="1:4" hidden="1" x14ac:dyDescent="0.15">
      <c r="A2208" s="71">
        <v>2246</v>
      </c>
      <c r="B2208" s="71" t="s">
        <v>101</v>
      </c>
      <c r="C2208" s="74" t="s">
        <v>143</v>
      </c>
      <c r="D2208" s="71" t="s">
        <v>129</v>
      </c>
    </row>
    <row r="2209" spans="1:4" hidden="1" x14ac:dyDescent="0.15">
      <c r="A2209" s="71">
        <v>2247</v>
      </c>
      <c r="B2209" s="71" t="s">
        <v>117</v>
      </c>
      <c r="C2209" s="74" t="s">
        <v>143</v>
      </c>
      <c r="D2209" s="71" t="s">
        <v>129</v>
      </c>
    </row>
    <row r="2210" spans="1:4" hidden="1" x14ac:dyDescent="0.15">
      <c r="A2210" s="71">
        <v>2248</v>
      </c>
      <c r="B2210" s="71" t="s">
        <v>116</v>
      </c>
      <c r="C2210" s="74" t="s">
        <v>143</v>
      </c>
      <c r="D2210" s="71" t="s">
        <v>129</v>
      </c>
    </row>
    <row r="2211" spans="1:4" hidden="1" x14ac:dyDescent="0.15">
      <c r="A2211" s="71">
        <v>2249</v>
      </c>
      <c r="B2211" s="71" t="s">
        <v>122</v>
      </c>
      <c r="C2211" s="74" t="s">
        <v>143</v>
      </c>
      <c r="D2211" s="71" t="s">
        <v>129</v>
      </c>
    </row>
    <row r="2212" spans="1:4" hidden="1" x14ac:dyDescent="0.15">
      <c r="A2212" s="71">
        <v>2250</v>
      </c>
      <c r="B2212" s="71" t="s">
        <v>110</v>
      </c>
      <c r="C2212" s="74" t="s">
        <v>143</v>
      </c>
      <c r="D2212" s="71" t="s">
        <v>129</v>
      </c>
    </row>
    <row r="2213" spans="1:4" hidden="1" x14ac:dyDescent="0.15">
      <c r="A2213" s="71">
        <v>2251</v>
      </c>
      <c r="B2213" s="71" t="s">
        <v>119</v>
      </c>
      <c r="C2213" s="74" t="s">
        <v>143</v>
      </c>
      <c r="D2213" s="71" t="s">
        <v>129</v>
      </c>
    </row>
    <row r="2214" spans="1:4" hidden="1" x14ac:dyDescent="0.15">
      <c r="A2214" s="71">
        <v>2252</v>
      </c>
      <c r="B2214" s="71" t="s">
        <v>114</v>
      </c>
      <c r="C2214" s="74" t="s">
        <v>143</v>
      </c>
      <c r="D2214" s="71" t="s">
        <v>129</v>
      </c>
    </row>
    <row r="2215" spans="1:4" hidden="1" x14ac:dyDescent="0.15">
      <c r="A2215" s="71">
        <v>2253</v>
      </c>
      <c r="B2215" s="71" t="s">
        <v>111</v>
      </c>
      <c r="C2215" s="74" t="s">
        <v>143</v>
      </c>
      <c r="D2215" s="71" t="s">
        <v>129</v>
      </c>
    </row>
    <row r="2216" spans="1:4" hidden="1" x14ac:dyDescent="0.15">
      <c r="A2216" s="71">
        <v>2254</v>
      </c>
      <c r="B2216" s="71" t="s">
        <v>97</v>
      </c>
      <c r="C2216" s="74" t="s">
        <v>143</v>
      </c>
      <c r="D2216" s="71" t="s">
        <v>129</v>
      </c>
    </row>
    <row r="2217" spans="1:4" hidden="1" x14ac:dyDescent="0.15">
      <c r="A2217" s="71">
        <v>2255</v>
      </c>
      <c r="B2217" s="71" t="s">
        <v>136</v>
      </c>
      <c r="C2217" s="74" t="s">
        <v>143</v>
      </c>
      <c r="D2217" s="71" t="s">
        <v>129</v>
      </c>
    </row>
    <row r="2218" spans="1:4" hidden="1" x14ac:dyDescent="0.15">
      <c r="A2218" s="71">
        <v>2256</v>
      </c>
      <c r="B2218" s="71" t="s">
        <v>114</v>
      </c>
      <c r="C2218" s="74" t="s">
        <v>143</v>
      </c>
      <c r="D2218" s="71" t="s">
        <v>129</v>
      </c>
    </row>
    <row r="2219" spans="1:4" hidden="1" x14ac:dyDescent="0.15">
      <c r="A2219" s="71">
        <v>2257</v>
      </c>
      <c r="B2219" s="71" t="s">
        <v>127</v>
      </c>
      <c r="C2219" s="74" t="s">
        <v>143</v>
      </c>
      <c r="D2219" s="71" t="s">
        <v>129</v>
      </c>
    </row>
    <row r="2220" spans="1:4" hidden="1" x14ac:dyDescent="0.15">
      <c r="A2220" s="71">
        <v>2258</v>
      </c>
      <c r="B2220" s="71" t="s">
        <v>113</v>
      </c>
      <c r="C2220" s="74" t="s">
        <v>143</v>
      </c>
      <c r="D2220" s="71" t="s">
        <v>129</v>
      </c>
    </row>
    <row r="2221" spans="1:4" hidden="1" x14ac:dyDescent="0.15">
      <c r="A2221" s="71">
        <v>2259</v>
      </c>
      <c r="B2221" s="71" t="s">
        <v>103</v>
      </c>
      <c r="C2221" s="74" t="s">
        <v>143</v>
      </c>
      <c r="D2221" s="71" t="s">
        <v>129</v>
      </c>
    </row>
    <row r="2222" spans="1:4" hidden="1" x14ac:dyDescent="0.15">
      <c r="A2222" s="71">
        <v>2260</v>
      </c>
      <c r="B2222" s="71" t="s">
        <v>97</v>
      </c>
      <c r="C2222" s="74" t="s">
        <v>143</v>
      </c>
      <c r="D2222" s="71" t="s">
        <v>129</v>
      </c>
    </row>
    <row r="2223" spans="1:4" hidden="1" x14ac:dyDescent="0.15">
      <c r="A2223" s="71">
        <v>2261</v>
      </c>
      <c r="B2223" s="71" t="s">
        <v>101</v>
      </c>
      <c r="C2223" s="74" t="s">
        <v>143</v>
      </c>
      <c r="D2223" s="71" t="s">
        <v>129</v>
      </c>
    </row>
    <row r="2224" spans="1:4" hidden="1" x14ac:dyDescent="0.15">
      <c r="A2224" s="71">
        <v>2262</v>
      </c>
      <c r="B2224" s="71" t="s">
        <v>114</v>
      </c>
      <c r="C2224" s="74" t="s">
        <v>143</v>
      </c>
      <c r="D2224" s="71" t="s">
        <v>129</v>
      </c>
    </row>
    <row r="2225" spans="1:4" hidden="1" x14ac:dyDescent="0.15">
      <c r="A2225" s="71">
        <v>2263</v>
      </c>
      <c r="B2225" s="71" t="s">
        <v>105</v>
      </c>
      <c r="C2225" s="74" t="s">
        <v>143</v>
      </c>
      <c r="D2225" s="71" t="s">
        <v>129</v>
      </c>
    </row>
    <row r="2226" spans="1:4" hidden="1" x14ac:dyDescent="0.15">
      <c r="A2226" s="71">
        <v>2264</v>
      </c>
      <c r="B2226" s="71" t="s">
        <v>122</v>
      </c>
      <c r="C2226" s="74" t="s">
        <v>143</v>
      </c>
      <c r="D2226" s="71" t="s">
        <v>129</v>
      </c>
    </row>
    <row r="2227" spans="1:4" hidden="1" x14ac:dyDescent="0.15">
      <c r="A2227" s="71">
        <v>2265</v>
      </c>
      <c r="B2227" s="71" t="s">
        <v>104</v>
      </c>
      <c r="C2227" s="74" t="s">
        <v>143</v>
      </c>
      <c r="D2227" s="71" t="s">
        <v>129</v>
      </c>
    </row>
    <row r="2228" spans="1:4" hidden="1" x14ac:dyDescent="0.15">
      <c r="A2228" s="71">
        <v>2266</v>
      </c>
      <c r="B2228" s="71" t="s">
        <v>102</v>
      </c>
      <c r="C2228" s="74" t="s">
        <v>143</v>
      </c>
      <c r="D2228" s="71" t="s">
        <v>129</v>
      </c>
    </row>
    <row r="2229" spans="1:4" hidden="1" x14ac:dyDescent="0.15">
      <c r="A2229" s="71">
        <v>2267</v>
      </c>
      <c r="B2229" s="71" t="s">
        <v>108</v>
      </c>
      <c r="C2229" s="74" t="s">
        <v>157</v>
      </c>
      <c r="D2229" s="71" t="s">
        <v>129</v>
      </c>
    </row>
    <row r="2230" spans="1:4" hidden="1" x14ac:dyDescent="0.15">
      <c r="A2230" s="71">
        <v>2268</v>
      </c>
      <c r="B2230" s="71" t="s">
        <v>108</v>
      </c>
      <c r="C2230" s="74" t="s">
        <v>157</v>
      </c>
      <c r="D2230" s="71" t="s">
        <v>129</v>
      </c>
    </row>
    <row r="2231" spans="1:4" hidden="1" x14ac:dyDescent="0.15">
      <c r="A2231" s="71">
        <v>2269</v>
      </c>
      <c r="B2231" s="71" t="s">
        <v>110</v>
      </c>
      <c r="C2231" s="74" t="s">
        <v>157</v>
      </c>
      <c r="D2231" s="71" t="s">
        <v>129</v>
      </c>
    </row>
    <row r="2232" spans="1:4" hidden="1" x14ac:dyDescent="0.15">
      <c r="A2232" s="71">
        <v>2270</v>
      </c>
      <c r="B2232" s="71" t="s">
        <v>106</v>
      </c>
      <c r="C2232" s="74" t="s">
        <v>157</v>
      </c>
      <c r="D2232" s="71" t="s">
        <v>129</v>
      </c>
    </row>
    <row r="2233" spans="1:4" hidden="1" x14ac:dyDescent="0.15">
      <c r="A2233" s="71">
        <v>2271</v>
      </c>
      <c r="B2233" s="71" t="s">
        <v>109</v>
      </c>
      <c r="C2233" s="74" t="s">
        <v>157</v>
      </c>
      <c r="D2233" s="71" t="s">
        <v>129</v>
      </c>
    </row>
    <row r="2234" spans="1:4" hidden="1" x14ac:dyDescent="0.15">
      <c r="A2234" s="71">
        <v>2272</v>
      </c>
      <c r="B2234" s="71" t="s">
        <v>102</v>
      </c>
      <c r="C2234" s="74" t="s">
        <v>157</v>
      </c>
      <c r="D2234" s="71" t="s">
        <v>129</v>
      </c>
    </row>
    <row r="2235" spans="1:4" hidden="1" x14ac:dyDescent="0.15">
      <c r="A2235" s="71">
        <v>2273</v>
      </c>
      <c r="B2235" s="71" t="s">
        <v>112</v>
      </c>
      <c r="C2235" s="74" t="s">
        <v>157</v>
      </c>
      <c r="D2235" s="71" t="s">
        <v>129</v>
      </c>
    </row>
    <row r="2236" spans="1:4" hidden="1" x14ac:dyDescent="0.15">
      <c r="A2236" s="71">
        <v>2274</v>
      </c>
      <c r="B2236" s="71" t="s">
        <v>97</v>
      </c>
      <c r="C2236" s="74" t="s">
        <v>157</v>
      </c>
      <c r="D2236" s="71" t="s">
        <v>118</v>
      </c>
    </row>
    <row r="2237" spans="1:4" hidden="1" x14ac:dyDescent="0.15">
      <c r="A2237" s="71">
        <v>2275</v>
      </c>
      <c r="B2237" s="71" t="s">
        <v>113</v>
      </c>
      <c r="C2237" s="74" t="s">
        <v>157</v>
      </c>
      <c r="D2237" s="71" t="s">
        <v>129</v>
      </c>
    </row>
    <row r="2238" spans="1:4" hidden="1" x14ac:dyDescent="0.15">
      <c r="A2238" s="71">
        <v>2276</v>
      </c>
      <c r="B2238" s="71" t="s">
        <v>122</v>
      </c>
      <c r="C2238" s="74" t="s">
        <v>157</v>
      </c>
      <c r="D2238" s="71" t="s">
        <v>118</v>
      </c>
    </row>
    <row r="2239" spans="1:4" hidden="1" x14ac:dyDescent="0.15">
      <c r="A2239" s="71">
        <v>2277</v>
      </c>
      <c r="B2239" s="71" t="s">
        <v>131</v>
      </c>
      <c r="C2239" s="74" t="s">
        <v>157</v>
      </c>
      <c r="D2239" s="71" t="s">
        <v>129</v>
      </c>
    </row>
    <row r="2240" spans="1:4" hidden="1" x14ac:dyDescent="0.15">
      <c r="A2240" s="71">
        <v>2278</v>
      </c>
      <c r="B2240" s="71" t="s">
        <v>105</v>
      </c>
      <c r="C2240" s="74" t="s">
        <v>162</v>
      </c>
      <c r="D2240" s="71" t="s">
        <v>133</v>
      </c>
    </row>
    <row r="2241" spans="1:4" hidden="1" x14ac:dyDescent="0.15">
      <c r="A2241" s="71">
        <v>2279</v>
      </c>
      <c r="B2241" s="71" t="s">
        <v>108</v>
      </c>
      <c r="C2241" s="74" t="s">
        <v>162</v>
      </c>
      <c r="D2241" s="71" t="s">
        <v>129</v>
      </c>
    </row>
    <row r="2242" spans="1:4" hidden="1" x14ac:dyDescent="0.15">
      <c r="A2242" s="71">
        <v>2280</v>
      </c>
      <c r="B2242" s="71" t="s">
        <v>124</v>
      </c>
      <c r="C2242" s="74" t="s">
        <v>183</v>
      </c>
      <c r="D2242" s="71" t="s">
        <v>129</v>
      </c>
    </row>
    <row r="2243" spans="1:4" hidden="1" x14ac:dyDescent="0.15">
      <c r="A2243" s="71">
        <v>2281</v>
      </c>
      <c r="B2243" s="71" t="s">
        <v>127</v>
      </c>
      <c r="C2243" s="74" t="s">
        <v>196</v>
      </c>
      <c r="D2243" s="71" t="s">
        <v>129</v>
      </c>
    </row>
    <row r="2244" spans="1:4" hidden="1" x14ac:dyDescent="0.15">
      <c r="A2244" s="71">
        <v>2282</v>
      </c>
      <c r="B2244" s="71" t="s">
        <v>113</v>
      </c>
      <c r="C2244" s="74" t="s">
        <v>181</v>
      </c>
      <c r="D2244" s="71" t="s">
        <v>126</v>
      </c>
    </row>
    <row r="2245" spans="1:4" hidden="1" x14ac:dyDescent="0.15">
      <c r="A2245" s="71">
        <v>2283</v>
      </c>
      <c r="B2245" s="71" t="s">
        <v>107</v>
      </c>
      <c r="C2245" s="74" t="s">
        <v>181</v>
      </c>
      <c r="D2245" s="71" t="s">
        <v>129</v>
      </c>
    </row>
    <row r="2246" spans="1:4" hidden="1" x14ac:dyDescent="0.15">
      <c r="A2246" s="71">
        <v>2284</v>
      </c>
      <c r="B2246" s="71" t="s">
        <v>117</v>
      </c>
      <c r="C2246" s="74" t="s">
        <v>181</v>
      </c>
      <c r="D2246" s="71" t="s">
        <v>99</v>
      </c>
    </row>
    <row r="2247" spans="1:4" hidden="1" x14ac:dyDescent="0.15">
      <c r="A2247" s="71">
        <v>2285</v>
      </c>
      <c r="B2247" s="71" t="s">
        <v>122</v>
      </c>
      <c r="C2247" s="74" t="s">
        <v>98</v>
      </c>
      <c r="D2247" s="71" t="s">
        <v>129</v>
      </c>
    </row>
    <row r="2248" spans="1:4" hidden="1" x14ac:dyDescent="0.15">
      <c r="A2248" s="71">
        <v>2286</v>
      </c>
      <c r="B2248" s="71" t="s">
        <v>120</v>
      </c>
      <c r="C2248" s="74" t="s">
        <v>98</v>
      </c>
      <c r="D2248" s="71" t="s">
        <v>129</v>
      </c>
    </row>
    <row r="2249" spans="1:4" hidden="1" x14ac:dyDescent="0.15">
      <c r="A2249" s="71">
        <v>2287</v>
      </c>
      <c r="B2249" s="71" t="s">
        <v>122</v>
      </c>
      <c r="C2249" s="74" t="s">
        <v>98</v>
      </c>
      <c r="D2249" s="71" t="s">
        <v>129</v>
      </c>
    </row>
    <row r="2250" spans="1:4" hidden="1" x14ac:dyDescent="0.15">
      <c r="A2250" s="71">
        <v>2288</v>
      </c>
      <c r="B2250" s="71" t="s">
        <v>107</v>
      </c>
      <c r="C2250" s="74" t="s">
        <v>98</v>
      </c>
      <c r="D2250" s="71" t="s">
        <v>129</v>
      </c>
    </row>
    <row r="2251" spans="1:4" hidden="1" x14ac:dyDescent="0.15">
      <c r="A2251" s="71">
        <v>2289</v>
      </c>
      <c r="B2251" s="71" t="s">
        <v>128</v>
      </c>
      <c r="C2251" s="74" t="s">
        <v>98</v>
      </c>
      <c r="D2251" s="71" t="s">
        <v>129</v>
      </c>
    </row>
    <row r="2252" spans="1:4" hidden="1" x14ac:dyDescent="0.15">
      <c r="A2252" s="71">
        <v>2290</v>
      </c>
      <c r="B2252" s="71" t="s">
        <v>112</v>
      </c>
      <c r="C2252" s="74" t="s">
        <v>169</v>
      </c>
      <c r="D2252" s="71" t="s">
        <v>129</v>
      </c>
    </row>
    <row r="2253" spans="1:4" hidden="1" x14ac:dyDescent="0.15">
      <c r="A2253" s="71">
        <v>2291</v>
      </c>
      <c r="B2253" s="71" t="s">
        <v>105</v>
      </c>
      <c r="C2253" s="74" t="s">
        <v>169</v>
      </c>
      <c r="D2253" s="71" t="s">
        <v>129</v>
      </c>
    </row>
    <row r="2254" spans="1:4" hidden="1" x14ac:dyDescent="0.15">
      <c r="A2254" s="71">
        <v>2292</v>
      </c>
      <c r="B2254" s="71" t="s">
        <v>114</v>
      </c>
      <c r="C2254" s="74" t="s">
        <v>154</v>
      </c>
      <c r="D2254" s="71" t="s">
        <v>129</v>
      </c>
    </row>
    <row r="2255" spans="1:4" hidden="1" x14ac:dyDescent="0.15">
      <c r="A2255" s="71">
        <v>2293</v>
      </c>
      <c r="B2255" s="71" t="s">
        <v>119</v>
      </c>
      <c r="C2255" s="74" t="s">
        <v>185</v>
      </c>
      <c r="D2255" s="71" t="s">
        <v>126</v>
      </c>
    </row>
    <row r="2256" spans="1:4" hidden="1" x14ac:dyDescent="0.15">
      <c r="A2256" s="71">
        <v>2294</v>
      </c>
      <c r="B2256" s="71" t="s">
        <v>97</v>
      </c>
      <c r="C2256" s="74" t="s">
        <v>175</v>
      </c>
      <c r="D2256" s="71" t="s">
        <v>129</v>
      </c>
    </row>
    <row r="2257" spans="1:4" hidden="1" x14ac:dyDescent="0.15">
      <c r="A2257" s="71">
        <v>2295</v>
      </c>
      <c r="B2257" s="71" t="s">
        <v>113</v>
      </c>
      <c r="C2257" s="74" t="s">
        <v>195</v>
      </c>
      <c r="D2257" s="71" t="s">
        <v>129</v>
      </c>
    </row>
    <row r="2258" spans="1:4" hidden="1" x14ac:dyDescent="0.15">
      <c r="A2258" s="71">
        <v>2296</v>
      </c>
      <c r="B2258" s="71" t="s">
        <v>106</v>
      </c>
      <c r="C2258" s="74" t="s">
        <v>147</v>
      </c>
      <c r="D2258" s="71" t="s">
        <v>129</v>
      </c>
    </row>
    <row r="2259" spans="1:4" hidden="1" x14ac:dyDescent="0.15">
      <c r="A2259" s="71">
        <v>2297</v>
      </c>
      <c r="B2259" s="71" t="s">
        <v>120</v>
      </c>
      <c r="C2259" s="74" t="s">
        <v>147</v>
      </c>
      <c r="D2259" s="71" t="s">
        <v>129</v>
      </c>
    </row>
    <row r="2260" spans="1:4" hidden="1" x14ac:dyDescent="0.15">
      <c r="A2260" s="71">
        <v>2298</v>
      </c>
      <c r="B2260" s="71" t="s">
        <v>114</v>
      </c>
      <c r="C2260" s="74" t="s">
        <v>147</v>
      </c>
      <c r="D2260" s="71" t="s">
        <v>129</v>
      </c>
    </row>
    <row r="2261" spans="1:4" hidden="1" x14ac:dyDescent="0.15">
      <c r="A2261" s="71">
        <v>2299</v>
      </c>
      <c r="B2261" s="71" t="s">
        <v>109</v>
      </c>
      <c r="C2261" s="74" t="s">
        <v>147</v>
      </c>
      <c r="D2261" s="71" t="s">
        <v>129</v>
      </c>
    </row>
    <row r="2262" spans="1:4" hidden="1" x14ac:dyDescent="0.15">
      <c r="A2262" s="71">
        <v>2300</v>
      </c>
      <c r="B2262" s="71" t="s">
        <v>100</v>
      </c>
      <c r="C2262" s="74" t="s">
        <v>147</v>
      </c>
      <c r="D2262" s="71" t="s">
        <v>129</v>
      </c>
    </row>
    <row r="2263" spans="1:4" hidden="1" x14ac:dyDescent="0.15">
      <c r="A2263" s="71">
        <v>2301</v>
      </c>
      <c r="B2263" s="71" t="s">
        <v>111</v>
      </c>
      <c r="C2263" s="74" t="s">
        <v>147</v>
      </c>
      <c r="D2263" s="71" t="s">
        <v>129</v>
      </c>
    </row>
    <row r="2264" spans="1:4" hidden="1" x14ac:dyDescent="0.15">
      <c r="A2264" s="71">
        <v>2302</v>
      </c>
      <c r="B2264" s="71" t="s">
        <v>124</v>
      </c>
      <c r="C2264" s="74" t="s">
        <v>147</v>
      </c>
      <c r="D2264" s="71" t="s">
        <v>129</v>
      </c>
    </row>
    <row r="2265" spans="1:4" hidden="1" x14ac:dyDescent="0.15">
      <c r="A2265" s="71">
        <v>2303</v>
      </c>
      <c r="B2265" s="71" t="s">
        <v>117</v>
      </c>
      <c r="C2265" s="74" t="s">
        <v>147</v>
      </c>
      <c r="D2265" s="71" t="s">
        <v>129</v>
      </c>
    </row>
    <row r="2266" spans="1:4" hidden="1" x14ac:dyDescent="0.15">
      <c r="A2266" s="71">
        <v>2304</v>
      </c>
      <c r="B2266" s="71" t="s">
        <v>109</v>
      </c>
      <c r="C2266" s="74" t="s">
        <v>147</v>
      </c>
      <c r="D2266" s="71" t="s">
        <v>129</v>
      </c>
    </row>
  </sheetData>
  <sheetProtection password="C678" sheet="1" objects="1" scenarios="1"/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workbookViewId="0">
      <pane ySplit="9" topLeftCell="A10" activePane="bottomLeft" state="frozen"/>
      <selection activeCell="D8" sqref="D8"/>
      <selection pane="bottomLeft" activeCell="H11" sqref="H11"/>
    </sheetView>
  </sheetViews>
  <sheetFormatPr defaultColWidth="0" defaultRowHeight="13.5" x14ac:dyDescent="0.15"/>
  <cols>
    <col min="1" max="1" width="32.5" customWidth="1"/>
    <col min="2" max="2" width="5.625" bestFit="1" customWidth="1"/>
    <col min="3" max="3" width="7.25" bestFit="1" customWidth="1"/>
    <col min="4" max="4" width="25" customWidth="1"/>
    <col min="5" max="5" width="1.875" customWidth="1"/>
    <col min="6" max="6" width="5.625" bestFit="1" customWidth="1"/>
    <col min="7" max="7" width="7.25" customWidth="1"/>
    <col min="8" max="8" width="25" customWidth="1"/>
    <col min="9" max="9" width="6.5" customWidth="1"/>
    <col min="10" max="16384" width="9" hidden="1"/>
  </cols>
  <sheetData>
    <row r="1" spans="1:24" ht="24" x14ac:dyDescent="0.15">
      <c r="A1" s="62"/>
      <c r="B1" s="215" t="s">
        <v>1523</v>
      </c>
      <c r="C1" s="216"/>
      <c r="D1" s="216"/>
      <c r="E1" s="216"/>
      <c r="F1" s="216"/>
      <c r="G1" s="216"/>
      <c r="H1" s="216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4" ht="24" x14ac:dyDescent="0.15">
      <c r="A2" s="62"/>
      <c r="B2" s="215" t="s">
        <v>83</v>
      </c>
      <c r="C2" s="216"/>
      <c r="D2" s="216"/>
      <c r="E2" s="216"/>
      <c r="F2" s="216"/>
      <c r="G2" s="216"/>
      <c r="H2" s="216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4" ht="6" customHeight="1" thickBo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4" ht="19.5" thickBot="1" x14ac:dyDescent="0.2">
      <c r="A4" s="62"/>
      <c r="B4" s="217" t="s">
        <v>8</v>
      </c>
      <c r="C4" s="218"/>
      <c r="D4" s="219"/>
      <c r="E4" s="220" t="s">
        <v>28</v>
      </c>
      <c r="F4" s="221"/>
      <c r="G4" s="222" t="s">
        <v>84</v>
      </c>
      <c r="H4" s="223"/>
      <c r="I4" s="62"/>
      <c r="J4" s="62"/>
      <c r="K4" s="62" t="s">
        <v>85</v>
      </c>
      <c r="L4" s="62" t="str">
        <f>"$B$1:$H$"&amp;MAX(P7:P8)+9</f>
        <v>$B$1:$H$9</v>
      </c>
      <c r="M4" s="62"/>
      <c r="N4" s="62"/>
      <c r="O4" s="62"/>
      <c r="P4" s="62"/>
      <c r="Q4" s="62"/>
      <c r="R4" s="62"/>
      <c r="S4" s="62"/>
      <c r="T4" s="62"/>
      <c r="U4" s="62"/>
    </row>
    <row r="5" spans="1:24" ht="28.5" thickTop="1" thickBot="1" x14ac:dyDescent="0.2">
      <c r="A5" s="63" t="str">
        <f>IF(OR(B5="",G5=""),"まず「申込書」シートの必要事項を
入力してください。","")</f>
        <v>まず「申込書」シートの必要事項を
入力してください。</v>
      </c>
      <c r="B5" s="224" t="str">
        <f>IF(申込書!$D$4="","",申込書!$D$4)</f>
        <v/>
      </c>
      <c r="C5" s="225"/>
      <c r="D5" s="226"/>
      <c r="E5" s="227" t="s">
        <v>447</v>
      </c>
      <c r="F5" s="226"/>
      <c r="G5" s="227" t="str">
        <f>IF(申込書!$C$9="","",申込書!$C$9)</f>
        <v/>
      </c>
      <c r="H5" s="228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4" ht="18.75" x14ac:dyDescent="0.15">
      <c r="A6" s="62"/>
      <c r="B6" s="62"/>
      <c r="C6" s="62"/>
      <c r="D6" s="62"/>
      <c r="E6" s="62"/>
      <c r="F6" s="62"/>
      <c r="G6" s="64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4" ht="18.75" x14ac:dyDescent="0.15">
      <c r="A7" s="62"/>
      <c r="B7" s="212" t="s">
        <v>86</v>
      </c>
      <c r="C7" s="213"/>
      <c r="D7" s="214"/>
      <c r="E7" s="65"/>
      <c r="F7" s="212" t="s">
        <v>87</v>
      </c>
      <c r="G7" s="213"/>
      <c r="H7" s="214"/>
      <c r="I7" s="62"/>
      <c r="J7" s="62"/>
      <c r="K7" s="62"/>
      <c r="L7" s="62"/>
      <c r="M7" s="62"/>
      <c r="N7" s="62"/>
      <c r="O7" s="66" t="s">
        <v>88</v>
      </c>
      <c r="P7" s="62">
        <f>COUNTA($G$10:$G$81)</f>
        <v>0</v>
      </c>
      <c r="Q7" s="62"/>
      <c r="R7" s="62"/>
      <c r="S7" s="62"/>
      <c r="T7" s="62"/>
      <c r="U7" s="62"/>
    </row>
    <row r="8" spans="1:24" ht="37.5" x14ac:dyDescent="0.15">
      <c r="A8" s="62" t="str">
        <f>IF(OR($C$10="",$G$10=""),"","すべて移動させてください。")</f>
        <v/>
      </c>
      <c r="B8" s="67" t="s">
        <v>89</v>
      </c>
      <c r="C8" s="68" t="s">
        <v>57</v>
      </c>
      <c r="D8" s="69" t="s">
        <v>58</v>
      </c>
      <c r="E8" s="62"/>
      <c r="F8" s="67" t="s">
        <v>89</v>
      </c>
      <c r="G8" s="68" t="s">
        <v>57</v>
      </c>
      <c r="H8" s="69" t="s">
        <v>58</v>
      </c>
      <c r="I8" s="62"/>
      <c r="J8" s="62"/>
      <c r="K8" s="62" t="s">
        <v>90</v>
      </c>
      <c r="L8" s="62"/>
      <c r="M8" s="62"/>
      <c r="N8" s="62" t="s">
        <v>91</v>
      </c>
      <c r="O8" s="62" t="s">
        <v>92</v>
      </c>
      <c r="P8" s="62">
        <f>SUM($N$10:$N$81)</f>
        <v>0</v>
      </c>
      <c r="Q8" s="62"/>
      <c r="R8" s="62" t="s">
        <v>93</v>
      </c>
      <c r="S8" s="62"/>
      <c r="T8" s="62"/>
      <c r="U8" s="62" t="s">
        <v>94</v>
      </c>
      <c r="V8" t="str">
        <f>"$C$9:$C$"&amp;$P$8-$P$7+9</f>
        <v>$C$9:$C$9</v>
      </c>
      <c r="X8">
        <f>IF($A$8="",MAX(X$10:X$81),1)</f>
        <v>0</v>
      </c>
    </row>
    <row r="9" spans="1:24" ht="18.75" hidden="1" x14ac:dyDescent="0.15">
      <c r="A9" s="62"/>
      <c r="B9" s="62"/>
      <c r="C9" s="64"/>
      <c r="D9" s="64"/>
      <c r="E9" s="62"/>
      <c r="F9" s="62"/>
      <c r="G9" s="64"/>
      <c r="H9" s="64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4" ht="18.75" x14ac:dyDescent="0.15">
      <c r="A10" s="62" t="str">
        <f>IF(G10="","",IF(AND(G10&lt;&gt;"",H10=""),"ﾌﾘｶﾞﾅがありません。",""))</f>
        <v/>
      </c>
      <c r="B10" s="62" t="str">
        <f>IF($P$8-$P$7&lt;1,"",1)</f>
        <v/>
      </c>
      <c r="C10" s="62" t="str">
        <f t="shared" ref="C10:C41" si="0">IF(ISNA(VLOOKUP(B10,$T$10:$V$81,2,0))=TRUE,"",VLOOKUP(B10,$T$10:$V$81,2,0))</f>
        <v/>
      </c>
      <c r="D10" s="70" t="str">
        <f t="shared" ref="D10:D41" si="1">IF(ISNA(VLOOKUP(B10,$T$10:$V$81,3,0))=TRUE,"",VLOOKUP(B10,$T$10:$V$81,3,0))</f>
        <v/>
      </c>
      <c r="E10" s="62"/>
      <c r="F10" s="62" t="str">
        <f>IF(G10="","",1)</f>
        <v/>
      </c>
      <c r="G10" s="89"/>
      <c r="H10" s="62" t="str">
        <f t="shared" ref="H10:H41" si="2">IF(ISNA(VLOOKUP(G10,$U$6:$V$81,2,0))=TRUE,"",VLOOKUP(G10,$U$6:$V$81,2,0))</f>
        <v/>
      </c>
      <c r="I10" s="62"/>
      <c r="J10" s="62">
        <v>1</v>
      </c>
      <c r="K10" s="62" t="str">
        <f>IF('種目別申込一覧表（女子）'!$AA$8="","",'種目別申込一覧表（女子）'!$AA$8)</f>
        <v/>
      </c>
      <c r="L10" s="62" t="e">
        <f>IF('種目別申込一覧表（女子）'!$AB$8="","",'種目別申込一覧表（女子）'!$AB$8)</f>
        <v>#N/A</v>
      </c>
      <c r="M10" s="62"/>
      <c r="N10" s="62">
        <f>IF(K10="",0,IF(COUNTIF($K$10:K10,K10)=1,1,0))</f>
        <v>0</v>
      </c>
      <c r="O10" s="62" t="str">
        <f t="shared" ref="O10:O41" si="3">IF(N10=1,K10,"")</f>
        <v/>
      </c>
      <c r="P10" s="62" t="str">
        <f t="shared" ref="P10:P41" si="4">IF(N10=1,L10,"")</f>
        <v/>
      </c>
      <c r="Q10" s="62"/>
      <c r="R10" s="62">
        <v>1</v>
      </c>
      <c r="S10" s="62" t="str">
        <f t="shared" ref="S10:S41" si="5">IF(U10="","",COUNTIF($G$10:$G$81,U10)*(-1)+1)</f>
        <v/>
      </c>
      <c r="T10" s="62" t="str">
        <f>IF(U10="","",SUM($S$10:S10))</f>
        <v/>
      </c>
      <c r="U10" s="62" t="str">
        <f t="shared" ref="U10:U41" si="6">IF(R10&gt;$P$8,"",SMALL($O$10:$O$81,R10))</f>
        <v/>
      </c>
      <c r="V10" t="str">
        <f t="shared" ref="V10:V41" si="7">IF(U10="","",VLOOKUP(U10,$O$10:$P$81,2,0))</f>
        <v/>
      </c>
      <c r="X10">
        <f t="shared" ref="X10:X41" si="8">IF($A10="",0,1)</f>
        <v>0</v>
      </c>
    </row>
    <row r="11" spans="1:24" ht="18.75" x14ac:dyDescent="0.15">
      <c r="A11" s="62" t="str">
        <f t="shared" ref="A11:A42" si="9">IF(G11="","",IF(AND(G10="",G11&lt;&gt;""),"上から入力してください。",IF(AND(G11&lt;&gt;"",H11=""),"ﾌﾘｶﾞﾅがありません。","")))</f>
        <v/>
      </c>
      <c r="B11" s="62" t="str">
        <f>IF($P$8-$P$7&lt;2,"",2)</f>
        <v/>
      </c>
      <c r="C11" s="62" t="str">
        <f t="shared" si="0"/>
        <v/>
      </c>
      <c r="D11" s="62" t="str">
        <f t="shared" si="1"/>
        <v/>
      </c>
      <c r="E11" s="62"/>
      <c r="F11" s="62" t="str">
        <f>IF(G11="","",2)</f>
        <v/>
      </c>
      <c r="G11" s="89"/>
      <c r="H11" s="62" t="str">
        <f t="shared" si="2"/>
        <v/>
      </c>
      <c r="I11" s="62"/>
      <c r="J11" s="62">
        <v>2</v>
      </c>
      <c r="K11" s="62" t="str">
        <f>IF('種目別申込一覧表（女子）'!$AA$9="","",'種目別申込一覧表（女子）'!$AA$9)</f>
        <v/>
      </c>
      <c r="L11" s="62" t="e">
        <f>IF('種目別申込一覧表（女子）'!$AB$9="","",'種目別申込一覧表（女子）'!$AB$9)</f>
        <v>#N/A</v>
      </c>
      <c r="M11" s="62"/>
      <c r="N11" s="62">
        <f>IF(K11="",0,IF(COUNTIF($K$10:K11,K11)=1,1,0))</f>
        <v>0</v>
      </c>
      <c r="O11" s="62" t="str">
        <f t="shared" si="3"/>
        <v/>
      </c>
      <c r="P11" s="62" t="str">
        <f t="shared" si="4"/>
        <v/>
      </c>
      <c r="Q11" s="62"/>
      <c r="R11" s="62">
        <v>2</v>
      </c>
      <c r="S11" s="62" t="str">
        <f t="shared" si="5"/>
        <v/>
      </c>
      <c r="T11" s="62" t="str">
        <f>IF(U11="","",SUM($S$10:S11))</f>
        <v/>
      </c>
      <c r="U11" s="62" t="str">
        <f t="shared" si="6"/>
        <v/>
      </c>
      <c r="V11" t="str">
        <f t="shared" si="7"/>
        <v/>
      </c>
      <c r="X11">
        <f t="shared" si="8"/>
        <v>0</v>
      </c>
    </row>
    <row r="12" spans="1:24" x14ac:dyDescent="0.15">
      <c r="A12" t="str">
        <f t="shared" si="9"/>
        <v/>
      </c>
      <c r="B12" t="str">
        <f>IF($P$8-$P$7&lt;3,"",3)</f>
        <v/>
      </c>
      <c r="C12" t="str">
        <f t="shared" si="0"/>
        <v/>
      </c>
      <c r="D12" t="str">
        <f t="shared" si="1"/>
        <v/>
      </c>
      <c r="F12" t="str">
        <f>IF(G12="","",3)</f>
        <v/>
      </c>
      <c r="G12" s="90"/>
      <c r="H12" t="str">
        <f t="shared" si="2"/>
        <v/>
      </c>
      <c r="J12">
        <v>3</v>
      </c>
      <c r="K12" t="str">
        <f>IF('種目別申込一覧表（女子）'!$AA$10="","",'種目別申込一覧表（女子）'!$AA$10)</f>
        <v/>
      </c>
      <c r="L12" t="e">
        <f>IF('種目別申込一覧表（女子）'!$AB$10="","",'種目別申込一覧表（女子）'!$AB$10)</f>
        <v>#N/A</v>
      </c>
      <c r="N12">
        <f>IF(K12="",0,IF(COUNTIF($K$10:K12,K12)=1,1,0))</f>
        <v>0</v>
      </c>
      <c r="O12" t="str">
        <f t="shared" si="3"/>
        <v/>
      </c>
      <c r="P12" t="str">
        <f t="shared" si="4"/>
        <v/>
      </c>
      <c r="R12">
        <v>3</v>
      </c>
      <c r="S12" t="str">
        <f t="shared" si="5"/>
        <v/>
      </c>
      <c r="T12" t="str">
        <f>IF(U12="","",SUM($S$10:S12))</f>
        <v/>
      </c>
      <c r="U12" t="str">
        <f t="shared" si="6"/>
        <v/>
      </c>
      <c r="V12" t="str">
        <f t="shared" si="7"/>
        <v/>
      </c>
      <c r="X12">
        <f t="shared" si="8"/>
        <v>0</v>
      </c>
    </row>
    <row r="13" spans="1:24" x14ac:dyDescent="0.15">
      <c r="A13" t="str">
        <f t="shared" si="9"/>
        <v/>
      </c>
      <c r="B13" t="str">
        <f>IF($P$8-$P$7&lt;4,"",4)</f>
        <v/>
      </c>
      <c r="C13" t="str">
        <f t="shared" si="0"/>
        <v/>
      </c>
      <c r="D13" t="str">
        <f t="shared" si="1"/>
        <v/>
      </c>
      <c r="F13" t="str">
        <f>IF(G13="","",4)</f>
        <v/>
      </c>
      <c r="G13" s="90"/>
      <c r="H13" t="str">
        <f t="shared" si="2"/>
        <v/>
      </c>
      <c r="J13">
        <v>4</v>
      </c>
      <c r="K13" t="str">
        <f>IF('種目別申込一覧表（女子）'!$AA$11="","",'種目別申込一覧表（女子）'!$AA$11)</f>
        <v/>
      </c>
      <c r="L13" t="e">
        <f>IF('種目別申込一覧表（女子）'!$AB$11="","",'種目別申込一覧表（女子）'!$AB$11)</f>
        <v>#N/A</v>
      </c>
      <c r="N13">
        <f>IF(K13="",0,IF(COUNTIF($K$10:K13,K13)=1,1,0))</f>
        <v>0</v>
      </c>
      <c r="O13" t="str">
        <f t="shared" si="3"/>
        <v/>
      </c>
      <c r="P13" t="str">
        <f t="shared" si="4"/>
        <v/>
      </c>
      <c r="R13">
        <v>4</v>
      </c>
      <c r="S13" t="str">
        <f t="shared" si="5"/>
        <v/>
      </c>
      <c r="T13" t="str">
        <f>IF(U13="","",SUM($S$10:S13))</f>
        <v/>
      </c>
      <c r="U13" t="str">
        <f t="shared" si="6"/>
        <v/>
      </c>
      <c r="V13" t="str">
        <f t="shared" si="7"/>
        <v/>
      </c>
      <c r="X13">
        <f t="shared" si="8"/>
        <v>0</v>
      </c>
    </row>
    <row r="14" spans="1:24" x14ac:dyDescent="0.15">
      <c r="A14" t="str">
        <f t="shared" si="9"/>
        <v/>
      </c>
      <c r="B14" t="str">
        <f>IF($P$8-$P$7&lt;5,"",5)</f>
        <v/>
      </c>
      <c r="C14" t="str">
        <f t="shared" si="0"/>
        <v/>
      </c>
      <c r="D14" t="str">
        <f t="shared" si="1"/>
        <v/>
      </c>
      <c r="F14" t="str">
        <f>IF(G14="","",5)</f>
        <v/>
      </c>
      <c r="G14" s="90"/>
      <c r="H14" t="str">
        <f t="shared" si="2"/>
        <v/>
      </c>
      <c r="J14">
        <v>5</v>
      </c>
      <c r="K14" t="str">
        <f>IF('種目別申込一覧表（女子）'!$AA$12="","",'種目別申込一覧表（女子）'!$AA$12)</f>
        <v/>
      </c>
      <c r="L14" t="e">
        <f>IF('種目別申込一覧表（女子）'!$AB$12="","",'種目別申込一覧表（女子）'!$AB$12)</f>
        <v>#N/A</v>
      </c>
      <c r="N14">
        <f>IF(K14="",0,IF(COUNTIF($K$10:K14,K14)=1,1,0))</f>
        <v>0</v>
      </c>
      <c r="O14" t="str">
        <f t="shared" si="3"/>
        <v/>
      </c>
      <c r="P14" t="str">
        <f t="shared" si="4"/>
        <v/>
      </c>
      <c r="R14">
        <v>5</v>
      </c>
      <c r="S14" t="str">
        <f t="shared" si="5"/>
        <v/>
      </c>
      <c r="T14" t="str">
        <f>IF(U14="","",SUM($S$10:S14))</f>
        <v/>
      </c>
      <c r="U14" t="str">
        <f t="shared" si="6"/>
        <v/>
      </c>
      <c r="V14" t="str">
        <f t="shared" si="7"/>
        <v/>
      </c>
      <c r="X14">
        <f t="shared" si="8"/>
        <v>0</v>
      </c>
    </row>
    <row r="15" spans="1:24" x14ac:dyDescent="0.15">
      <c r="A15" t="str">
        <f t="shared" si="9"/>
        <v/>
      </c>
      <c r="B15" t="str">
        <f>IF($P$8-$P$7&lt;6,"",6)</f>
        <v/>
      </c>
      <c r="C15" t="str">
        <f t="shared" si="0"/>
        <v/>
      </c>
      <c r="D15" t="str">
        <f t="shared" si="1"/>
        <v/>
      </c>
      <c r="F15" t="str">
        <f>IF(G15="","",6)</f>
        <v/>
      </c>
      <c r="G15" s="90"/>
      <c r="H15" t="str">
        <f t="shared" si="2"/>
        <v/>
      </c>
      <c r="J15">
        <v>6</v>
      </c>
      <c r="K15" t="str">
        <f>IF('種目別申込一覧表（女子）'!$AA$13="","",'種目別申込一覧表（女子）'!$AA$13)</f>
        <v/>
      </c>
      <c r="L15" t="e">
        <f>IF('種目別申込一覧表（女子）'!$AB$13="","",'種目別申込一覧表（女子）'!$AB$13)</f>
        <v>#N/A</v>
      </c>
      <c r="N15">
        <f>IF(K15="",0,IF(COUNTIF($K$10:K15,K15)=1,1,0))</f>
        <v>0</v>
      </c>
      <c r="O15" t="str">
        <f t="shared" si="3"/>
        <v/>
      </c>
      <c r="P15" t="str">
        <f t="shared" si="4"/>
        <v/>
      </c>
      <c r="R15">
        <v>6</v>
      </c>
      <c r="S15" t="str">
        <f t="shared" si="5"/>
        <v/>
      </c>
      <c r="T15" t="str">
        <f>IF(U15="","",SUM($S$10:S15))</f>
        <v/>
      </c>
      <c r="U15" t="str">
        <f t="shared" si="6"/>
        <v/>
      </c>
      <c r="V15" t="str">
        <f t="shared" si="7"/>
        <v/>
      </c>
      <c r="X15">
        <f t="shared" si="8"/>
        <v>0</v>
      </c>
    </row>
    <row r="16" spans="1:24" x14ac:dyDescent="0.15">
      <c r="A16" t="str">
        <f t="shared" si="9"/>
        <v/>
      </c>
      <c r="B16" t="str">
        <f>IF($P$8-$P$7&lt;7,"",7)</f>
        <v/>
      </c>
      <c r="C16" t="str">
        <f t="shared" si="0"/>
        <v/>
      </c>
      <c r="D16" t="str">
        <f t="shared" si="1"/>
        <v/>
      </c>
      <c r="F16" t="str">
        <f>IF(G16="","",7)</f>
        <v/>
      </c>
      <c r="G16" s="90"/>
      <c r="H16" t="str">
        <f t="shared" si="2"/>
        <v/>
      </c>
      <c r="J16">
        <v>7</v>
      </c>
      <c r="K16" t="str">
        <f>IF('種目別申込一覧表（女子）'!$AA$14="","",'種目別申込一覧表（女子）'!$AA$14)</f>
        <v/>
      </c>
      <c r="L16" t="e">
        <f>IF('種目別申込一覧表（女子）'!$AB$14="","",'種目別申込一覧表（女子）'!$AB$14)</f>
        <v>#N/A</v>
      </c>
      <c r="N16">
        <f>IF(K16="",0,IF(COUNTIF($K$10:K16,K16)=1,1,0))</f>
        <v>0</v>
      </c>
      <c r="O16" t="str">
        <f t="shared" si="3"/>
        <v/>
      </c>
      <c r="P16" t="str">
        <f t="shared" si="4"/>
        <v/>
      </c>
      <c r="R16">
        <v>7</v>
      </c>
      <c r="S16" t="str">
        <f t="shared" si="5"/>
        <v/>
      </c>
      <c r="T16" t="str">
        <f>IF(U16="","",SUM($S$10:S16))</f>
        <v/>
      </c>
      <c r="U16" t="str">
        <f t="shared" si="6"/>
        <v/>
      </c>
      <c r="V16" t="str">
        <f t="shared" si="7"/>
        <v/>
      </c>
      <c r="X16">
        <f t="shared" si="8"/>
        <v>0</v>
      </c>
    </row>
    <row r="17" spans="1:24" x14ac:dyDescent="0.15">
      <c r="A17" t="str">
        <f t="shared" si="9"/>
        <v/>
      </c>
      <c r="B17" t="str">
        <f>IF($P$8-$P$7&lt;8,"",8)</f>
        <v/>
      </c>
      <c r="C17" t="str">
        <f t="shared" si="0"/>
        <v/>
      </c>
      <c r="D17" t="str">
        <f t="shared" si="1"/>
        <v/>
      </c>
      <c r="F17" t="str">
        <f>IF(G17="","",8)</f>
        <v/>
      </c>
      <c r="G17" s="90"/>
      <c r="H17" t="str">
        <f t="shared" si="2"/>
        <v/>
      </c>
      <c r="J17">
        <v>8</v>
      </c>
      <c r="K17" t="str">
        <f>IF('種目別申込一覧表（女子）'!$AA$15="","",'種目別申込一覧表（女子）'!$AA$15)</f>
        <v/>
      </c>
      <c r="L17" t="e">
        <f>IF('種目別申込一覧表（女子）'!$AB$15="","",'種目別申込一覧表（女子）'!$AB$15)</f>
        <v>#N/A</v>
      </c>
      <c r="N17">
        <f>IF(K17="",0,IF(COUNTIF($K$10:K17,K17)=1,1,0))</f>
        <v>0</v>
      </c>
      <c r="O17" t="str">
        <f t="shared" si="3"/>
        <v/>
      </c>
      <c r="P17" t="str">
        <f t="shared" si="4"/>
        <v/>
      </c>
      <c r="R17">
        <v>8</v>
      </c>
      <c r="S17" t="str">
        <f t="shared" si="5"/>
        <v/>
      </c>
      <c r="T17" t="str">
        <f>IF(U17="","",SUM($S$10:S17))</f>
        <v/>
      </c>
      <c r="U17" t="str">
        <f t="shared" si="6"/>
        <v/>
      </c>
      <c r="V17" t="str">
        <f t="shared" si="7"/>
        <v/>
      </c>
      <c r="X17">
        <f t="shared" si="8"/>
        <v>0</v>
      </c>
    </row>
    <row r="18" spans="1:24" x14ac:dyDescent="0.15">
      <c r="A18" t="str">
        <f t="shared" si="9"/>
        <v/>
      </c>
      <c r="B18" t="str">
        <f>IF($P$8-$P$7&lt;9,"",9)</f>
        <v/>
      </c>
      <c r="C18" t="str">
        <f t="shared" si="0"/>
        <v/>
      </c>
      <c r="D18" t="str">
        <f t="shared" si="1"/>
        <v/>
      </c>
      <c r="F18" t="str">
        <f>IF(G18="","",9)</f>
        <v/>
      </c>
      <c r="G18" s="90"/>
      <c r="H18" t="str">
        <f t="shared" si="2"/>
        <v/>
      </c>
      <c r="J18">
        <v>9</v>
      </c>
      <c r="K18" t="str">
        <f>IF('種目別申込一覧表（女子）'!$AA$16="","",'種目別申込一覧表（女子）'!$AA$16)</f>
        <v/>
      </c>
      <c r="L18" t="e">
        <f>IF('種目別申込一覧表（女子）'!$AB$16="","",'種目別申込一覧表（女子）'!$AB$16)</f>
        <v>#N/A</v>
      </c>
      <c r="N18">
        <f>IF(K18="",0,IF(COUNTIF($K$10:K18,K18)=1,1,0))</f>
        <v>0</v>
      </c>
      <c r="O18" t="str">
        <f t="shared" si="3"/>
        <v/>
      </c>
      <c r="P18" t="str">
        <f t="shared" si="4"/>
        <v/>
      </c>
      <c r="R18">
        <v>9</v>
      </c>
      <c r="S18" t="str">
        <f t="shared" si="5"/>
        <v/>
      </c>
      <c r="T18" t="str">
        <f>IF(U18="","",SUM($S$10:S18))</f>
        <v/>
      </c>
      <c r="U18" t="str">
        <f t="shared" si="6"/>
        <v/>
      </c>
      <c r="V18" t="str">
        <f t="shared" si="7"/>
        <v/>
      </c>
      <c r="X18">
        <f t="shared" si="8"/>
        <v>0</v>
      </c>
    </row>
    <row r="19" spans="1:24" x14ac:dyDescent="0.15">
      <c r="A19" t="str">
        <f t="shared" si="9"/>
        <v/>
      </c>
      <c r="B19" t="str">
        <f>IF($P$8-$P$7&lt;10,"",10)</f>
        <v/>
      </c>
      <c r="C19" t="str">
        <f t="shared" si="0"/>
        <v/>
      </c>
      <c r="D19" t="str">
        <f t="shared" si="1"/>
        <v/>
      </c>
      <c r="F19" t="str">
        <f>IF(G19="","",10)</f>
        <v/>
      </c>
      <c r="G19" s="90"/>
      <c r="H19" t="str">
        <f t="shared" si="2"/>
        <v/>
      </c>
      <c r="J19">
        <v>10</v>
      </c>
      <c r="K19" t="str">
        <f>IF('種目別申込一覧表（女子）'!$AA$17="","",'種目別申込一覧表（女子）'!$AA$17)</f>
        <v/>
      </c>
      <c r="L19" t="e">
        <f>IF('種目別申込一覧表（女子）'!$AB$17="","",'種目別申込一覧表（女子）'!$AB$17)</f>
        <v>#N/A</v>
      </c>
      <c r="N19">
        <f>IF(K19="",0,IF(COUNTIF($K$10:K19,K19)=1,1,0))</f>
        <v>0</v>
      </c>
      <c r="O19" t="str">
        <f t="shared" si="3"/>
        <v/>
      </c>
      <c r="P19" t="str">
        <f t="shared" si="4"/>
        <v/>
      </c>
      <c r="R19">
        <v>10</v>
      </c>
      <c r="S19" t="str">
        <f t="shared" si="5"/>
        <v/>
      </c>
      <c r="T19" t="str">
        <f>IF(U19="","",SUM($S$10:S19))</f>
        <v/>
      </c>
      <c r="U19" t="str">
        <f t="shared" si="6"/>
        <v/>
      </c>
      <c r="V19" t="str">
        <f t="shared" si="7"/>
        <v/>
      </c>
      <c r="X19">
        <f t="shared" si="8"/>
        <v>0</v>
      </c>
    </row>
    <row r="20" spans="1:24" x14ac:dyDescent="0.15">
      <c r="A20" t="str">
        <f t="shared" si="9"/>
        <v/>
      </c>
      <c r="B20" t="str">
        <f>IF($P$8-$P$7&lt;11,"",11)</f>
        <v/>
      </c>
      <c r="C20" t="str">
        <f t="shared" si="0"/>
        <v/>
      </c>
      <c r="D20" t="str">
        <f t="shared" si="1"/>
        <v/>
      </c>
      <c r="F20" t="str">
        <f>IF(G20="","",11)</f>
        <v/>
      </c>
      <c r="G20" s="90"/>
      <c r="H20" t="str">
        <f t="shared" si="2"/>
        <v/>
      </c>
      <c r="J20">
        <v>11</v>
      </c>
      <c r="K20" t="str">
        <f>IF('種目別申込一覧表（女子）'!$AA$18="","",'種目別申込一覧表（女子）'!$AA$18)</f>
        <v/>
      </c>
      <c r="L20" t="e">
        <f>IF('種目別申込一覧表（女子）'!$AB$18="","",'種目別申込一覧表（女子）'!$AB$18)</f>
        <v>#N/A</v>
      </c>
      <c r="N20">
        <f>IF(K20="",0,IF(COUNTIF($K$10:K20,K20)=1,1,0))</f>
        <v>0</v>
      </c>
      <c r="O20" t="str">
        <f t="shared" si="3"/>
        <v/>
      </c>
      <c r="P20" t="str">
        <f t="shared" si="4"/>
        <v/>
      </c>
      <c r="R20">
        <v>11</v>
      </c>
      <c r="S20" t="str">
        <f t="shared" si="5"/>
        <v/>
      </c>
      <c r="T20" t="str">
        <f>IF(U20="","",SUM($S$10:S20))</f>
        <v/>
      </c>
      <c r="U20" t="str">
        <f t="shared" si="6"/>
        <v/>
      </c>
      <c r="V20" t="str">
        <f t="shared" si="7"/>
        <v/>
      </c>
      <c r="X20">
        <f t="shared" si="8"/>
        <v>0</v>
      </c>
    </row>
    <row r="21" spans="1:24" x14ac:dyDescent="0.15">
      <c r="A21" t="str">
        <f t="shared" si="9"/>
        <v/>
      </c>
      <c r="B21" t="str">
        <f>IF($P$8-$P$7&lt;12,"",12)</f>
        <v/>
      </c>
      <c r="C21" t="str">
        <f t="shared" si="0"/>
        <v/>
      </c>
      <c r="D21" t="str">
        <f t="shared" si="1"/>
        <v/>
      </c>
      <c r="F21" t="str">
        <f>IF(G21="","",12)</f>
        <v/>
      </c>
      <c r="G21" s="90"/>
      <c r="H21" t="str">
        <f t="shared" si="2"/>
        <v/>
      </c>
      <c r="J21">
        <v>12</v>
      </c>
      <c r="K21" t="str">
        <f>IF('種目別申込一覧表（女子）'!$AA$19="","",'種目別申込一覧表（女子）'!$AA$19)</f>
        <v/>
      </c>
      <c r="L21" t="e">
        <f>IF('種目別申込一覧表（女子）'!$AB$19="","",'種目別申込一覧表（女子）'!$AB$19)</f>
        <v>#N/A</v>
      </c>
      <c r="N21">
        <f>IF(K21="",0,IF(COUNTIF($K$10:K21,K21)=1,1,0))</f>
        <v>0</v>
      </c>
      <c r="O21" t="str">
        <f t="shared" si="3"/>
        <v/>
      </c>
      <c r="P21" t="str">
        <f t="shared" si="4"/>
        <v/>
      </c>
      <c r="R21">
        <v>12</v>
      </c>
      <c r="S21" t="str">
        <f t="shared" si="5"/>
        <v/>
      </c>
      <c r="T21" t="str">
        <f>IF(U21="","",SUM($S$10:S21))</f>
        <v/>
      </c>
      <c r="U21" t="str">
        <f t="shared" si="6"/>
        <v/>
      </c>
      <c r="V21" t="str">
        <f t="shared" si="7"/>
        <v/>
      </c>
      <c r="X21">
        <f t="shared" si="8"/>
        <v>0</v>
      </c>
    </row>
    <row r="22" spans="1:24" x14ac:dyDescent="0.15">
      <c r="A22" t="str">
        <f t="shared" si="9"/>
        <v/>
      </c>
      <c r="B22" t="str">
        <f>IF($P$8-$P$7&lt;13,"",13)</f>
        <v/>
      </c>
      <c r="C22" t="str">
        <f t="shared" si="0"/>
        <v/>
      </c>
      <c r="D22" t="str">
        <f t="shared" si="1"/>
        <v/>
      </c>
      <c r="F22" t="str">
        <f>IF(G22="","",13)</f>
        <v/>
      </c>
      <c r="G22" s="90"/>
      <c r="H22" t="str">
        <f t="shared" si="2"/>
        <v/>
      </c>
      <c r="J22">
        <v>13</v>
      </c>
      <c r="K22" t="str">
        <f>IF('種目別申込一覧表（女子）'!$AA$20="","",'種目別申込一覧表（女子）'!$AA$20)</f>
        <v/>
      </c>
      <c r="L22" t="e">
        <f>IF('種目別申込一覧表（女子）'!$AB$20="","",'種目別申込一覧表（女子）'!$AB$20)</f>
        <v>#N/A</v>
      </c>
      <c r="N22">
        <f>IF(K22="",0,IF(COUNTIF($K$10:K22,K22)=1,1,0))</f>
        <v>0</v>
      </c>
      <c r="O22" t="str">
        <f t="shared" si="3"/>
        <v/>
      </c>
      <c r="P22" t="str">
        <f t="shared" si="4"/>
        <v/>
      </c>
      <c r="R22">
        <v>13</v>
      </c>
      <c r="S22" t="str">
        <f t="shared" si="5"/>
        <v/>
      </c>
      <c r="T22" t="str">
        <f>IF(U22="","",SUM($S$10:S22))</f>
        <v/>
      </c>
      <c r="U22" t="str">
        <f t="shared" si="6"/>
        <v/>
      </c>
      <c r="V22" t="str">
        <f t="shared" si="7"/>
        <v/>
      </c>
      <c r="X22">
        <f t="shared" si="8"/>
        <v>0</v>
      </c>
    </row>
    <row r="23" spans="1:24" x14ac:dyDescent="0.15">
      <c r="A23" t="str">
        <f t="shared" si="9"/>
        <v/>
      </c>
      <c r="B23" t="str">
        <f>IF($P$8-$P$7&lt;14,"",14)</f>
        <v/>
      </c>
      <c r="C23" t="str">
        <f t="shared" si="0"/>
        <v/>
      </c>
      <c r="D23" t="str">
        <f t="shared" si="1"/>
        <v/>
      </c>
      <c r="F23" t="str">
        <f>IF(G23="","",14)</f>
        <v/>
      </c>
      <c r="G23" s="90"/>
      <c r="H23" t="str">
        <f t="shared" si="2"/>
        <v/>
      </c>
      <c r="J23">
        <v>14</v>
      </c>
      <c r="K23" t="str">
        <f>IF('種目別申込一覧表（女子）'!$AA$21="","",'種目別申込一覧表（女子）'!$AA$21)</f>
        <v/>
      </c>
      <c r="L23" t="e">
        <f>IF('種目別申込一覧表（女子）'!$AB$21="","",'種目別申込一覧表（女子）'!$AB$21)</f>
        <v>#N/A</v>
      </c>
      <c r="N23">
        <f>IF(K23="",0,IF(COUNTIF($K$10:K23,K23)=1,1,0))</f>
        <v>0</v>
      </c>
      <c r="O23" t="str">
        <f t="shared" si="3"/>
        <v/>
      </c>
      <c r="P23" t="str">
        <f t="shared" si="4"/>
        <v/>
      </c>
      <c r="R23">
        <v>14</v>
      </c>
      <c r="S23" t="str">
        <f t="shared" si="5"/>
        <v/>
      </c>
      <c r="T23" t="str">
        <f>IF(U23="","",SUM($S$10:S23))</f>
        <v/>
      </c>
      <c r="U23" t="str">
        <f t="shared" si="6"/>
        <v/>
      </c>
      <c r="V23" t="str">
        <f t="shared" si="7"/>
        <v/>
      </c>
      <c r="X23">
        <f t="shared" si="8"/>
        <v>0</v>
      </c>
    </row>
    <row r="24" spans="1:24" x14ac:dyDescent="0.15">
      <c r="A24" t="str">
        <f t="shared" si="9"/>
        <v/>
      </c>
      <c r="B24" t="str">
        <f>IF($P$8-$P$7&lt;15,"",15)</f>
        <v/>
      </c>
      <c r="C24" t="str">
        <f t="shared" si="0"/>
        <v/>
      </c>
      <c r="D24" t="str">
        <f t="shared" si="1"/>
        <v/>
      </c>
      <c r="F24" t="str">
        <f>IF(G24="","",15)</f>
        <v/>
      </c>
      <c r="G24" s="90"/>
      <c r="H24" t="str">
        <f t="shared" si="2"/>
        <v/>
      </c>
      <c r="J24">
        <v>15</v>
      </c>
      <c r="K24" t="str">
        <f>IF('種目別申込一覧表（女子）'!$AA$22="","",'種目別申込一覧表（女子）'!$AA$22)</f>
        <v/>
      </c>
      <c r="L24" t="e">
        <f>IF('種目別申込一覧表（女子）'!$AB$22="","",'種目別申込一覧表（女子）'!$AB$22)</f>
        <v>#N/A</v>
      </c>
      <c r="N24">
        <f>IF(K24="",0,IF(COUNTIF($K$10:K24,K24)=1,1,0))</f>
        <v>0</v>
      </c>
      <c r="O24" t="str">
        <f t="shared" si="3"/>
        <v/>
      </c>
      <c r="P24" t="str">
        <f t="shared" si="4"/>
        <v/>
      </c>
      <c r="R24">
        <v>15</v>
      </c>
      <c r="S24" t="str">
        <f t="shared" si="5"/>
        <v/>
      </c>
      <c r="T24" t="str">
        <f>IF(U24="","",SUM($S$10:S24))</f>
        <v/>
      </c>
      <c r="U24" t="str">
        <f t="shared" si="6"/>
        <v/>
      </c>
      <c r="V24" t="str">
        <f t="shared" si="7"/>
        <v/>
      </c>
      <c r="X24">
        <f t="shared" si="8"/>
        <v>0</v>
      </c>
    </row>
    <row r="25" spans="1:24" x14ac:dyDescent="0.15">
      <c r="A25" t="str">
        <f t="shared" si="9"/>
        <v/>
      </c>
      <c r="B25" t="str">
        <f>IF($P$8-$P$7&lt;16,"",16)</f>
        <v/>
      </c>
      <c r="C25" t="str">
        <f t="shared" si="0"/>
        <v/>
      </c>
      <c r="D25" t="str">
        <f t="shared" si="1"/>
        <v/>
      </c>
      <c r="F25" t="str">
        <f>IF(G25="","",16)</f>
        <v/>
      </c>
      <c r="G25" s="90"/>
      <c r="H25" t="str">
        <f t="shared" si="2"/>
        <v/>
      </c>
      <c r="J25">
        <v>16</v>
      </c>
      <c r="K25" t="str">
        <f>IF('種目別申込一覧表（女子）'!$AA$23="","",'種目別申込一覧表（女子）'!$AA$23)</f>
        <v/>
      </c>
      <c r="L25" t="e">
        <f>IF('種目別申込一覧表（女子）'!$AB$23="","",'種目別申込一覧表（女子）'!$AB$23)</f>
        <v>#N/A</v>
      </c>
      <c r="N25">
        <f>IF(K25="",0,IF(COUNTIF($K$10:K25,K25)=1,1,0))</f>
        <v>0</v>
      </c>
      <c r="O25" t="str">
        <f t="shared" si="3"/>
        <v/>
      </c>
      <c r="P25" t="str">
        <f t="shared" si="4"/>
        <v/>
      </c>
      <c r="R25">
        <v>16</v>
      </c>
      <c r="S25" t="str">
        <f t="shared" si="5"/>
        <v/>
      </c>
      <c r="T25" t="str">
        <f>IF(U25="","",SUM($S$10:S25))</f>
        <v/>
      </c>
      <c r="U25" t="str">
        <f t="shared" si="6"/>
        <v/>
      </c>
      <c r="V25" t="str">
        <f t="shared" si="7"/>
        <v/>
      </c>
      <c r="X25">
        <f t="shared" si="8"/>
        <v>0</v>
      </c>
    </row>
    <row r="26" spans="1:24" x14ac:dyDescent="0.15">
      <c r="A26" t="str">
        <f t="shared" si="9"/>
        <v/>
      </c>
      <c r="B26" t="str">
        <f>IF($P$8-$P$7&lt;17,"",17)</f>
        <v/>
      </c>
      <c r="C26" t="str">
        <f t="shared" si="0"/>
        <v/>
      </c>
      <c r="D26" t="str">
        <f t="shared" si="1"/>
        <v/>
      </c>
      <c r="F26" t="str">
        <f>IF(G26="","",17)</f>
        <v/>
      </c>
      <c r="G26" s="90"/>
      <c r="H26" t="str">
        <f t="shared" si="2"/>
        <v/>
      </c>
      <c r="J26">
        <v>17</v>
      </c>
      <c r="K26" t="str">
        <f>IF('種目別申込一覧表（女子）'!$AA$24="","",'種目別申込一覧表（女子）'!$AA$24)</f>
        <v/>
      </c>
      <c r="L26" t="e">
        <f>IF('種目別申込一覧表（女子）'!$AB$24="","",'種目別申込一覧表（女子）'!$AB$24)</f>
        <v>#N/A</v>
      </c>
      <c r="N26">
        <f>IF(K26="",0,IF(COUNTIF($K$10:K26,K26)=1,1,0))</f>
        <v>0</v>
      </c>
      <c r="O26" t="str">
        <f t="shared" si="3"/>
        <v/>
      </c>
      <c r="P26" t="str">
        <f t="shared" si="4"/>
        <v/>
      </c>
      <c r="R26">
        <v>17</v>
      </c>
      <c r="S26" t="str">
        <f t="shared" si="5"/>
        <v/>
      </c>
      <c r="T26" t="str">
        <f>IF(U26="","",SUM($S$10:S26))</f>
        <v/>
      </c>
      <c r="U26" t="str">
        <f t="shared" si="6"/>
        <v/>
      </c>
      <c r="V26" t="str">
        <f t="shared" si="7"/>
        <v/>
      </c>
      <c r="X26">
        <f t="shared" si="8"/>
        <v>0</v>
      </c>
    </row>
    <row r="27" spans="1:24" x14ac:dyDescent="0.15">
      <c r="A27" t="str">
        <f t="shared" si="9"/>
        <v/>
      </c>
      <c r="B27" t="str">
        <f>IF($P$8-$P$7&lt;18,"",18)</f>
        <v/>
      </c>
      <c r="C27" t="str">
        <f t="shared" si="0"/>
        <v/>
      </c>
      <c r="D27" t="str">
        <f t="shared" si="1"/>
        <v/>
      </c>
      <c r="F27" t="str">
        <f>IF(G27="","",18)</f>
        <v/>
      </c>
      <c r="G27" s="90"/>
      <c r="H27" t="str">
        <f t="shared" si="2"/>
        <v/>
      </c>
      <c r="J27">
        <v>18</v>
      </c>
      <c r="K27" t="str">
        <f>IF('種目別申込一覧表（女子）'!$AA$25="","",'種目別申込一覧表（女子）'!$AA$25)</f>
        <v/>
      </c>
      <c r="L27" t="e">
        <f>IF('種目別申込一覧表（女子）'!$AB$25="","",'種目別申込一覧表（女子）'!$AB$25)</f>
        <v>#N/A</v>
      </c>
      <c r="N27">
        <f>IF(K27="",0,IF(COUNTIF($K$10:K27,K27)=1,1,0))</f>
        <v>0</v>
      </c>
      <c r="O27" t="str">
        <f t="shared" si="3"/>
        <v/>
      </c>
      <c r="P27" t="str">
        <f t="shared" si="4"/>
        <v/>
      </c>
      <c r="R27">
        <v>18</v>
      </c>
      <c r="S27" t="str">
        <f t="shared" si="5"/>
        <v/>
      </c>
      <c r="T27" t="str">
        <f>IF(U27="","",SUM($S$10:S27))</f>
        <v/>
      </c>
      <c r="U27" t="str">
        <f t="shared" si="6"/>
        <v/>
      </c>
      <c r="V27" t="str">
        <f t="shared" si="7"/>
        <v/>
      </c>
      <c r="X27">
        <f t="shared" si="8"/>
        <v>0</v>
      </c>
    </row>
    <row r="28" spans="1:24" x14ac:dyDescent="0.15">
      <c r="A28" t="str">
        <f t="shared" si="9"/>
        <v/>
      </c>
      <c r="B28" t="str">
        <f>IF($P$8-$P$7&lt;19,"",19)</f>
        <v/>
      </c>
      <c r="C28" t="str">
        <f t="shared" si="0"/>
        <v/>
      </c>
      <c r="D28" t="str">
        <f t="shared" si="1"/>
        <v/>
      </c>
      <c r="F28" t="str">
        <f>IF(G28="","",19)</f>
        <v/>
      </c>
      <c r="G28" s="90"/>
      <c r="H28" t="str">
        <f t="shared" si="2"/>
        <v/>
      </c>
      <c r="J28">
        <v>19</v>
      </c>
      <c r="K28" t="str">
        <f>IF('種目別申込一覧表（女子）'!$AA$26="","",'種目別申込一覧表（女子）'!$AA$26)</f>
        <v/>
      </c>
      <c r="L28" t="e">
        <f>IF('種目別申込一覧表（女子）'!$AB$26="","",'種目別申込一覧表（女子）'!$AB$26)</f>
        <v>#N/A</v>
      </c>
      <c r="N28">
        <f>IF(K28="",0,IF(COUNTIF($K$10:K28,K28)=1,1,0))</f>
        <v>0</v>
      </c>
      <c r="O28" t="str">
        <f t="shared" si="3"/>
        <v/>
      </c>
      <c r="P28" t="str">
        <f t="shared" si="4"/>
        <v/>
      </c>
      <c r="R28">
        <v>19</v>
      </c>
      <c r="S28" t="str">
        <f t="shared" si="5"/>
        <v/>
      </c>
      <c r="T28" t="str">
        <f>IF(U28="","",SUM($S$10:S28))</f>
        <v/>
      </c>
      <c r="U28" t="str">
        <f t="shared" si="6"/>
        <v/>
      </c>
      <c r="V28" t="str">
        <f t="shared" si="7"/>
        <v/>
      </c>
      <c r="X28">
        <f t="shared" si="8"/>
        <v>0</v>
      </c>
    </row>
    <row r="29" spans="1:24" x14ac:dyDescent="0.15">
      <c r="A29" t="str">
        <f t="shared" si="9"/>
        <v/>
      </c>
      <c r="B29" t="str">
        <f>IF($P$8-$P$7&lt;20,"",20)</f>
        <v/>
      </c>
      <c r="C29" t="str">
        <f t="shared" si="0"/>
        <v/>
      </c>
      <c r="D29" t="str">
        <f t="shared" si="1"/>
        <v/>
      </c>
      <c r="F29" t="str">
        <f>IF(G29="","",20)</f>
        <v/>
      </c>
      <c r="G29" s="90"/>
      <c r="H29" t="str">
        <f t="shared" si="2"/>
        <v/>
      </c>
      <c r="J29">
        <v>20</v>
      </c>
      <c r="K29" t="str">
        <f>IF('種目別申込一覧表（女子）'!$AA$27="","",'種目別申込一覧表（女子）'!$AA$27)</f>
        <v/>
      </c>
      <c r="L29" t="e">
        <f>IF('種目別申込一覧表（女子）'!$AB$27="","",'種目別申込一覧表（女子）'!$AB$27)</f>
        <v>#N/A</v>
      </c>
      <c r="N29">
        <f>IF(K29="",0,IF(COUNTIF($K$10:K29,K29)=1,1,0))</f>
        <v>0</v>
      </c>
      <c r="O29" t="str">
        <f t="shared" si="3"/>
        <v/>
      </c>
      <c r="P29" t="str">
        <f t="shared" si="4"/>
        <v/>
      </c>
      <c r="R29">
        <v>20</v>
      </c>
      <c r="S29" t="str">
        <f t="shared" si="5"/>
        <v/>
      </c>
      <c r="T29" t="str">
        <f>IF(U29="","",SUM($S$10:S29))</f>
        <v/>
      </c>
      <c r="U29" t="str">
        <f t="shared" si="6"/>
        <v/>
      </c>
      <c r="V29" t="str">
        <f t="shared" si="7"/>
        <v/>
      </c>
      <c r="X29">
        <f t="shared" si="8"/>
        <v>0</v>
      </c>
    </row>
    <row r="30" spans="1:24" x14ac:dyDescent="0.15">
      <c r="A30" t="str">
        <f t="shared" si="9"/>
        <v/>
      </c>
      <c r="B30" t="str">
        <f>IF($P$8-$P$7&lt;21,"",21)</f>
        <v/>
      </c>
      <c r="C30" t="str">
        <f t="shared" si="0"/>
        <v/>
      </c>
      <c r="D30" t="str">
        <f t="shared" si="1"/>
        <v/>
      </c>
      <c r="F30" t="str">
        <f>IF(G30="","",21)</f>
        <v/>
      </c>
      <c r="G30" s="90"/>
      <c r="H30" t="str">
        <f t="shared" si="2"/>
        <v/>
      </c>
      <c r="J30">
        <v>21</v>
      </c>
      <c r="K30" t="str">
        <f>IF('種目別申込一覧表（女子）'!$AA$28="","",'種目別申込一覧表（女子）'!$AA$28)</f>
        <v/>
      </c>
      <c r="L30" t="e">
        <f>IF('種目別申込一覧表（女子）'!$AB$28="","",'種目別申込一覧表（女子）'!$AB$28)</f>
        <v>#N/A</v>
      </c>
      <c r="N30">
        <f>IF(K30="",0,IF(COUNTIF($K$10:K30,K30)=1,1,0))</f>
        <v>0</v>
      </c>
      <c r="O30" t="str">
        <f t="shared" si="3"/>
        <v/>
      </c>
      <c r="P30" t="str">
        <f t="shared" si="4"/>
        <v/>
      </c>
      <c r="R30">
        <v>21</v>
      </c>
      <c r="S30" t="str">
        <f t="shared" si="5"/>
        <v/>
      </c>
      <c r="T30" t="str">
        <f>IF(U30="","",SUM($S$10:S30))</f>
        <v/>
      </c>
      <c r="U30" t="str">
        <f t="shared" si="6"/>
        <v/>
      </c>
      <c r="V30" t="str">
        <f t="shared" si="7"/>
        <v/>
      </c>
      <c r="X30">
        <f t="shared" si="8"/>
        <v>0</v>
      </c>
    </row>
    <row r="31" spans="1:24" x14ac:dyDescent="0.15">
      <c r="A31" t="str">
        <f t="shared" si="9"/>
        <v/>
      </c>
      <c r="B31" t="str">
        <f>IF($P$8-$P$7&lt;22,"",22)</f>
        <v/>
      </c>
      <c r="C31" t="str">
        <f t="shared" si="0"/>
        <v/>
      </c>
      <c r="D31" t="str">
        <f t="shared" si="1"/>
        <v/>
      </c>
      <c r="F31" t="str">
        <f>IF(G31="","",22)</f>
        <v/>
      </c>
      <c r="G31" s="90"/>
      <c r="H31" t="str">
        <f t="shared" si="2"/>
        <v/>
      </c>
      <c r="J31">
        <v>22</v>
      </c>
      <c r="K31" t="str">
        <f>IF('種目別申込一覧表（女子）'!$AA$29="","",'種目別申込一覧表（女子）'!$AA$29)</f>
        <v/>
      </c>
      <c r="L31" t="e">
        <f>IF('種目別申込一覧表（女子）'!$AB$29="","",'種目別申込一覧表（女子）'!$AB$29)</f>
        <v>#N/A</v>
      </c>
      <c r="N31">
        <f>IF(K31="",0,IF(COUNTIF($K$10:K31,K31)=1,1,0))</f>
        <v>0</v>
      </c>
      <c r="O31" t="str">
        <f t="shared" si="3"/>
        <v/>
      </c>
      <c r="P31" t="str">
        <f t="shared" si="4"/>
        <v/>
      </c>
      <c r="R31">
        <v>22</v>
      </c>
      <c r="S31" t="str">
        <f t="shared" si="5"/>
        <v/>
      </c>
      <c r="T31" t="str">
        <f>IF(U31="","",SUM($S$10:S31))</f>
        <v/>
      </c>
      <c r="U31" t="str">
        <f t="shared" si="6"/>
        <v/>
      </c>
      <c r="V31" t="str">
        <f t="shared" si="7"/>
        <v/>
      </c>
      <c r="X31">
        <f t="shared" si="8"/>
        <v>0</v>
      </c>
    </row>
    <row r="32" spans="1:24" x14ac:dyDescent="0.15">
      <c r="A32" t="str">
        <f t="shared" si="9"/>
        <v/>
      </c>
      <c r="B32" t="str">
        <f>IF($P$8-$P$7&lt;23,"",23)</f>
        <v/>
      </c>
      <c r="C32" t="str">
        <f t="shared" si="0"/>
        <v/>
      </c>
      <c r="D32" t="str">
        <f t="shared" si="1"/>
        <v/>
      </c>
      <c r="F32" t="str">
        <f>IF(G32="","",23)</f>
        <v/>
      </c>
      <c r="G32" s="90"/>
      <c r="H32" t="str">
        <f t="shared" si="2"/>
        <v/>
      </c>
      <c r="J32">
        <v>23</v>
      </c>
      <c r="K32" t="str">
        <f>IF('種目別申込一覧表（女子）'!$AA$30="","",'種目別申込一覧表（女子）'!$AA$30)</f>
        <v/>
      </c>
      <c r="L32" t="e">
        <f>IF('種目別申込一覧表（女子）'!$AB$30="","",'種目別申込一覧表（女子）'!$AB$30)</f>
        <v>#N/A</v>
      </c>
      <c r="N32">
        <f>IF(K32="",0,IF(COUNTIF($K$10:K32,K32)=1,1,0))</f>
        <v>0</v>
      </c>
      <c r="O32" t="str">
        <f t="shared" si="3"/>
        <v/>
      </c>
      <c r="P32" t="str">
        <f t="shared" si="4"/>
        <v/>
      </c>
      <c r="R32">
        <v>23</v>
      </c>
      <c r="S32" t="str">
        <f t="shared" si="5"/>
        <v/>
      </c>
      <c r="T32" t="str">
        <f>IF(U32="","",SUM($S$10:S32))</f>
        <v/>
      </c>
      <c r="U32" t="str">
        <f t="shared" si="6"/>
        <v/>
      </c>
      <c r="V32" t="str">
        <f t="shared" si="7"/>
        <v/>
      </c>
      <c r="X32">
        <f t="shared" si="8"/>
        <v>0</v>
      </c>
    </row>
    <row r="33" spans="1:24" x14ac:dyDescent="0.15">
      <c r="A33" t="str">
        <f t="shared" si="9"/>
        <v/>
      </c>
      <c r="B33" t="str">
        <f>IF($P$8-$P$7&lt;24,"",24)</f>
        <v/>
      </c>
      <c r="C33" t="str">
        <f t="shared" si="0"/>
        <v/>
      </c>
      <c r="D33" t="str">
        <f t="shared" si="1"/>
        <v/>
      </c>
      <c r="F33" t="str">
        <f>IF(G33="","",24)</f>
        <v/>
      </c>
      <c r="G33" s="90"/>
      <c r="H33" t="str">
        <f t="shared" si="2"/>
        <v/>
      </c>
      <c r="J33">
        <v>24</v>
      </c>
      <c r="K33" t="str">
        <f>IF('種目別申込一覧表（女子）'!$AA$31="","",'種目別申込一覧表（女子）'!$AA$31)</f>
        <v/>
      </c>
      <c r="L33" t="e">
        <f>IF('種目別申込一覧表（女子）'!$AB$31="","",'種目別申込一覧表（女子）'!$AB$31)</f>
        <v>#N/A</v>
      </c>
      <c r="N33">
        <f>IF(K33="",0,IF(COUNTIF($K$10:K33,K33)=1,1,0))</f>
        <v>0</v>
      </c>
      <c r="O33" t="str">
        <f t="shared" si="3"/>
        <v/>
      </c>
      <c r="P33" t="str">
        <f t="shared" si="4"/>
        <v/>
      </c>
      <c r="R33">
        <v>24</v>
      </c>
      <c r="S33" t="str">
        <f t="shared" si="5"/>
        <v/>
      </c>
      <c r="T33" t="str">
        <f>IF(U33="","",SUM($S$10:S33))</f>
        <v/>
      </c>
      <c r="U33" t="str">
        <f t="shared" si="6"/>
        <v/>
      </c>
      <c r="V33" t="str">
        <f t="shared" si="7"/>
        <v/>
      </c>
      <c r="X33">
        <f t="shared" si="8"/>
        <v>0</v>
      </c>
    </row>
    <row r="34" spans="1:24" x14ac:dyDescent="0.15">
      <c r="A34" t="str">
        <f t="shared" si="9"/>
        <v/>
      </c>
      <c r="B34" t="str">
        <f>IF($P$8-$P$7&lt;25,"",25)</f>
        <v/>
      </c>
      <c r="C34" t="str">
        <f t="shared" si="0"/>
        <v/>
      </c>
      <c r="D34" t="str">
        <f t="shared" si="1"/>
        <v/>
      </c>
      <c r="F34" t="str">
        <f>IF(G34="","",25)</f>
        <v/>
      </c>
      <c r="G34" s="90"/>
      <c r="H34" t="str">
        <f t="shared" si="2"/>
        <v/>
      </c>
      <c r="J34">
        <v>25</v>
      </c>
      <c r="K34" t="str">
        <f>IF('種目別申込一覧表（女子）'!$AA$32="","",'種目別申込一覧表（女子）'!$AA$32)</f>
        <v/>
      </c>
      <c r="L34" t="e">
        <f>IF('種目別申込一覧表（女子）'!$AB$32="","",'種目別申込一覧表（女子）'!$AB$32)</f>
        <v>#N/A</v>
      </c>
      <c r="N34">
        <f>IF(K34="",0,IF(COUNTIF($K$10:K34,K34)=1,1,0))</f>
        <v>0</v>
      </c>
      <c r="O34" t="str">
        <f t="shared" si="3"/>
        <v/>
      </c>
      <c r="P34" t="str">
        <f t="shared" si="4"/>
        <v/>
      </c>
      <c r="R34">
        <v>25</v>
      </c>
      <c r="S34" t="str">
        <f t="shared" si="5"/>
        <v/>
      </c>
      <c r="T34" t="str">
        <f>IF(U34="","",SUM($S$10:S34))</f>
        <v/>
      </c>
      <c r="U34" t="str">
        <f t="shared" si="6"/>
        <v/>
      </c>
      <c r="V34" t="str">
        <f t="shared" si="7"/>
        <v/>
      </c>
      <c r="X34">
        <f t="shared" si="8"/>
        <v>0</v>
      </c>
    </row>
    <row r="35" spans="1:24" x14ac:dyDescent="0.15">
      <c r="A35" t="str">
        <f t="shared" si="9"/>
        <v/>
      </c>
      <c r="B35" t="str">
        <f>IF($P$8-$P$7&lt;26,"",26)</f>
        <v/>
      </c>
      <c r="C35" t="str">
        <f t="shared" si="0"/>
        <v/>
      </c>
      <c r="D35" t="str">
        <f t="shared" si="1"/>
        <v/>
      </c>
      <c r="F35" t="str">
        <f>IF(G35="","",26)</f>
        <v/>
      </c>
      <c r="G35" s="90"/>
      <c r="H35" t="str">
        <f t="shared" si="2"/>
        <v/>
      </c>
      <c r="J35">
        <v>26</v>
      </c>
      <c r="K35" t="str">
        <f>IF('種目別申込一覧表（女子）'!$AA$33="","",'種目別申込一覧表（女子）'!$AA$33)</f>
        <v/>
      </c>
      <c r="L35" t="e">
        <f>IF('種目別申込一覧表（女子）'!$AB$33="","",'種目別申込一覧表（女子）'!$AB$33)</f>
        <v>#N/A</v>
      </c>
      <c r="N35">
        <f>IF(K35="",0,IF(COUNTIF($K$10:K35,K35)=1,1,0))</f>
        <v>0</v>
      </c>
      <c r="O35" t="str">
        <f t="shared" si="3"/>
        <v/>
      </c>
      <c r="P35" t="str">
        <f t="shared" si="4"/>
        <v/>
      </c>
      <c r="R35">
        <v>26</v>
      </c>
      <c r="S35" t="str">
        <f t="shared" si="5"/>
        <v/>
      </c>
      <c r="T35" t="str">
        <f>IF(U35="","",SUM($S$10:S35))</f>
        <v/>
      </c>
      <c r="U35" t="str">
        <f t="shared" si="6"/>
        <v/>
      </c>
      <c r="V35" t="str">
        <f t="shared" si="7"/>
        <v/>
      </c>
      <c r="X35">
        <f t="shared" si="8"/>
        <v>0</v>
      </c>
    </row>
    <row r="36" spans="1:24" x14ac:dyDescent="0.15">
      <c r="A36" t="str">
        <f t="shared" si="9"/>
        <v/>
      </c>
      <c r="B36" t="str">
        <f>IF($P$8-$P$7&lt;27,"",27)</f>
        <v/>
      </c>
      <c r="C36" t="str">
        <f t="shared" si="0"/>
        <v/>
      </c>
      <c r="D36" t="str">
        <f t="shared" si="1"/>
        <v/>
      </c>
      <c r="F36" t="str">
        <f>IF(G36="","",27)</f>
        <v/>
      </c>
      <c r="G36" s="90"/>
      <c r="H36" t="str">
        <f t="shared" si="2"/>
        <v/>
      </c>
      <c r="J36">
        <v>27</v>
      </c>
      <c r="K36" t="str">
        <f>IF('種目別申込一覧表（女子）'!$AA$34="","",'種目別申込一覧表（女子）'!$AA$34)</f>
        <v/>
      </c>
      <c r="L36" t="e">
        <f>IF('種目別申込一覧表（女子）'!$AB$34="","",'種目別申込一覧表（女子）'!$AB$34)</f>
        <v>#N/A</v>
      </c>
      <c r="N36">
        <f>IF(K36="",0,IF(COUNTIF($K$10:K36,K36)=1,1,0))</f>
        <v>0</v>
      </c>
      <c r="O36" t="str">
        <f t="shared" si="3"/>
        <v/>
      </c>
      <c r="P36" t="str">
        <f t="shared" si="4"/>
        <v/>
      </c>
      <c r="R36">
        <v>27</v>
      </c>
      <c r="S36" t="str">
        <f t="shared" si="5"/>
        <v/>
      </c>
      <c r="T36" t="str">
        <f>IF(U36="","",SUM($S$10:S36))</f>
        <v/>
      </c>
      <c r="U36" t="str">
        <f t="shared" si="6"/>
        <v/>
      </c>
      <c r="V36" t="str">
        <f t="shared" si="7"/>
        <v/>
      </c>
      <c r="X36">
        <f t="shared" si="8"/>
        <v>0</v>
      </c>
    </row>
    <row r="37" spans="1:24" x14ac:dyDescent="0.15">
      <c r="A37" t="str">
        <f t="shared" si="9"/>
        <v/>
      </c>
      <c r="B37" t="str">
        <f>IF($P$8-$P$7&lt;28,"",28)</f>
        <v/>
      </c>
      <c r="C37" t="str">
        <f t="shared" si="0"/>
        <v/>
      </c>
      <c r="D37" t="str">
        <f t="shared" si="1"/>
        <v/>
      </c>
      <c r="F37" t="str">
        <f>IF(G37="","",28)</f>
        <v/>
      </c>
      <c r="G37" s="90"/>
      <c r="H37" t="str">
        <f t="shared" si="2"/>
        <v/>
      </c>
      <c r="J37">
        <v>28</v>
      </c>
      <c r="K37" t="str">
        <f>IF('種目別申込一覧表（女子）'!$AA$35="","",'種目別申込一覧表（女子）'!$AA$35)</f>
        <v/>
      </c>
      <c r="L37" t="e">
        <f>IF('種目別申込一覧表（女子）'!$AB$35="","",'種目別申込一覧表（女子）'!$AB$35)</f>
        <v>#N/A</v>
      </c>
      <c r="N37">
        <f>IF(K37="",0,IF(COUNTIF($K$10:K37,K37)=1,1,0))</f>
        <v>0</v>
      </c>
      <c r="O37" t="str">
        <f t="shared" si="3"/>
        <v/>
      </c>
      <c r="P37" t="str">
        <f t="shared" si="4"/>
        <v/>
      </c>
      <c r="R37">
        <v>28</v>
      </c>
      <c r="S37" t="str">
        <f t="shared" si="5"/>
        <v/>
      </c>
      <c r="T37" t="str">
        <f>IF(U37="","",SUM($S$10:S37))</f>
        <v/>
      </c>
      <c r="U37" t="str">
        <f t="shared" si="6"/>
        <v/>
      </c>
      <c r="V37" t="str">
        <f t="shared" si="7"/>
        <v/>
      </c>
      <c r="X37">
        <f t="shared" si="8"/>
        <v>0</v>
      </c>
    </row>
    <row r="38" spans="1:24" x14ac:dyDescent="0.15">
      <c r="A38" t="str">
        <f t="shared" si="9"/>
        <v/>
      </c>
      <c r="B38" t="str">
        <f>IF($P$8-$P$7&lt;29,"",29)</f>
        <v/>
      </c>
      <c r="C38" t="str">
        <f t="shared" si="0"/>
        <v/>
      </c>
      <c r="D38" t="str">
        <f t="shared" si="1"/>
        <v/>
      </c>
      <c r="F38" t="str">
        <f>IF(G38="","",29)</f>
        <v/>
      </c>
      <c r="G38" s="90"/>
      <c r="H38" t="str">
        <f t="shared" si="2"/>
        <v/>
      </c>
      <c r="J38">
        <v>29</v>
      </c>
      <c r="K38" t="str">
        <f>IF('種目別申込一覧表（女子）'!$AA$36="","",'種目別申込一覧表（女子）'!$AA$36)</f>
        <v/>
      </c>
      <c r="L38" t="e">
        <f>IF('種目別申込一覧表（女子）'!$AB$36="","",'種目別申込一覧表（女子）'!$AB$36)</f>
        <v>#N/A</v>
      </c>
      <c r="N38">
        <f>IF(K38="",0,IF(COUNTIF($K$10:K38,K38)=1,1,0))</f>
        <v>0</v>
      </c>
      <c r="O38" t="str">
        <f t="shared" si="3"/>
        <v/>
      </c>
      <c r="P38" t="str">
        <f t="shared" si="4"/>
        <v/>
      </c>
      <c r="R38">
        <v>29</v>
      </c>
      <c r="S38" t="str">
        <f t="shared" si="5"/>
        <v/>
      </c>
      <c r="T38" t="str">
        <f>IF(U38="","",SUM($S$10:S38))</f>
        <v/>
      </c>
      <c r="U38" t="str">
        <f t="shared" si="6"/>
        <v/>
      </c>
      <c r="V38" t="str">
        <f t="shared" si="7"/>
        <v/>
      </c>
      <c r="X38">
        <f t="shared" si="8"/>
        <v>0</v>
      </c>
    </row>
    <row r="39" spans="1:24" x14ac:dyDescent="0.15">
      <c r="A39" t="str">
        <f t="shared" si="9"/>
        <v/>
      </c>
      <c r="B39" t="str">
        <f>IF($P$8-$P$7&lt;30,"",30)</f>
        <v/>
      </c>
      <c r="C39" t="str">
        <f t="shared" si="0"/>
        <v/>
      </c>
      <c r="D39" t="str">
        <f t="shared" si="1"/>
        <v/>
      </c>
      <c r="F39" t="str">
        <f>IF(G39="","",30)</f>
        <v/>
      </c>
      <c r="G39" s="90"/>
      <c r="H39" t="str">
        <f t="shared" si="2"/>
        <v/>
      </c>
      <c r="J39">
        <v>30</v>
      </c>
      <c r="K39" t="str">
        <f>IF('種目別申込一覧表（女子）'!$AA$37="","",'種目別申込一覧表（女子）'!$AA$37)</f>
        <v/>
      </c>
      <c r="L39" t="e">
        <f>IF('種目別申込一覧表（女子）'!$AB$37="","",'種目別申込一覧表（女子）'!$AB$37)</f>
        <v>#N/A</v>
      </c>
      <c r="N39">
        <f>IF(K39="",0,IF(COUNTIF($K$10:K39,K39)=1,1,0))</f>
        <v>0</v>
      </c>
      <c r="O39" t="str">
        <f t="shared" si="3"/>
        <v/>
      </c>
      <c r="P39" t="str">
        <f t="shared" si="4"/>
        <v/>
      </c>
      <c r="R39">
        <v>30</v>
      </c>
      <c r="S39" t="str">
        <f t="shared" si="5"/>
        <v/>
      </c>
      <c r="T39" t="str">
        <f>IF(U39="","",SUM($S$10:S39))</f>
        <v/>
      </c>
      <c r="U39" t="str">
        <f t="shared" si="6"/>
        <v/>
      </c>
      <c r="V39" t="str">
        <f t="shared" si="7"/>
        <v/>
      </c>
      <c r="X39">
        <f t="shared" si="8"/>
        <v>0</v>
      </c>
    </row>
    <row r="40" spans="1:24" x14ac:dyDescent="0.15">
      <c r="A40" t="str">
        <f t="shared" si="9"/>
        <v/>
      </c>
      <c r="B40" t="str">
        <f>IF($P$8-$P$7&lt;31,"",31)</f>
        <v/>
      </c>
      <c r="C40" t="str">
        <f t="shared" si="0"/>
        <v/>
      </c>
      <c r="D40" t="str">
        <f t="shared" si="1"/>
        <v/>
      </c>
      <c r="F40" t="str">
        <f>IF(G40="","",31)</f>
        <v/>
      </c>
      <c r="G40" s="90"/>
      <c r="H40" t="str">
        <f t="shared" si="2"/>
        <v/>
      </c>
      <c r="J40">
        <v>31</v>
      </c>
      <c r="K40" t="str">
        <f>IF('種目別申込一覧表（女子）'!$AA$38="","",'種目別申込一覧表（女子）'!$AA$38)</f>
        <v/>
      </c>
      <c r="L40" t="e">
        <f>IF('種目別申込一覧表（女子）'!$AB$38="","",'種目別申込一覧表（女子）'!$AB$38)</f>
        <v>#N/A</v>
      </c>
      <c r="N40">
        <f>IF(K40="",0,IF(COUNTIF($K$10:K40,K40)=1,1,0))</f>
        <v>0</v>
      </c>
      <c r="O40" t="str">
        <f t="shared" si="3"/>
        <v/>
      </c>
      <c r="P40" t="str">
        <f t="shared" si="4"/>
        <v/>
      </c>
      <c r="R40">
        <v>31</v>
      </c>
      <c r="S40" t="str">
        <f t="shared" si="5"/>
        <v/>
      </c>
      <c r="T40" t="str">
        <f>IF(U40="","",SUM($S$10:S40))</f>
        <v/>
      </c>
      <c r="U40" t="str">
        <f t="shared" si="6"/>
        <v/>
      </c>
      <c r="V40" t="str">
        <f t="shared" si="7"/>
        <v/>
      </c>
      <c r="X40">
        <f t="shared" si="8"/>
        <v>0</v>
      </c>
    </row>
    <row r="41" spans="1:24" x14ac:dyDescent="0.15">
      <c r="A41" t="str">
        <f t="shared" si="9"/>
        <v/>
      </c>
      <c r="B41" t="str">
        <f>IF($P$8-$P$7&lt;32,"",32)</f>
        <v/>
      </c>
      <c r="C41" t="str">
        <f t="shared" si="0"/>
        <v/>
      </c>
      <c r="D41" t="str">
        <f t="shared" si="1"/>
        <v/>
      </c>
      <c r="F41" t="str">
        <f>IF(G41="","",32)</f>
        <v/>
      </c>
      <c r="G41" s="90"/>
      <c r="H41" t="str">
        <f t="shared" si="2"/>
        <v/>
      </c>
      <c r="J41">
        <v>32</v>
      </c>
      <c r="K41" t="str">
        <f>IF('種目別申込一覧表（女子）'!$AA$39="","",'種目別申込一覧表（女子）'!$AA$39)</f>
        <v/>
      </c>
      <c r="L41" t="e">
        <f>IF('種目別申込一覧表（女子）'!$AB$39="","",'種目別申込一覧表（女子）'!$AB$39)</f>
        <v>#N/A</v>
      </c>
      <c r="N41">
        <f>IF(K41="",0,IF(COUNTIF($K$10:K41,K41)=1,1,0))</f>
        <v>0</v>
      </c>
      <c r="O41" t="str">
        <f t="shared" si="3"/>
        <v/>
      </c>
      <c r="P41" t="str">
        <f t="shared" si="4"/>
        <v/>
      </c>
      <c r="R41">
        <v>32</v>
      </c>
      <c r="S41" t="str">
        <f t="shared" si="5"/>
        <v/>
      </c>
      <c r="T41" t="str">
        <f>IF(U41="","",SUM($S$10:S41))</f>
        <v/>
      </c>
      <c r="U41" t="str">
        <f t="shared" si="6"/>
        <v/>
      </c>
      <c r="V41" t="str">
        <f t="shared" si="7"/>
        <v/>
      </c>
      <c r="X41">
        <f t="shared" si="8"/>
        <v>0</v>
      </c>
    </row>
    <row r="42" spans="1:24" x14ac:dyDescent="0.15">
      <c r="A42" t="str">
        <f t="shared" si="9"/>
        <v/>
      </c>
      <c r="B42" t="str">
        <f>IF($P$8-$P$7&lt;33,"",33)</f>
        <v/>
      </c>
      <c r="C42" t="str">
        <f t="shared" ref="C42:C73" si="10">IF(ISNA(VLOOKUP(B42,$T$10:$V$81,2,0))=TRUE,"",VLOOKUP(B42,$T$10:$V$81,2,0))</f>
        <v/>
      </c>
      <c r="D42" t="str">
        <f t="shared" ref="D42:D73" si="11">IF(ISNA(VLOOKUP(B42,$T$10:$V$81,3,0))=TRUE,"",VLOOKUP(B42,$T$10:$V$81,3,0))</f>
        <v/>
      </c>
      <c r="F42" t="str">
        <f>IF(G42="","",33)</f>
        <v/>
      </c>
      <c r="G42" s="90"/>
      <c r="H42" t="str">
        <f t="shared" ref="H42:H73" si="12">IF(ISNA(VLOOKUP(G42,$U$6:$V$81,2,0))=TRUE,"",VLOOKUP(G42,$U$6:$V$81,2,0))</f>
        <v/>
      </c>
      <c r="J42">
        <v>33</v>
      </c>
      <c r="K42" t="str">
        <f>IF('種目別申込一覧表（女子）'!$AA$40="","",'種目別申込一覧表（女子）'!$AA$40)</f>
        <v/>
      </c>
      <c r="L42" t="e">
        <f>IF('種目別申込一覧表（女子）'!$AB$40="","",'種目別申込一覧表（女子）'!$AB$40)</f>
        <v>#N/A</v>
      </c>
      <c r="N42">
        <f>IF(K42="",0,IF(COUNTIF($K$10:K42,K42)=1,1,0))</f>
        <v>0</v>
      </c>
      <c r="O42" t="str">
        <f t="shared" ref="O42:O73" si="13">IF(N42=1,K42,"")</f>
        <v/>
      </c>
      <c r="P42" t="str">
        <f t="shared" ref="P42:P73" si="14">IF(N42=1,L42,"")</f>
        <v/>
      </c>
      <c r="R42">
        <v>33</v>
      </c>
      <c r="S42" t="str">
        <f t="shared" ref="S42:S73" si="15">IF(U42="","",COUNTIF($G$10:$G$81,U42)*(-1)+1)</f>
        <v/>
      </c>
      <c r="T42" t="str">
        <f>IF(U42="","",SUM($S$10:S42))</f>
        <v/>
      </c>
      <c r="U42" t="str">
        <f t="shared" ref="U42:U73" si="16">IF(R42&gt;$P$8,"",SMALL($O$10:$O$81,R42))</f>
        <v/>
      </c>
      <c r="V42" t="str">
        <f t="shared" ref="V42:V73" si="17">IF(U42="","",VLOOKUP(U42,$O$10:$P$81,2,0))</f>
        <v/>
      </c>
      <c r="X42">
        <f t="shared" ref="X42:X73" si="18">IF($A42="",0,1)</f>
        <v>0</v>
      </c>
    </row>
    <row r="43" spans="1:24" x14ac:dyDescent="0.15">
      <c r="A43" t="str">
        <f t="shared" ref="A43:A74" si="19">IF(G43="","",IF(AND(G42="",G43&lt;&gt;""),"上から入力してください。",IF(AND(G43&lt;&gt;"",H43=""),"ﾌﾘｶﾞﾅがありません。","")))</f>
        <v/>
      </c>
      <c r="B43" t="str">
        <f>IF($P$8-$P$7&lt;34,"",34)</f>
        <v/>
      </c>
      <c r="C43" t="str">
        <f t="shared" si="10"/>
        <v/>
      </c>
      <c r="D43" t="str">
        <f t="shared" si="11"/>
        <v/>
      </c>
      <c r="F43" t="str">
        <f>IF(G43="","",34)</f>
        <v/>
      </c>
      <c r="G43" s="90"/>
      <c r="H43" t="str">
        <f t="shared" si="12"/>
        <v/>
      </c>
      <c r="J43">
        <v>34</v>
      </c>
      <c r="K43" t="str">
        <f>IF('種目別申込一覧表（女子）'!$AA$41="","",'種目別申込一覧表（女子）'!$AA$41)</f>
        <v/>
      </c>
      <c r="L43" t="e">
        <f>IF('種目別申込一覧表（女子）'!$AB$41="","",'種目別申込一覧表（女子）'!$AB$41)</f>
        <v>#N/A</v>
      </c>
      <c r="N43">
        <f>IF(K43="",0,IF(COUNTIF($K$10:K43,K43)=1,1,0))</f>
        <v>0</v>
      </c>
      <c r="O43" t="str">
        <f t="shared" si="13"/>
        <v/>
      </c>
      <c r="P43" t="str">
        <f t="shared" si="14"/>
        <v/>
      </c>
      <c r="R43">
        <v>34</v>
      </c>
      <c r="S43" t="str">
        <f t="shared" si="15"/>
        <v/>
      </c>
      <c r="T43" t="str">
        <f>IF(U43="","",SUM($S$10:S43))</f>
        <v/>
      </c>
      <c r="U43" t="str">
        <f t="shared" si="16"/>
        <v/>
      </c>
      <c r="V43" t="str">
        <f t="shared" si="17"/>
        <v/>
      </c>
      <c r="X43">
        <f t="shared" si="18"/>
        <v>0</v>
      </c>
    </row>
    <row r="44" spans="1:24" x14ac:dyDescent="0.15">
      <c r="A44" t="str">
        <f t="shared" si="19"/>
        <v/>
      </c>
      <c r="B44" t="str">
        <f>IF($P$8-$P$7&lt;35,"",35)</f>
        <v/>
      </c>
      <c r="C44" t="str">
        <f t="shared" si="10"/>
        <v/>
      </c>
      <c r="D44" t="str">
        <f t="shared" si="11"/>
        <v/>
      </c>
      <c r="F44" t="str">
        <f>IF(G44="","",35)</f>
        <v/>
      </c>
      <c r="G44" s="90"/>
      <c r="H44" t="str">
        <f t="shared" si="12"/>
        <v/>
      </c>
      <c r="J44">
        <v>35</v>
      </c>
      <c r="K44" t="str">
        <f>IF('種目別申込一覧表（女子）'!$AA$42="","",'種目別申込一覧表（女子）'!$AA$42)</f>
        <v/>
      </c>
      <c r="L44" t="e">
        <f>IF('種目別申込一覧表（女子）'!$AB$42="","",'種目別申込一覧表（女子）'!$AB$42)</f>
        <v>#N/A</v>
      </c>
      <c r="N44">
        <f>IF(K44="",0,IF(COUNTIF($K$10:K44,K44)=1,1,0))</f>
        <v>0</v>
      </c>
      <c r="O44" t="str">
        <f t="shared" si="13"/>
        <v/>
      </c>
      <c r="P44" t="str">
        <f t="shared" si="14"/>
        <v/>
      </c>
      <c r="R44">
        <v>35</v>
      </c>
      <c r="S44" t="str">
        <f t="shared" si="15"/>
        <v/>
      </c>
      <c r="T44" t="str">
        <f>IF(U44="","",SUM($S$10:S44))</f>
        <v/>
      </c>
      <c r="U44" t="str">
        <f t="shared" si="16"/>
        <v/>
      </c>
      <c r="V44" t="str">
        <f t="shared" si="17"/>
        <v/>
      </c>
      <c r="X44">
        <f t="shared" si="18"/>
        <v>0</v>
      </c>
    </row>
    <row r="45" spans="1:24" x14ac:dyDescent="0.15">
      <c r="A45" t="str">
        <f t="shared" si="19"/>
        <v/>
      </c>
      <c r="B45" t="str">
        <f>IF($P$8-$P$7&lt;36,"",36)</f>
        <v/>
      </c>
      <c r="C45" t="str">
        <f t="shared" si="10"/>
        <v/>
      </c>
      <c r="D45" t="str">
        <f t="shared" si="11"/>
        <v/>
      </c>
      <c r="F45" t="str">
        <f>IF(G45="","",36)</f>
        <v/>
      </c>
      <c r="G45" s="90"/>
      <c r="H45" t="str">
        <f t="shared" si="12"/>
        <v/>
      </c>
      <c r="J45">
        <v>36</v>
      </c>
      <c r="K45" t="str">
        <f>IF('種目別申込一覧表（女子）'!$AA$43="","",'種目別申込一覧表（女子）'!$AA$43)</f>
        <v/>
      </c>
      <c r="L45" t="e">
        <f>IF('種目別申込一覧表（女子）'!$AB$43="","",'種目別申込一覧表（女子）'!$AB$43)</f>
        <v>#N/A</v>
      </c>
      <c r="N45">
        <f>IF(K45="",0,IF(COUNTIF($K$10:K45,K45)=1,1,0))</f>
        <v>0</v>
      </c>
      <c r="O45" t="str">
        <f t="shared" si="13"/>
        <v/>
      </c>
      <c r="P45" t="str">
        <f t="shared" si="14"/>
        <v/>
      </c>
      <c r="R45">
        <v>36</v>
      </c>
      <c r="S45" t="str">
        <f t="shared" si="15"/>
        <v/>
      </c>
      <c r="T45" t="str">
        <f>IF(U45="","",SUM($S$10:S45))</f>
        <v/>
      </c>
      <c r="U45" t="str">
        <f t="shared" si="16"/>
        <v/>
      </c>
      <c r="V45" t="str">
        <f t="shared" si="17"/>
        <v/>
      </c>
      <c r="X45">
        <f t="shared" si="18"/>
        <v>0</v>
      </c>
    </row>
    <row r="46" spans="1:24" x14ac:dyDescent="0.15">
      <c r="A46" t="str">
        <f t="shared" si="19"/>
        <v/>
      </c>
      <c r="B46" t="str">
        <f>IF($P$8-$P$7&lt;37,"",37)</f>
        <v/>
      </c>
      <c r="C46" t="str">
        <f t="shared" si="10"/>
        <v/>
      </c>
      <c r="D46" t="str">
        <f t="shared" si="11"/>
        <v/>
      </c>
      <c r="F46" t="str">
        <f>IF(G46="","",37)</f>
        <v/>
      </c>
      <c r="G46" s="90"/>
      <c r="H46" t="str">
        <f t="shared" si="12"/>
        <v/>
      </c>
      <c r="J46">
        <v>37</v>
      </c>
      <c r="K46" t="str">
        <f>IF('種目別申込一覧表（女子）'!$AA$44="","",'種目別申込一覧表（女子）'!$AA$44)</f>
        <v/>
      </c>
      <c r="L46" t="e">
        <f>IF('種目別申込一覧表（女子）'!$AB$44="","",'種目別申込一覧表（女子）'!$AB$44)</f>
        <v>#N/A</v>
      </c>
      <c r="N46">
        <f>IF(K46="",0,IF(COUNTIF($K$10:K46,K46)=1,1,0))</f>
        <v>0</v>
      </c>
      <c r="O46" t="str">
        <f t="shared" si="13"/>
        <v/>
      </c>
      <c r="P46" t="str">
        <f t="shared" si="14"/>
        <v/>
      </c>
      <c r="R46">
        <v>37</v>
      </c>
      <c r="S46" t="str">
        <f t="shared" si="15"/>
        <v/>
      </c>
      <c r="T46" t="str">
        <f>IF(U46="","",SUM($S$10:S46))</f>
        <v/>
      </c>
      <c r="U46" t="str">
        <f t="shared" si="16"/>
        <v/>
      </c>
      <c r="V46" t="str">
        <f t="shared" si="17"/>
        <v/>
      </c>
      <c r="X46">
        <f t="shared" si="18"/>
        <v>0</v>
      </c>
    </row>
    <row r="47" spans="1:24" x14ac:dyDescent="0.15">
      <c r="A47" t="str">
        <f t="shared" si="19"/>
        <v/>
      </c>
      <c r="B47" t="str">
        <f>IF($P$8-$P$7&lt;38,"",38)</f>
        <v/>
      </c>
      <c r="C47" t="str">
        <f t="shared" si="10"/>
        <v/>
      </c>
      <c r="D47" t="str">
        <f t="shared" si="11"/>
        <v/>
      </c>
      <c r="F47" t="str">
        <f>IF(G47="","",38)</f>
        <v/>
      </c>
      <c r="G47" s="90"/>
      <c r="H47" t="str">
        <f t="shared" si="12"/>
        <v/>
      </c>
      <c r="J47">
        <v>38</v>
      </c>
      <c r="K47" t="str">
        <f>IF('種目別申込一覧表（女子）'!$AA$45="","",'種目別申込一覧表（女子）'!$AA$45)</f>
        <v/>
      </c>
      <c r="L47" t="e">
        <f>IF('種目別申込一覧表（女子）'!$AB$45="","",'種目別申込一覧表（女子）'!$AB$45)</f>
        <v>#N/A</v>
      </c>
      <c r="N47">
        <f>IF(K47="",0,IF(COUNTIF($K$10:K47,K47)=1,1,0))</f>
        <v>0</v>
      </c>
      <c r="O47" t="str">
        <f t="shared" si="13"/>
        <v/>
      </c>
      <c r="P47" t="str">
        <f t="shared" si="14"/>
        <v/>
      </c>
      <c r="R47">
        <v>38</v>
      </c>
      <c r="S47" t="str">
        <f t="shared" si="15"/>
        <v/>
      </c>
      <c r="T47" t="str">
        <f>IF(U47="","",SUM($S$10:S47))</f>
        <v/>
      </c>
      <c r="U47" t="str">
        <f t="shared" si="16"/>
        <v/>
      </c>
      <c r="V47" t="str">
        <f t="shared" si="17"/>
        <v/>
      </c>
      <c r="X47">
        <f t="shared" si="18"/>
        <v>0</v>
      </c>
    </row>
    <row r="48" spans="1:24" x14ac:dyDescent="0.15">
      <c r="A48" t="str">
        <f t="shared" si="19"/>
        <v/>
      </c>
      <c r="B48" t="str">
        <f>IF($P$8-$P$7&lt;39,"",39)</f>
        <v/>
      </c>
      <c r="C48" t="str">
        <f t="shared" si="10"/>
        <v/>
      </c>
      <c r="D48" t="str">
        <f t="shared" si="11"/>
        <v/>
      </c>
      <c r="F48" t="str">
        <f>IF(G48="","",39)</f>
        <v/>
      </c>
      <c r="G48" s="90"/>
      <c r="H48" t="str">
        <f t="shared" si="12"/>
        <v/>
      </c>
      <c r="J48">
        <v>39</v>
      </c>
      <c r="K48" t="str">
        <f>IF('種目別申込一覧表（女子）'!$AA$46="","",'種目別申込一覧表（女子）'!$AA$46)</f>
        <v/>
      </c>
      <c r="L48" t="e">
        <f>IF('種目別申込一覧表（女子）'!$AB$46="","",'種目別申込一覧表（女子）'!$AB$46)</f>
        <v>#N/A</v>
      </c>
      <c r="N48">
        <f>IF(K48="",0,IF(COUNTIF($K$10:K48,K48)=1,1,0))</f>
        <v>0</v>
      </c>
      <c r="O48" t="str">
        <f t="shared" si="13"/>
        <v/>
      </c>
      <c r="P48" t="str">
        <f t="shared" si="14"/>
        <v/>
      </c>
      <c r="R48">
        <v>39</v>
      </c>
      <c r="S48" t="str">
        <f t="shared" si="15"/>
        <v/>
      </c>
      <c r="T48" t="str">
        <f>IF(U48="","",SUM($S$10:S48))</f>
        <v/>
      </c>
      <c r="U48" t="str">
        <f t="shared" si="16"/>
        <v/>
      </c>
      <c r="V48" t="str">
        <f t="shared" si="17"/>
        <v/>
      </c>
      <c r="X48">
        <f t="shared" si="18"/>
        <v>0</v>
      </c>
    </row>
    <row r="49" spans="1:24" x14ac:dyDescent="0.15">
      <c r="A49" t="str">
        <f t="shared" si="19"/>
        <v/>
      </c>
      <c r="B49" t="str">
        <f>IF($P$8-$P$7&lt;40,"",40)</f>
        <v/>
      </c>
      <c r="C49" t="str">
        <f t="shared" si="10"/>
        <v/>
      </c>
      <c r="D49" t="str">
        <f t="shared" si="11"/>
        <v/>
      </c>
      <c r="F49" t="str">
        <f>IF(G49="","",40)</f>
        <v/>
      </c>
      <c r="G49" s="90"/>
      <c r="H49" t="str">
        <f t="shared" si="12"/>
        <v/>
      </c>
      <c r="J49">
        <v>40</v>
      </c>
      <c r="K49" t="str">
        <f>IF('種目別申込一覧表（女子）'!$AA$47="","",'種目別申込一覧表（女子）'!$AA$47)</f>
        <v/>
      </c>
      <c r="L49" t="e">
        <f>IF('種目別申込一覧表（女子）'!$AB$47="","",'種目別申込一覧表（女子）'!$AB$47)</f>
        <v>#N/A</v>
      </c>
      <c r="N49">
        <f>IF(K49="",0,IF(COUNTIF($K$10:K49,K49)=1,1,0))</f>
        <v>0</v>
      </c>
      <c r="O49" t="str">
        <f t="shared" si="13"/>
        <v/>
      </c>
      <c r="P49" t="str">
        <f t="shared" si="14"/>
        <v/>
      </c>
      <c r="R49">
        <v>40</v>
      </c>
      <c r="S49" t="str">
        <f t="shared" si="15"/>
        <v/>
      </c>
      <c r="T49" t="str">
        <f>IF(U49="","",SUM($S$10:S49))</f>
        <v/>
      </c>
      <c r="U49" t="str">
        <f t="shared" si="16"/>
        <v/>
      </c>
      <c r="V49" t="str">
        <f t="shared" si="17"/>
        <v/>
      </c>
      <c r="X49">
        <f t="shared" si="18"/>
        <v>0</v>
      </c>
    </row>
    <row r="50" spans="1:24" x14ac:dyDescent="0.15">
      <c r="A50" t="str">
        <f t="shared" si="19"/>
        <v/>
      </c>
      <c r="B50" t="str">
        <f>IF($P$8-$P$7&lt;41,"",41)</f>
        <v/>
      </c>
      <c r="C50" t="str">
        <f t="shared" si="10"/>
        <v/>
      </c>
      <c r="D50" t="str">
        <f t="shared" si="11"/>
        <v/>
      </c>
      <c r="F50" t="str">
        <f>IF(G50="","",41)</f>
        <v/>
      </c>
      <c r="G50" s="90"/>
      <c r="H50" t="str">
        <f t="shared" si="12"/>
        <v/>
      </c>
      <c r="J50">
        <v>41</v>
      </c>
      <c r="K50" t="str">
        <f>IF('種目別申込一覧表（女子）'!$AA$48="","",'種目別申込一覧表（女子）'!$AA$48)</f>
        <v/>
      </c>
      <c r="L50" t="e">
        <f>IF('種目別申込一覧表（女子）'!$AB$48="","",'種目別申込一覧表（女子）'!$AB$48)</f>
        <v>#N/A</v>
      </c>
      <c r="N50">
        <f>IF(K50="",0,IF(COUNTIF($K$10:K50,K50)=1,1,0))</f>
        <v>0</v>
      </c>
      <c r="O50" t="str">
        <f t="shared" si="13"/>
        <v/>
      </c>
      <c r="P50" t="str">
        <f t="shared" si="14"/>
        <v/>
      </c>
      <c r="R50">
        <v>41</v>
      </c>
      <c r="S50" t="str">
        <f t="shared" si="15"/>
        <v/>
      </c>
      <c r="T50" t="str">
        <f>IF(U50="","",SUM($S$10:S50))</f>
        <v/>
      </c>
      <c r="U50" t="str">
        <f t="shared" si="16"/>
        <v/>
      </c>
      <c r="V50" t="str">
        <f t="shared" si="17"/>
        <v/>
      </c>
      <c r="X50">
        <f t="shared" si="18"/>
        <v>0</v>
      </c>
    </row>
    <row r="51" spans="1:24" x14ac:dyDescent="0.15">
      <c r="A51" t="str">
        <f t="shared" si="19"/>
        <v/>
      </c>
      <c r="B51" t="str">
        <f>IF($P$8-$P$7&lt;42,"",42)</f>
        <v/>
      </c>
      <c r="C51" t="str">
        <f t="shared" si="10"/>
        <v/>
      </c>
      <c r="D51" t="str">
        <f t="shared" si="11"/>
        <v/>
      </c>
      <c r="F51" t="str">
        <f>IF(G51="","",42)</f>
        <v/>
      </c>
      <c r="G51" s="90"/>
      <c r="H51" t="str">
        <f t="shared" si="12"/>
        <v/>
      </c>
      <c r="J51">
        <v>42</v>
      </c>
      <c r="K51" t="str">
        <f>IF('種目別申込一覧表（女子）'!$AA$49="","",'種目別申込一覧表（女子）'!$AA$49)</f>
        <v/>
      </c>
      <c r="L51" t="e">
        <f>IF('種目別申込一覧表（女子）'!$AB$49="","",'種目別申込一覧表（女子）'!$AB$49)</f>
        <v>#N/A</v>
      </c>
      <c r="N51">
        <f>IF(K51="",0,IF(COUNTIF($K$10:K51,K51)=1,1,0))</f>
        <v>0</v>
      </c>
      <c r="O51" t="str">
        <f t="shared" si="13"/>
        <v/>
      </c>
      <c r="P51" t="str">
        <f t="shared" si="14"/>
        <v/>
      </c>
      <c r="R51">
        <v>42</v>
      </c>
      <c r="S51" t="str">
        <f t="shared" si="15"/>
        <v/>
      </c>
      <c r="T51" t="str">
        <f>IF(U51="","",SUM($S$10:S51))</f>
        <v/>
      </c>
      <c r="U51" t="str">
        <f t="shared" si="16"/>
        <v/>
      </c>
      <c r="V51" t="str">
        <f t="shared" si="17"/>
        <v/>
      </c>
      <c r="X51">
        <f t="shared" si="18"/>
        <v>0</v>
      </c>
    </row>
    <row r="52" spans="1:24" x14ac:dyDescent="0.15">
      <c r="A52" t="str">
        <f t="shared" si="19"/>
        <v/>
      </c>
      <c r="B52" t="str">
        <f>IF($P$8-$P$7&lt;43,"",43)</f>
        <v/>
      </c>
      <c r="C52" t="str">
        <f t="shared" si="10"/>
        <v/>
      </c>
      <c r="D52" t="str">
        <f t="shared" si="11"/>
        <v/>
      </c>
      <c r="F52" t="str">
        <f>IF(G52="","",43)</f>
        <v/>
      </c>
      <c r="G52" s="90"/>
      <c r="H52" t="str">
        <f t="shared" si="12"/>
        <v/>
      </c>
      <c r="J52">
        <v>43</v>
      </c>
      <c r="K52" t="str">
        <f>IF('種目別申込一覧表（女子）'!$AA$50="","",'種目別申込一覧表（女子）'!$AA$50)</f>
        <v/>
      </c>
      <c r="L52" t="e">
        <f>IF('種目別申込一覧表（女子）'!$AB$50="","",'種目別申込一覧表（女子）'!$AB$50)</f>
        <v>#N/A</v>
      </c>
      <c r="N52">
        <f>IF(K52="",0,IF(COUNTIF($K$10:K52,K52)=1,1,0))</f>
        <v>0</v>
      </c>
      <c r="O52" t="str">
        <f t="shared" si="13"/>
        <v/>
      </c>
      <c r="P52" t="str">
        <f t="shared" si="14"/>
        <v/>
      </c>
      <c r="R52">
        <v>43</v>
      </c>
      <c r="S52" t="str">
        <f t="shared" si="15"/>
        <v/>
      </c>
      <c r="T52" t="str">
        <f>IF(U52="","",SUM($S$10:S52))</f>
        <v/>
      </c>
      <c r="U52" t="str">
        <f t="shared" si="16"/>
        <v/>
      </c>
      <c r="V52" t="str">
        <f t="shared" si="17"/>
        <v/>
      </c>
      <c r="X52">
        <f t="shared" si="18"/>
        <v>0</v>
      </c>
    </row>
    <row r="53" spans="1:24" x14ac:dyDescent="0.15">
      <c r="A53" t="str">
        <f t="shared" si="19"/>
        <v/>
      </c>
      <c r="B53" t="str">
        <f>IF($P$8-$P$7&lt;44,"",44)</f>
        <v/>
      </c>
      <c r="C53" t="str">
        <f t="shared" si="10"/>
        <v/>
      </c>
      <c r="D53" t="str">
        <f t="shared" si="11"/>
        <v/>
      </c>
      <c r="F53" t="str">
        <f>IF(G53="","",44)</f>
        <v/>
      </c>
      <c r="G53" s="90"/>
      <c r="H53" t="str">
        <f t="shared" si="12"/>
        <v/>
      </c>
      <c r="J53">
        <v>44</v>
      </c>
      <c r="K53" t="str">
        <f>IF('種目別申込一覧表（女子）'!$AA$51="","",'種目別申込一覧表（女子）'!$AA$51)</f>
        <v/>
      </c>
      <c r="L53" t="e">
        <f>IF('種目別申込一覧表（女子）'!$AB$51="","",'種目別申込一覧表（女子）'!$AB$51)</f>
        <v>#N/A</v>
      </c>
      <c r="N53">
        <f>IF(K53="",0,IF(COUNTIF($K$10:K53,K53)=1,1,0))</f>
        <v>0</v>
      </c>
      <c r="O53" t="str">
        <f t="shared" si="13"/>
        <v/>
      </c>
      <c r="P53" t="str">
        <f t="shared" si="14"/>
        <v/>
      </c>
      <c r="R53">
        <v>44</v>
      </c>
      <c r="S53" t="str">
        <f t="shared" si="15"/>
        <v/>
      </c>
      <c r="T53" t="str">
        <f>IF(U53="","",SUM($S$10:S53))</f>
        <v/>
      </c>
      <c r="U53" t="str">
        <f t="shared" si="16"/>
        <v/>
      </c>
      <c r="V53" t="str">
        <f t="shared" si="17"/>
        <v/>
      </c>
      <c r="X53">
        <f t="shared" si="18"/>
        <v>0</v>
      </c>
    </row>
    <row r="54" spans="1:24" x14ac:dyDescent="0.15">
      <c r="A54" t="str">
        <f t="shared" si="19"/>
        <v/>
      </c>
      <c r="B54" t="str">
        <f>IF($P$8-$P$7&lt;45,"",45)</f>
        <v/>
      </c>
      <c r="C54" t="str">
        <f t="shared" si="10"/>
        <v/>
      </c>
      <c r="D54" t="str">
        <f t="shared" si="11"/>
        <v/>
      </c>
      <c r="F54" t="str">
        <f>IF(G54="","",45)</f>
        <v/>
      </c>
      <c r="G54" s="90"/>
      <c r="H54" t="str">
        <f t="shared" si="12"/>
        <v/>
      </c>
      <c r="J54">
        <v>45</v>
      </c>
      <c r="K54" t="str">
        <f>IF('種目別申込一覧表（女子）'!$AA$52="","",'種目別申込一覧表（女子）'!$AA$52)</f>
        <v/>
      </c>
      <c r="L54" t="e">
        <f>IF('種目別申込一覧表（女子）'!$AB$52="","",'種目別申込一覧表（女子）'!$AB$52)</f>
        <v>#N/A</v>
      </c>
      <c r="N54">
        <f>IF(K54="",0,IF(COUNTIF($K$10:K54,K54)=1,1,0))</f>
        <v>0</v>
      </c>
      <c r="O54" t="str">
        <f t="shared" si="13"/>
        <v/>
      </c>
      <c r="P54" t="str">
        <f t="shared" si="14"/>
        <v/>
      </c>
      <c r="R54">
        <v>45</v>
      </c>
      <c r="S54" t="str">
        <f t="shared" si="15"/>
        <v/>
      </c>
      <c r="T54" t="str">
        <f>IF(U54="","",SUM($S$10:S54))</f>
        <v/>
      </c>
      <c r="U54" t="str">
        <f t="shared" si="16"/>
        <v/>
      </c>
      <c r="V54" t="str">
        <f t="shared" si="17"/>
        <v/>
      </c>
      <c r="X54">
        <f t="shared" si="18"/>
        <v>0</v>
      </c>
    </row>
    <row r="55" spans="1:24" x14ac:dyDescent="0.15">
      <c r="A55" t="str">
        <f t="shared" si="19"/>
        <v/>
      </c>
      <c r="B55" t="str">
        <f>IF($P$8-$P$7&lt;46,"",46)</f>
        <v/>
      </c>
      <c r="C55" t="str">
        <f t="shared" si="10"/>
        <v/>
      </c>
      <c r="D55" t="str">
        <f t="shared" si="11"/>
        <v/>
      </c>
      <c r="F55" t="str">
        <f>IF(G55="","",46)</f>
        <v/>
      </c>
      <c r="G55" s="90"/>
      <c r="H55" t="str">
        <f t="shared" si="12"/>
        <v/>
      </c>
      <c r="J55">
        <v>46</v>
      </c>
      <c r="K55" t="str">
        <f>IF('種目別申込一覧表（女子）'!$AA$53="","",'種目別申込一覧表（女子）'!$AA$53)</f>
        <v/>
      </c>
      <c r="L55" t="e">
        <f>IF('種目別申込一覧表（女子）'!$AB$53="","",'種目別申込一覧表（女子）'!$AB$53)</f>
        <v>#N/A</v>
      </c>
      <c r="N55">
        <f>IF(K55="",0,IF(COUNTIF($K$10:K55,K55)=1,1,0))</f>
        <v>0</v>
      </c>
      <c r="O55" t="str">
        <f t="shared" si="13"/>
        <v/>
      </c>
      <c r="P55" t="str">
        <f t="shared" si="14"/>
        <v/>
      </c>
      <c r="R55">
        <v>46</v>
      </c>
      <c r="S55" t="str">
        <f t="shared" si="15"/>
        <v/>
      </c>
      <c r="T55" t="str">
        <f>IF(U55="","",SUM($S$10:S55))</f>
        <v/>
      </c>
      <c r="U55" t="str">
        <f t="shared" si="16"/>
        <v/>
      </c>
      <c r="V55" t="str">
        <f t="shared" si="17"/>
        <v/>
      </c>
      <c r="X55">
        <f t="shared" si="18"/>
        <v>0</v>
      </c>
    </row>
    <row r="56" spans="1:24" x14ac:dyDescent="0.15">
      <c r="A56" t="str">
        <f t="shared" si="19"/>
        <v/>
      </c>
      <c r="B56" t="str">
        <f>IF($P$8-$P$7&lt;47,"",47)</f>
        <v/>
      </c>
      <c r="C56" t="str">
        <f t="shared" si="10"/>
        <v/>
      </c>
      <c r="D56" t="str">
        <f t="shared" si="11"/>
        <v/>
      </c>
      <c r="F56" t="str">
        <f>IF(G56="","",47)</f>
        <v/>
      </c>
      <c r="G56" s="90"/>
      <c r="H56" t="str">
        <f t="shared" si="12"/>
        <v/>
      </c>
      <c r="J56">
        <v>47</v>
      </c>
      <c r="K56" t="str">
        <f>IF('種目別申込一覧表（女子）'!$AA$54="","",'種目別申込一覧表（女子）'!$AA$54)</f>
        <v/>
      </c>
      <c r="L56" t="e">
        <f>IF('種目別申込一覧表（女子）'!$AB$54="","",'種目別申込一覧表（女子）'!$AB$54)</f>
        <v>#N/A</v>
      </c>
      <c r="N56">
        <f>IF(K56="",0,IF(COUNTIF($K$10:K56,K56)=1,1,0))</f>
        <v>0</v>
      </c>
      <c r="O56" t="str">
        <f t="shared" si="13"/>
        <v/>
      </c>
      <c r="P56" t="str">
        <f t="shared" si="14"/>
        <v/>
      </c>
      <c r="R56">
        <v>47</v>
      </c>
      <c r="S56" t="str">
        <f t="shared" si="15"/>
        <v/>
      </c>
      <c r="T56" t="str">
        <f>IF(U56="","",SUM($S$10:S56))</f>
        <v/>
      </c>
      <c r="U56" t="str">
        <f t="shared" si="16"/>
        <v/>
      </c>
      <c r="V56" t="str">
        <f t="shared" si="17"/>
        <v/>
      </c>
      <c r="X56">
        <f t="shared" si="18"/>
        <v>0</v>
      </c>
    </row>
    <row r="57" spans="1:24" x14ac:dyDescent="0.15">
      <c r="A57" t="str">
        <f t="shared" si="19"/>
        <v/>
      </c>
      <c r="B57" t="str">
        <f>IF($P$8-$P$7&lt;48,"",48)</f>
        <v/>
      </c>
      <c r="C57" t="str">
        <f t="shared" si="10"/>
        <v/>
      </c>
      <c r="D57" t="str">
        <f t="shared" si="11"/>
        <v/>
      </c>
      <c r="F57" t="str">
        <f>IF(G57="","",48)</f>
        <v/>
      </c>
      <c r="G57" s="90"/>
      <c r="H57" t="str">
        <f t="shared" si="12"/>
        <v/>
      </c>
      <c r="J57">
        <v>48</v>
      </c>
      <c r="K57" t="str">
        <f>IF('種目別申込一覧表（女子）'!$AA$55="","",'種目別申込一覧表（女子）'!$AA$55)</f>
        <v/>
      </c>
      <c r="L57" t="e">
        <f>IF('種目別申込一覧表（女子）'!$AB$55="","",'種目別申込一覧表（女子）'!$AB$55)</f>
        <v>#N/A</v>
      </c>
      <c r="N57">
        <f>IF(K57="",0,IF(COUNTIF($K$10:K57,K57)=1,1,0))</f>
        <v>0</v>
      </c>
      <c r="O57" t="str">
        <f t="shared" si="13"/>
        <v/>
      </c>
      <c r="P57" t="str">
        <f t="shared" si="14"/>
        <v/>
      </c>
      <c r="R57">
        <v>48</v>
      </c>
      <c r="S57" t="str">
        <f t="shared" si="15"/>
        <v/>
      </c>
      <c r="T57" t="str">
        <f>IF(U57="","",SUM($S$10:S57))</f>
        <v/>
      </c>
      <c r="U57" t="str">
        <f t="shared" si="16"/>
        <v/>
      </c>
      <c r="V57" t="str">
        <f t="shared" si="17"/>
        <v/>
      </c>
      <c r="X57">
        <f t="shared" si="18"/>
        <v>0</v>
      </c>
    </row>
    <row r="58" spans="1:24" x14ac:dyDescent="0.15">
      <c r="A58" t="str">
        <f t="shared" si="19"/>
        <v/>
      </c>
      <c r="B58" t="str">
        <f>IF($P$8-$P$7&lt;49,"",49)</f>
        <v/>
      </c>
      <c r="C58" t="str">
        <f t="shared" si="10"/>
        <v/>
      </c>
      <c r="D58" t="str">
        <f t="shared" si="11"/>
        <v/>
      </c>
      <c r="F58" t="str">
        <f>IF(G58="","",49)</f>
        <v/>
      </c>
      <c r="G58" s="90"/>
      <c r="H58" t="str">
        <f t="shared" si="12"/>
        <v/>
      </c>
      <c r="J58">
        <v>49</v>
      </c>
      <c r="K58" t="str">
        <f>IF('種目別申込一覧表（女子）'!$AA$56="","",'種目別申込一覧表（女子）'!$AA$56)</f>
        <v/>
      </c>
      <c r="L58" t="e">
        <f>IF('種目別申込一覧表（女子）'!$AB$56="","",'種目別申込一覧表（女子）'!$AB$56)</f>
        <v>#N/A</v>
      </c>
      <c r="N58">
        <f>IF(K58="",0,IF(COUNTIF($K$10:K58,K58)=1,1,0))</f>
        <v>0</v>
      </c>
      <c r="O58" t="str">
        <f t="shared" si="13"/>
        <v/>
      </c>
      <c r="P58" t="str">
        <f t="shared" si="14"/>
        <v/>
      </c>
      <c r="R58">
        <v>49</v>
      </c>
      <c r="S58" t="str">
        <f t="shared" si="15"/>
        <v/>
      </c>
      <c r="T58" t="str">
        <f>IF(U58="","",SUM($S$10:S58))</f>
        <v/>
      </c>
      <c r="U58" t="str">
        <f t="shared" si="16"/>
        <v/>
      </c>
      <c r="V58" t="str">
        <f t="shared" si="17"/>
        <v/>
      </c>
      <c r="X58">
        <f t="shared" si="18"/>
        <v>0</v>
      </c>
    </row>
    <row r="59" spans="1:24" x14ac:dyDescent="0.15">
      <c r="A59" t="str">
        <f t="shared" si="19"/>
        <v/>
      </c>
      <c r="B59" t="str">
        <f>IF($P$8-$P$7&lt;50,"",50)</f>
        <v/>
      </c>
      <c r="C59" t="str">
        <f t="shared" si="10"/>
        <v/>
      </c>
      <c r="D59" t="str">
        <f t="shared" si="11"/>
        <v/>
      </c>
      <c r="F59" t="str">
        <f>IF(G59="","",50)</f>
        <v/>
      </c>
      <c r="G59" s="90"/>
      <c r="H59" t="str">
        <f t="shared" si="12"/>
        <v/>
      </c>
      <c r="J59">
        <v>50</v>
      </c>
      <c r="K59" t="str">
        <f>IF('種目別申込一覧表（女子）'!$AA$57="","",'種目別申込一覧表（女子）'!$AA$57)</f>
        <v/>
      </c>
      <c r="L59" t="e">
        <f>IF('種目別申込一覧表（女子）'!$AB$57="","",'種目別申込一覧表（女子）'!$AB$57)</f>
        <v>#N/A</v>
      </c>
      <c r="N59">
        <f>IF(K59="",0,IF(COUNTIF($K$10:K59,K59)=1,1,0))</f>
        <v>0</v>
      </c>
      <c r="O59" t="str">
        <f t="shared" si="13"/>
        <v/>
      </c>
      <c r="P59" t="str">
        <f t="shared" si="14"/>
        <v/>
      </c>
      <c r="R59">
        <v>50</v>
      </c>
      <c r="S59" t="str">
        <f t="shared" si="15"/>
        <v/>
      </c>
      <c r="T59" t="str">
        <f>IF(U59="","",SUM($S$10:S59))</f>
        <v/>
      </c>
      <c r="U59" t="str">
        <f t="shared" si="16"/>
        <v/>
      </c>
      <c r="V59" t="str">
        <f t="shared" si="17"/>
        <v/>
      </c>
      <c r="X59">
        <f t="shared" si="18"/>
        <v>0</v>
      </c>
    </row>
    <row r="60" spans="1:24" x14ac:dyDescent="0.15">
      <c r="A60" t="str">
        <f t="shared" si="19"/>
        <v/>
      </c>
      <c r="B60" t="str">
        <f>IF($P$8-$P$7&lt;51,"",51)</f>
        <v/>
      </c>
      <c r="C60" t="str">
        <f t="shared" si="10"/>
        <v/>
      </c>
      <c r="D60" t="str">
        <f t="shared" si="11"/>
        <v/>
      </c>
      <c r="F60" t="str">
        <f>IF(G60="","",51)</f>
        <v/>
      </c>
      <c r="G60" s="90"/>
      <c r="H60" t="str">
        <f t="shared" si="12"/>
        <v/>
      </c>
      <c r="J60">
        <v>51</v>
      </c>
      <c r="K60" t="str">
        <f>IF('種目別申込一覧表（女子）'!$AA$58="","",'種目別申込一覧表（女子）'!$AA$58)</f>
        <v/>
      </c>
      <c r="L60" t="e">
        <f>IF('種目別申込一覧表（女子）'!$AB$58="","",'種目別申込一覧表（女子）'!$AB$58)</f>
        <v>#N/A</v>
      </c>
      <c r="N60">
        <f>IF(K60="",0,IF(COUNTIF($K$10:K60,K60)=1,1,0))</f>
        <v>0</v>
      </c>
      <c r="O60" t="str">
        <f t="shared" si="13"/>
        <v/>
      </c>
      <c r="P60" t="str">
        <f t="shared" si="14"/>
        <v/>
      </c>
      <c r="R60">
        <v>51</v>
      </c>
      <c r="S60" t="str">
        <f t="shared" si="15"/>
        <v/>
      </c>
      <c r="T60" t="str">
        <f>IF(U60="","",SUM($S$10:S60))</f>
        <v/>
      </c>
      <c r="U60" t="str">
        <f t="shared" si="16"/>
        <v/>
      </c>
      <c r="V60" t="str">
        <f t="shared" si="17"/>
        <v/>
      </c>
      <c r="X60">
        <f t="shared" si="18"/>
        <v>0</v>
      </c>
    </row>
    <row r="61" spans="1:24" x14ac:dyDescent="0.15">
      <c r="A61" t="str">
        <f t="shared" si="19"/>
        <v/>
      </c>
      <c r="B61" t="str">
        <f>IF($P$8-$P$7&lt;52,"",52)</f>
        <v/>
      </c>
      <c r="C61" t="str">
        <f t="shared" si="10"/>
        <v/>
      </c>
      <c r="D61" t="str">
        <f t="shared" si="11"/>
        <v/>
      </c>
      <c r="F61" t="str">
        <f>IF(G61="","",52)</f>
        <v/>
      </c>
      <c r="G61" s="90"/>
      <c r="H61" t="str">
        <f t="shared" si="12"/>
        <v/>
      </c>
      <c r="J61">
        <v>52</v>
      </c>
      <c r="K61" t="str">
        <f>IF('種目別申込一覧表（女子）'!$AA$59="","",'種目別申込一覧表（女子）'!$AA$59)</f>
        <v/>
      </c>
      <c r="L61" t="e">
        <f>IF('種目別申込一覧表（女子）'!$AB$59="","",'種目別申込一覧表（女子）'!$AB$59)</f>
        <v>#N/A</v>
      </c>
      <c r="N61">
        <f>IF(K61="",0,IF(COUNTIF($K$10:K61,K61)=1,1,0))</f>
        <v>0</v>
      </c>
      <c r="O61" t="str">
        <f t="shared" si="13"/>
        <v/>
      </c>
      <c r="P61" t="str">
        <f t="shared" si="14"/>
        <v/>
      </c>
      <c r="R61">
        <v>52</v>
      </c>
      <c r="S61" t="str">
        <f t="shared" si="15"/>
        <v/>
      </c>
      <c r="T61" t="str">
        <f>IF(U61="","",SUM($S$10:S61))</f>
        <v/>
      </c>
      <c r="U61" t="str">
        <f t="shared" si="16"/>
        <v/>
      </c>
      <c r="V61" t="str">
        <f t="shared" si="17"/>
        <v/>
      </c>
      <c r="X61">
        <f t="shared" si="18"/>
        <v>0</v>
      </c>
    </row>
    <row r="62" spans="1:24" x14ac:dyDescent="0.15">
      <c r="A62" t="str">
        <f t="shared" si="19"/>
        <v/>
      </c>
      <c r="B62" t="str">
        <f>IF($P$8-$P$7&lt;53,"",53)</f>
        <v/>
      </c>
      <c r="C62" t="str">
        <f t="shared" si="10"/>
        <v/>
      </c>
      <c r="D62" t="str">
        <f t="shared" si="11"/>
        <v/>
      </c>
      <c r="F62" t="str">
        <f>IF(G62="","",53)</f>
        <v/>
      </c>
      <c r="G62" s="90"/>
      <c r="H62" t="str">
        <f t="shared" si="12"/>
        <v/>
      </c>
      <c r="J62">
        <v>53</v>
      </c>
      <c r="K62" t="str">
        <f>IF('種目別申込一覧表（女子）'!$AA$60="","",'種目別申込一覧表（女子）'!$AA$60)</f>
        <v/>
      </c>
      <c r="L62" t="e">
        <f>IF('種目別申込一覧表（女子）'!$AB$60="","",'種目別申込一覧表（女子）'!$AB$60)</f>
        <v>#N/A</v>
      </c>
      <c r="N62">
        <f>IF(K62="",0,IF(COUNTIF($K$10:K62,K62)=1,1,0))</f>
        <v>0</v>
      </c>
      <c r="O62" t="str">
        <f t="shared" si="13"/>
        <v/>
      </c>
      <c r="P62" t="str">
        <f t="shared" si="14"/>
        <v/>
      </c>
      <c r="R62">
        <v>53</v>
      </c>
      <c r="S62" t="str">
        <f t="shared" si="15"/>
        <v/>
      </c>
      <c r="T62" t="str">
        <f>IF(U62="","",SUM($S$10:S62))</f>
        <v/>
      </c>
      <c r="U62" t="str">
        <f t="shared" si="16"/>
        <v/>
      </c>
      <c r="V62" t="str">
        <f t="shared" si="17"/>
        <v/>
      </c>
      <c r="X62">
        <f t="shared" si="18"/>
        <v>0</v>
      </c>
    </row>
    <row r="63" spans="1:24" x14ac:dyDescent="0.15">
      <c r="A63" t="str">
        <f t="shared" si="19"/>
        <v/>
      </c>
      <c r="B63" t="str">
        <f>IF($P$8-$P$7&lt;54,"",54)</f>
        <v/>
      </c>
      <c r="C63" t="str">
        <f t="shared" si="10"/>
        <v/>
      </c>
      <c r="D63" t="str">
        <f t="shared" si="11"/>
        <v/>
      </c>
      <c r="F63" t="str">
        <f>IF(G63="","",54)</f>
        <v/>
      </c>
      <c r="G63" s="90"/>
      <c r="H63" t="str">
        <f t="shared" si="12"/>
        <v/>
      </c>
      <c r="J63">
        <v>54</v>
      </c>
      <c r="K63" t="str">
        <f>IF('種目別申込一覧表（女子）'!$AA$61="","",'種目別申込一覧表（女子）'!$AA$61)</f>
        <v/>
      </c>
      <c r="L63" t="e">
        <f>IF('種目別申込一覧表（女子）'!$AB$61="","",'種目別申込一覧表（女子）'!$AB$61)</f>
        <v>#N/A</v>
      </c>
      <c r="N63">
        <f>IF(K63="",0,IF(COUNTIF($K$10:K63,K63)=1,1,0))</f>
        <v>0</v>
      </c>
      <c r="O63" t="str">
        <f t="shared" si="13"/>
        <v/>
      </c>
      <c r="P63" t="str">
        <f t="shared" si="14"/>
        <v/>
      </c>
      <c r="R63">
        <v>54</v>
      </c>
      <c r="S63" t="str">
        <f t="shared" si="15"/>
        <v/>
      </c>
      <c r="T63" t="str">
        <f>IF(U63="","",SUM($S$10:S63))</f>
        <v/>
      </c>
      <c r="U63" t="str">
        <f t="shared" si="16"/>
        <v/>
      </c>
      <c r="V63" t="str">
        <f t="shared" si="17"/>
        <v/>
      </c>
      <c r="X63">
        <f t="shared" si="18"/>
        <v>0</v>
      </c>
    </row>
    <row r="64" spans="1:24" x14ac:dyDescent="0.15">
      <c r="A64" t="str">
        <f t="shared" si="19"/>
        <v/>
      </c>
      <c r="B64" t="str">
        <f>IF($P$8-$P$7&lt;55,"",55)</f>
        <v/>
      </c>
      <c r="C64" t="str">
        <f t="shared" si="10"/>
        <v/>
      </c>
      <c r="D64" t="str">
        <f t="shared" si="11"/>
        <v/>
      </c>
      <c r="F64" t="str">
        <f>IF(G64="","",55)</f>
        <v/>
      </c>
      <c r="G64" s="90"/>
      <c r="H64" t="str">
        <f t="shared" si="12"/>
        <v/>
      </c>
      <c r="J64">
        <v>55</v>
      </c>
      <c r="K64" t="str">
        <f>IF('種目別申込一覧表（女子）'!$AA$62="","",'種目別申込一覧表（女子）'!$AA$62)</f>
        <v/>
      </c>
      <c r="L64" t="e">
        <f>IF('種目別申込一覧表（女子）'!$AB$62="","",'種目別申込一覧表（女子）'!$AB$62)</f>
        <v>#N/A</v>
      </c>
      <c r="N64">
        <f>IF(K64="",0,IF(COUNTIF($K$10:K64,K64)=1,1,0))</f>
        <v>0</v>
      </c>
      <c r="O64" t="str">
        <f t="shared" si="13"/>
        <v/>
      </c>
      <c r="P64" t="str">
        <f t="shared" si="14"/>
        <v/>
      </c>
      <c r="R64">
        <v>55</v>
      </c>
      <c r="S64" t="str">
        <f t="shared" si="15"/>
        <v/>
      </c>
      <c r="T64" t="str">
        <f>IF(U64="","",SUM($S$10:S64))</f>
        <v/>
      </c>
      <c r="U64" t="str">
        <f t="shared" si="16"/>
        <v/>
      </c>
      <c r="V64" t="str">
        <f t="shared" si="17"/>
        <v/>
      </c>
      <c r="X64">
        <f t="shared" si="18"/>
        <v>0</v>
      </c>
    </row>
    <row r="65" spans="1:24" x14ac:dyDescent="0.15">
      <c r="A65" t="str">
        <f t="shared" si="19"/>
        <v/>
      </c>
      <c r="B65" t="str">
        <f>IF($P$8-$P$7&lt;56,"",56)</f>
        <v/>
      </c>
      <c r="C65" t="str">
        <f t="shared" si="10"/>
        <v/>
      </c>
      <c r="D65" t="str">
        <f t="shared" si="11"/>
        <v/>
      </c>
      <c r="F65" t="str">
        <f>IF(G65="","",56)</f>
        <v/>
      </c>
      <c r="G65" s="90"/>
      <c r="H65" t="str">
        <f t="shared" si="12"/>
        <v/>
      </c>
      <c r="J65">
        <v>56</v>
      </c>
      <c r="K65" t="str">
        <f>IF('種目別申込一覧表（女子）'!$AA$63="","",'種目別申込一覧表（女子）'!$AA$63)</f>
        <v/>
      </c>
      <c r="L65" t="e">
        <f>IF('種目別申込一覧表（女子）'!$AB$63="","",'種目別申込一覧表（女子）'!$AB$63)</f>
        <v>#N/A</v>
      </c>
      <c r="N65">
        <f>IF(K65="",0,IF(COUNTIF($K$10:K65,K65)=1,1,0))</f>
        <v>0</v>
      </c>
      <c r="O65" t="str">
        <f t="shared" si="13"/>
        <v/>
      </c>
      <c r="P65" t="str">
        <f t="shared" si="14"/>
        <v/>
      </c>
      <c r="R65">
        <v>56</v>
      </c>
      <c r="S65" t="str">
        <f t="shared" si="15"/>
        <v/>
      </c>
      <c r="T65" t="str">
        <f>IF(U65="","",SUM($S$10:S65))</f>
        <v/>
      </c>
      <c r="U65" t="str">
        <f t="shared" si="16"/>
        <v/>
      </c>
      <c r="V65" t="str">
        <f t="shared" si="17"/>
        <v/>
      </c>
      <c r="X65">
        <f t="shared" si="18"/>
        <v>0</v>
      </c>
    </row>
    <row r="66" spans="1:24" x14ac:dyDescent="0.15">
      <c r="A66" t="str">
        <f t="shared" si="19"/>
        <v/>
      </c>
      <c r="B66" t="str">
        <f>IF($P$8-$P$7&lt;57,"",57)</f>
        <v/>
      </c>
      <c r="C66" t="str">
        <f t="shared" si="10"/>
        <v/>
      </c>
      <c r="D66" t="str">
        <f t="shared" si="11"/>
        <v/>
      </c>
      <c r="F66" t="str">
        <f>IF(G66="","",57)</f>
        <v/>
      </c>
      <c r="G66" s="90"/>
      <c r="H66" t="str">
        <f t="shared" si="12"/>
        <v/>
      </c>
      <c r="J66">
        <v>57</v>
      </c>
      <c r="K66" t="str">
        <f>IF('種目別申込一覧表（女子）'!$AA$64="","",'種目別申込一覧表（女子）'!$AA$64)</f>
        <v/>
      </c>
      <c r="L66" t="e">
        <f>IF('種目別申込一覧表（女子）'!$AB$64="","",'種目別申込一覧表（女子）'!$AB$64)</f>
        <v>#N/A</v>
      </c>
      <c r="N66">
        <f>IF(K66="",0,IF(COUNTIF($K$10:K66,K66)=1,1,0))</f>
        <v>0</v>
      </c>
      <c r="O66" t="str">
        <f t="shared" si="13"/>
        <v/>
      </c>
      <c r="P66" t="str">
        <f t="shared" si="14"/>
        <v/>
      </c>
      <c r="R66">
        <v>57</v>
      </c>
      <c r="S66" t="str">
        <f t="shared" si="15"/>
        <v/>
      </c>
      <c r="T66" t="str">
        <f>IF(U66="","",SUM($S$10:S66))</f>
        <v/>
      </c>
      <c r="U66" t="str">
        <f t="shared" si="16"/>
        <v/>
      </c>
      <c r="V66" t="str">
        <f t="shared" si="17"/>
        <v/>
      </c>
      <c r="X66">
        <f t="shared" si="18"/>
        <v>0</v>
      </c>
    </row>
    <row r="67" spans="1:24" x14ac:dyDescent="0.15">
      <c r="A67" t="str">
        <f t="shared" si="19"/>
        <v/>
      </c>
      <c r="B67" t="str">
        <f>IF($P$8-$P$7&lt;58,"",58)</f>
        <v/>
      </c>
      <c r="C67" t="str">
        <f t="shared" si="10"/>
        <v/>
      </c>
      <c r="D67" t="str">
        <f t="shared" si="11"/>
        <v/>
      </c>
      <c r="F67" t="str">
        <f>IF(G67="","",58)</f>
        <v/>
      </c>
      <c r="G67" s="90"/>
      <c r="H67" t="str">
        <f t="shared" si="12"/>
        <v/>
      </c>
      <c r="J67">
        <v>58</v>
      </c>
      <c r="K67" t="str">
        <f>IF('種目別申込一覧表（女子）'!$AA$65="","",'種目別申込一覧表（女子）'!$AA$65)</f>
        <v/>
      </c>
      <c r="L67" t="e">
        <f>IF('種目別申込一覧表（女子）'!$AB$65="","",'種目別申込一覧表（女子）'!$AB$65)</f>
        <v>#N/A</v>
      </c>
      <c r="N67">
        <f>IF(K67="",0,IF(COUNTIF($K$10:K67,K67)=1,1,0))</f>
        <v>0</v>
      </c>
      <c r="O67" t="str">
        <f t="shared" si="13"/>
        <v/>
      </c>
      <c r="P67" t="str">
        <f t="shared" si="14"/>
        <v/>
      </c>
      <c r="R67">
        <v>58</v>
      </c>
      <c r="S67" t="str">
        <f t="shared" si="15"/>
        <v/>
      </c>
      <c r="T67" t="str">
        <f>IF(U67="","",SUM($S$10:S67))</f>
        <v/>
      </c>
      <c r="U67" t="str">
        <f t="shared" si="16"/>
        <v/>
      </c>
      <c r="V67" t="str">
        <f t="shared" si="17"/>
        <v/>
      </c>
      <c r="X67">
        <f t="shared" si="18"/>
        <v>0</v>
      </c>
    </row>
    <row r="68" spans="1:24" x14ac:dyDescent="0.15">
      <c r="A68" t="str">
        <f t="shared" si="19"/>
        <v/>
      </c>
      <c r="B68" t="str">
        <f>IF($P$8-$P$7&lt;59,"",59)</f>
        <v/>
      </c>
      <c r="C68" t="str">
        <f t="shared" si="10"/>
        <v/>
      </c>
      <c r="D68" t="str">
        <f t="shared" si="11"/>
        <v/>
      </c>
      <c r="F68" t="str">
        <f>IF(G68="","",59)</f>
        <v/>
      </c>
      <c r="G68" s="90"/>
      <c r="H68" t="str">
        <f t="shared" si="12"/>
        <v/>
      </c>
      <c r="J68">
        <v>59</v>
      </c>
      <c r="K68" t="str">
        <f>IF('種目別申込一覧表（女子）'!$AA$66="","",'種目別申込一覧表（女子）'!$AA$66)</f>
        <v/>
      </c>
      <c r="L68" t="e">
        <f>IF('種目別申込一覧表（女子）'!$AB$66="","",'種目別申込一覧表（女子）'!$AB$66)</f>
        <v>#N/A</v>
      </c>
      <c r="N68">
        <f>IF(K68="",0,IF(COUNTIF($K$10:K68,K68)=1,1,0))</f>
        <v>0</v>
      </c>
      <c r="O68" t="str">
        <f t="shared" si="13"/>
        <v/>
      </c>
      <c r="P68" t="str">
        <f t="shared" si="14"/>
        <v/>
      </c>
      <c r="R68">
        <v>59</v>
      </c>
      <c r="S68" t="str">
        <f t="shared" si="15"/>
        <v/>
      </c>
      <c r="T68" t="str">
        <f>IF(U68="","",SUM($S$10:S68))</f>
        <v/>
      </c>
      <c r="U68" t="str">
        <f t="shared" si="16"/>
        <v/>
      </c>
      <c r="V68" t="str">
        <f t="shared" si="17"/>
        <v/>
      </c>
      <c r="X68">
        <f t="shared" si="18"/>
        <v>0</v>
      </c>
    </row>
    <row r="69" spans="1:24" x14ac:dyDescent="0.15">
      <c r="A69" t="str">
        <f t="shared" si="19"/>
        <v/>
      </c>
      <c r="B69" t="str">
        <f>IF($P$8-$P$7&lt;60,"",60)</f>
        <v/>
      </c>
      <c r="C69" t="str">
        <f t="shared" si="10"/>
        <v/>
      </c>
      <c r="D69" t="str">
        <f t="shared" si="11"/>
        <v/>
      </c>
      <c r="F69" t="str">
        <f>IF(G69="","",60)</f>
        <v/>
      </c>
      <c r="G69" s="90"/>
      <c r="H69" t="str">
        <f t="shared" si="12"/>
        <v/>
      </c>
      <c r="J69">
        <v>60</v>
      </c>
      <c r="K69" t="str">
        <f>IF('種目別申込一覧表（女子）'!$AA$67="","",'種目別申込一覧表（女子）'!$AA$67)</f>
        <v/>
      </c>
      <c r="L69" t="e">
        <f>IF('種目別申込一覧表（女子）'!$AB$67="","",'種目別申込一覧表（女子）'!$AB$67)</f>
        <v>#N/A</v>
      </c>
      <c r="N69">
        <f>IF(K69="",0,IF(COUNTIF($K$10:K69,K69)=1,1,0))</f>
        <v>0</v>
      </c>
      <c r="O69" t="str">
        <f t="shared" si="13"/>
        <v/>
      </c>
      <c r="P69" t="str">
        <f t="shared" si="14"/>
        <v/>
      </c>
      <c r="R69">
        <v>60</v>
      </c>
      <c r="S69" t="str">
        <f t="shared" si="15"/>
        <v/>
      </c>
      <c r="T69" t="str">
        <f>IF(U69="","",SUM($S$10:S69))</f>
        <v/>
      </c>
      <c r="U69" t="str">
        <f t="shared" si="16"/>
        <v/>
      </c>
      <c r="V69" t="str">
        <f t="shared" si="17"/>
        <v/>
      </c>
      <c r="X69">
        <f t="shared" si="18"/>
        <v>0</v>
      </c>
    </row>
    <row r="70" spans="1:24" x14ac:dyDescent="0.15">
      <c r="A70" t="str">
        <f t="shared" si="19"/>
        <v/>
      </c>
      <c r="B70" t="str">
        <f>IF($P$8-$P$7&lt;61,"",61)</f>
        <v/>
      </c>
      <c r="C70" t="str">
        <f t="shared" si="10"/>
        <v/>
      </c>
      <c r="D70" t="str">
        <f t="shared" si="11"/>
        <v/>
      </c>
      <c r="F70" t="str">
        <f>IF(G70="","",61)</f>
        <v/>
      </c>
      <c r="G70" s="90"/>
      <c r="H70" t="str">
        <f t="shared" si="12"/>
        <v/>
      </c>
      <c r="J70">
        <v>61</v>
      </c>
      <c r="K70" t="str">
        <f>IF('種目別申込一覧表（女子）'!$AA$68="","",'種目別申込一覧表（女子）'!$AA$68)</f>
        <v/>
      </c>
      <c r="L70" t="e">
        <f>IF('種目別申込一覧表（女子）'!$AB$68="","",'種目別申込一覧表（女子）'!$AB$68)</f>
        <v>#N/A</v>
      </c>
      <c r="N70">
        <f>IF(K70="",0,IF(COUNTIF($K$10:K70,K70)=1,1,0))</f>
        <v>0</v>
      </c>
      <c r="O70" t="str">
        <f t="shared" si="13"/>
        <v/>
      </c>
      <c r="P70" t="str">
        <f t="shared" si="14"/>
        <v/>
      </c>
      <c r="R70">
        <v>61</v>
      </c>
      <c r="S70" t="str">
        <f t="shared" si="15"/>
        <v/>
      </c>
      <c r="T70" t="str">
        <f>IF(U70="","",SUM($S$10:S70))</f>
        <v/>
      </c>
      <c r="U70" t="str">
        <f t="shared" si="16"/>
        <v/>
      </c>
      <c r="V70" t="str">
        <f t="shared" si="17"/>
        <v/>
      </c>
      <c r="X70">
        <f t="shared" si="18"/>
        <v>0</v>
      </c>
    </row>
    <row r="71" spans="1:24" x14ac:dyDescent="0.15">
      <c r="A71" t="str">
        <f t="shared" si="19"/>
        <v/>
      </c>
      <c r="B71" t="str">
        <f>IF($P$8-$P$7&lt;62,"",62)</f>
        <v/>
      </c>
      <c r="C71" t="str">
        <f t="shared" si="10"/>
        <v/>
      </c>
      <c r="D71" t="str">
        <f t="shared" si="11"/>
        <v/>
      </c>
      <c r="F71" t="str">
        <f>IF(G71="","",62)</f>
        <v/>
      </c>
      <c r="G71" s="90"/>
      <c r="H71" t="str">
        <f t="shared" si="12"/>
        <v/>
      </c>
      <c r="J71">
        <v>62</v>
      </c>
      <c r="K71" t="str">
        <f>IF('種目別申込一覧表（女子）'!$AA$69="","",'種目別申込一覧表（女子）'!$AA$69)</f>
        <v/>
      </c>
      <c r="L71" t="e">
        <f>IF('種目別申込一覧表（女子）'!$AB$69="","",'種目別申込一覧表（女子）'!$AB$69)</f>
        <v>#N/A</v>
      </c>
      <c r="N71">
        <f>IF(K71="",0,IF(COUNTIF($K$10:K71,K71)=1,1,0))</f>
        <v>0</v>
      </c>
      <c r="O71" t="str">
        <f t="shared" si="13"/>
        <v/>
      </c>
      <c r="P71" t="str">
        <f t="shared" si="14"/>
        <v/>
      </c>
      <c r="R71">
        <v>62</v>
      </c>
      <c r="S71" t="str">
        <f t="shared" si="15"/>
        <v/>
      </c>
      <c r="T71" t="str">
        <f>IF(U71="","",SUM($S$10:S71))</f>
        <v/>
      </c>
      <c r="U71" t="str">
        <f t="shared" si="16"/>
        <v/>
      </c>
      <c r="V71" t="str">
        <f t="shared" si="17"/>
        <v/>
      </c>
      <c r="X71">
        <f t="shared" si="18"/>
        <v>0</v>
      </c>
    </row>
    <row r="72" spans="1:24" x14ac:dyDescent="0.15">
      <c r="A72" t="str">
        <f t="shared" si="19"/>
        <v/>
      </c>
      <c r="B72" t="str">
        <f>IF($P$8-$P$7&lt;63,"",63)</f>
        <v/>
      </c>
      <c r="C72" t="str">
        <f t="shared" si="10"/>
        <v/>
      </c>
      <c r="D72" t="str">
        <f t="shared" si="11"/>
        <v/>
      </c>
      <c r="F72" t="str">
        <f>IF(G72="","",63)</f>
        <v/>
      </c>
      <c r="G72" s="90"/>
      <c r="H72" t="str">
        <f t="shared" si="12"/>
        <v/>
      </c>
      <c r="J72">
        <v>63</v>
      </c>
      <c r="K72" t="str">
        <f>IF('種目別申込一覧表（女子）'!$AA$70="","",'種目別申込一覧表（女子）'!$AA$70)</f>
        <v/>
      </c>
      <c r="L72" t="e">
        <f>IF('種目別申込一覧表（女子）'!$AB$70="","",'種目別申込一覧表（女子）'!$AB$70)</f>
        <v>#N/A</v>
      </c>
      <c r="N72">
        <f>IF(K72="",0,IF(COUNTIF($K$10:K72,K72)=1,1,0))</f>
        <v>0</v>
      </c>
      <c r="O72" t="str">
        <f t="shared" si="13"/>
        <v/>
      </c>
      <c r="P72" t="str">
        <f t="shared" si="14"/>
        <v/>
      </c>
      <c r="R72">
        <v>63</v>
      </c>
      <c r="S72" t="str">
        <f t="shared" si="15"/>
        <v/>
      </c>
      <c r="T72" t="str">
        <f>IF(U72="","",SUM($S$10:S72))</f>
        <v/>
      </c>
      <c r="U72" t="str">
        <f t="shared" si="16"/>
        <v/>
      </c>
      <c r="V72" t="str">
        <f t="shared" si="17"/>
        <v/>
      </c>
      <c r="X72">
        <f t="shared" si="18"/>
        <v>0</v>
      </c>
    </row>
    <row r="73" spans="1:24" x14ac:dyDescent="0.15">
      <c r="A73" t="str">
        <f t="shared" si="19"/>
        <v/>
      </c>
      <c r="B73" t="str">
        <f>IF($P$8-$P$7&lt;64,"",64)</f>
        <v/>
      </c>
      <c r="C73" t="str">
        <f t="shared" si="10"/>
        <v/>
      </c>
      <c r="D73" t="str">
        <f t="shared" si="11"/>
        <v/>
      </c>
      <c r="F73" t="str">
        <f>IF(G73="","",64)</f>
        <v/>
      </c>
      <c r="G73" s="90"/>
      <c r="H73" t="str">
        <f t="shared" si="12"/>
        <v/>
      </c>
      <c r="J73">
        <v>64</v>
      </c>
      <c r="K73" t="str">
        <f>IF('種目別申込一覧表（女子）'!$AA$71="","",'種目別申込一覧表（女子）'!$AA$71)</f>
        <v/>
      </c>
      <c r="L73" t="e">
        <f>IF('種目別申込一覧表（女子）'!$AB$71="","",'種目別申込一覧表（女子）'!$AB$71)</f>
        <v>#N/A</v>
      </c>
      <c r="N73">
        <f>IF(K73="",0,IF(COUNTIF($K$10:K73,K73)=1,1,0))</f>
        <v>0</v>
      </c>
      <c r="O73" t="str">
        <f t="shared" si="13"/>
        <v/>
      </c>
      <c r="P73" t="str">
        <f t="shared" si="14"/>
        <v/>
      </c>
      <c r="R73">
        <v>64</v>
      </c>
      <c r="S73" t="str">
        <f t="shared" si="15"/>
        <v/>
      </c>
      <c r="T73" t="str">
        <f>IF(U73="","",SUM($S$10:S73))</f>
        <v/>
      </c>
      <c r="U73" t="str">
        <f t="shared" si="16"/>
        <v/>
      </c>
      <c r="V73" t="str">
        <f t="shared" si="17"/>
        <v/>
      </c>
      <c r="X73">
        <f t="shared" si="18"/>
        <v>0</v>
      </c>
    </row>
    <row r="74" spans="1:24" x14ac:dyDescent="0.15">
      <c r="A74" t="str">
        <f t="shared" si="19"/>
        <v/>
      </c>
      <c r="B74" t="str">
        <f>IF($P$8-$P$7&lt;65,"",65)</f>
        <v/>
      </c>
      <c r="C74" t="str">
        <f t="shared" ref="C74:C81" si="20">IF(ISNA(VLOOKUP(B74,$T$10:$V$81,2,0))=TRUE,"",VLOOKUP(B74,$T$10:$V$81,2,0))</f>
        <v/>
      </c>
      <c r="D74" t="str">
        <f t="shared" ref="D74:D81" si="21">IF(ISNA(VLOOKUP(B74,$T$10:$V$81,3,0))=TRUE,"",VLOOKUP(B74,$T$10:$V$81,3,0))</f>
        <v/>
      </c>
      <c r="F74" t="str">
        <f>IF(G74="","",65)</f>
        <v/>
      </c>
      <c r="G74" s="90"/>
      <c r="H74" t="str">
        <f t="shared" ref="H74:H81" si="22">IF(ISNA(VLOOKUP(G74,$U$6:$V$81,2,0))=TRUE,"",VLOOKUP(G74,$U$6:$V$81,2,0))</f>
        <v/>
      </c>
      <c r="J74">
        <v>65</v>
      </c>
      <c r="K74" t="str">
        <f>IF('種目別申込一覧表（女子）'!$AA$72="","",'種目別申込一覧表（女子）'!$AA$72)</f>
        <v/>
      </c>
      <c r="L74" t="e">
        <f>IF('種目別申込一覧表（女子）'!$AB$72="","",'種目別申込一覧表（女子）'!$AB$72)</f>
        <v>#N/A</v>
      </c>
      <c r="N74">
        <f>IF(K74="",0,IF(COUNTIF($K$10:K74,K74)=1,1,0))</f>
        <v>0</v>
      </c>
      <c r="O74" t="str">
        <f t="shared" ref="O74:O81" si="23">IF(N74=1,K74,"")</f>
        <v/>
      </c>
      <c r="P74" t="str">
        <f t="shared" ref="P74:P81" si="24">IF(N74=1,L74,"")</f>
        <v/>
      </c>
      <c r="R74">
        <v>65</v>
      </c>
      <c r="S74" t="str">
        <f t="shared" ref="S74:S81" si="25">IF(U74="","",COUNTIF($G$10:$G$81,U74)*(-1)+1)</f>
        <v/>
      </c>
      <c r="T74" t="str">
        <f>IF(U74="","",SUM($S$10:S74))</f>
        <v/>
      </c>
      <c r="U74" t="str">
        <f t="shared" ref="U74:U81" si="26">IF(R74&gt;$P$8,"",SMALL($O$10:$O$81,R74))</f>
        <v/>
      </c>
      <c r="V74" t="str">
        <f t="shared" ref="V74:V81" si="27">IF(U74="","",VLOOKUP(U74,$O$10:$P$81,2,0))</f>
        <v/>
      </c>
      <c r="X74">
        <f t="shared" ref="X74:X81" si="28">IF($A74="",0,1)</f>
        <v>0</v>
      </c>
    </row>
    <row r="75" spans="1:24" x14ac:dyDescent="0.15">
      <c r="A75" t="str">
        <f t="shared" ref="A75:A81" si="29">IF(G75="","",IF(AND(G74="",G75&lt;&gt;""),"上から入力してください。",IF(AND(G75&lt;&gt;"",H75=""),"ﾌﾘｶﾞﾅがありません。","")))</f>
        <v/>
      </c>
      <c r="B75" t="str">
        <f>IF($P$8-$P$7&lt;66,"",66)</f>
        <v/>
      </c>
      <c r="C75" t="str">
        <f t="shared" si="20"/>
        <v/>
      </c>
      <c r="D75" t="str">
        <f t="shared" si="21"/>
        <v/>
      </c>
      <c r="F75" t="str">
        <f>IF(G75="","",66)</f>
        <v/>
      </c>
      <c r="G75" s="90"/>
      <c r="H75" t="str">
        <f t="shared" si="22"/>
        <v/>
      </c>
      <c r="J75">
        <v>66</v>
      </c>
      <c r="K75" t="str">
        <f>IF('種目別申込一覧表（女子）'!$AA$73="","",'種目別申込一覧表（女子）'!$AA$73)</f>
        <v/>
      </c>
      <c r="L75" t="e">
        <f>IF('種目別申込一覧表（女子）'!$AB$73="","",'種目別申込一覧表（女子）'!$AB$73)</f>
        <v>#N/A</v>
      </c>
      <c r="N75">
        <f>IF(K75="",0,IF(COUNTIF($K$10:K75,K75)=1,1,0))</f>
        <v>0</v>
      </c>
      <c r="O75" t="str">
        <f t="shared" si="23"/>
        <v/>
      </c>
      <c r="P75" t="str">
        <f t="shared" si="24"/>
        <v/>
      </c>
      <c r="R75">
        <v>66</v>
      </c>
      <c r="S75" t="str">
        <f t="shared" si="25"/>
        <v/>
      </c>
      <c r="T75" t="str">
        <f>IF(U75="","",SUM($S$10:S75))</f>
        <v/>
      </c>
      <c r="U75" t="str">
        <f t="shared" si="26"/>
        <v/>
      </c>
      <c r="V75" t="str">
        <f t="shared" si="27"/>
        <v/>
      </c>
      <c r="X75">
        <f t="shared" si="28"/>
        <v>0</v>
      </c>
    </row>
    <row r="76" spans="1:24" x14ac:dyDescent="0.15">
      <c r="A76" t="str">
        <f t="shared" si="29"/>
        <v/>
      </c>
      <c r="B76" t="str">
        <f>IF($P$8-$P$7&lt;67,"",67)</f>
        <v/>
      </c>
      <c r="C76" t="str">
        <f t="shared" si="20"/>
        <v/>
      </c>
      <c r="D76" t="str">
        <f t="shared" si="21"/>
        <v/>
      </c>
      <c r="F76" t="str">
        <f>IF(G76="","",67)</f>
        <v/>
      </c>
      <c r="G76" s="90"/>
      <c r="H76" t="str">
        <f t="shared" si="22"/>
        <v/>
      </c>
      <c r="J76">
        <v>67</v>
      </c>
      <c r="K76" t="str">
        <f>IF('種目別申込一覧表（女子）'!$AA$74="","",'種目別申込一覧表（女子）'!$AA$74)</f>
        <v/>
      </c>
      <c r="L76" t="e">
        <f>IF('種目別申込一覧表（女子）'!$AB$74="","",'種目別申込一覧表（女子）'!$AB$74)</f>
        <v>#N/A</v>
      </c>
      <c r="N76">
        <f>IF(K76="",0,IF(COUNTIF($K$10:K76,K76)=1,1,0))</f>
        <v>0</v>
      </c>
      <c r="O76" t="str">
        <f t="shared" si="23"/>
        <v/>
      </c>
      <c r="P76" t="str">
        <f t="shared" si="24"/>
        <v/>
      </c>
      <c r="R76">
        <v>67</v>
      </c>
      <c r="S76" t="str">
        <f t="shared" si="25"/>
        <v/>
      </c>
      <c r="T76" t="str">
        <f>IF(U76="","",SUM($S$10:S76))</f>
        <v/>
      </c>
      <c r="U76" t="str">
        <f t="shared" si="26"/>
        <v/>
      </c>
      <c r="V76" t="str">
        <f t="shared" si="27"/>
        <v/>
      </c>
      <c r="X76">
        <f t="shared" si="28"/>
        <v>0</v>
      </c>
    </row>
    <row r="77" spans="1:24" x14ac:dyDescent="0.15">
      <c r="A77" t="str">
        <f t="shared" si="29"/>
        <v/>
      </c>
      <c r="B77" t="str">
        <f>IF($P$8-$P$7&lt;68,"",68)</f>
        <v/>
      </c>
      <c r="C77" t="str">
        <f t="shared" si="20"/>
        <v/>
      </c>
      <c r="D77" t="str">
        <f t="shared" si="21"/>
        <v/>
      </c>
      <c r="F77" t="str">
        <f>IF(G77="","",68)</f>
        <v/>
      </c>
      <c r="G77" s="90"/>
      <c r="H77" t="str">
        <f t="shared" si="22"/>
        <v/>
      </c>
      <c r="J77">
        <v>68</v>
      </c>
      <c r="K77" t="str">
        <f>IF('種目別申込一覧表（女子）'!$AA$75="","",'種目別申込一覧表（女子）'!$AA$75)</f>
        <v/>
      </c>
      <c r="L77" t="e">
        <f>IF('種目別申込一覧表（女子）'!$AB$75="","",'種目別申込一覧表（女子）'!$AB$75)</f>
        <v>#N/A</v>
      </c>
      <c r="N77">
        <f>IF(K77="",0,IF(COUNTIF($K$10:K77,K77)=1,1,0))</f>
        <v>0</v>
      </c>
      <c r="O77" t="str">
        <f t="shared" si="23"/>
        <v/>
      </c>
      <c r="P77" t="str">
        <f t="shared" si="24"/>
        <v/>
      </c>
      <c r="R77">
        <v>68</v>
      </c>
      <c r="S77" t="str">
        <f t="shared" si="25"/>
        <v/>
      </c>
      <c r="T77" t="str">
        <f>IF(U77="","",SUM($S$10:S77))</f>
        <v/>
      </c>
      <c r="U77" t="str">
        <f t="shared" si="26"/>
        <v/>
      </c>
      <c r="V77" t="str">
        <f t="shared" si="27"/>
        <v/>
      </c>
      <c r="X77">
        <f t="shared" si="28"/>
        <v>0</v>
      </c>
    </row>
    <row r="78" spans="1:24" x14ac:dyDescent="0.15">
      <c r="A78" t="str">
        <f t="shared" si="29"/>
        <v/>
      </c>
      <c r="B78" t="str">
        <f>IF($P$8-$P$7&lt;69,"",69)</f>
        <v/>
      </c>
      <c r="C78" t="str">
        <f t="shared" si="20"/>
        <v/>
      </c>
      <c r="D78" t="str">
        <f t="shared" si="21"/>
        <v/>
      </c>
      <c r="F78" t="str">
        <f>IF(G78="","",69)</f>
        <v/>
      </c>
      <c r="G78" s="90"/>
      <c r="H78" t="str">
        <f t="shared" si="22"/>
        <v/>
      </c>
      <c r="J78">
        <v>69</v>
      </c>
      <c r="K78" t="str">
        <f>IF('種目別申込一覧表（女子）'!$AA$76="","",'種目別申込一覧表（女子）'!$AA$76)</f>
        <v/>
      </c>
      <c r="L78" t="e">
        <f>IF('種目別申込一覧表（女子）'!$AB$76="","",'種目別申込一覧表（女子）'!$AB$76)</f>
        <v>#N/A</v>
      </c>
      <c r="N78">
        <f>IF(K78="",0,IF(COUNTIF($K$10:K78,K78)=1,1,0))</f>
        <v>0</v>
      </c>
      <c r="O78" t="str">
        <f t="shared" si="23"/>
        <v/>
      </c>
      <c r="P78" t="str">
        <f t="shared" si="24"/>
        <v/>
      </c>
      <c r="R78">
        <v>69</v>
      </c>
      <c r="S78" t="str">
        <f t="shared" si="25"/>
        <v/>
      </c>
      <c r="T78" t="str">
        <f>IF(U78="","",SUM($S$10:S78))</f>
        <v/>
      </c>
      <c r="U78" t="str">
        <f t="shared" si="26"/>
        <v/>
      </c>
      <c r="V78" t="str">
        <f t="shared" si="27"/>
        <v/>
      </c>
      <c r="X78">
        <f t="shared" si="28"/>
        <v>0</v>
      </c>
    </row>
    <row r="79" spans="1:24" x14ac:dyDescent="0.15">
      <c r="A79" t="str">
        <f t="shared" si="29"/>
        <v/>
      </c>
      <c r="B79" t="str">
        <f>IF($P$8-$P$7&lt;70,"",70)</f>
        <v/>
      </c>
      <c r="C79" t="str">
        <f t="shared" si="20"/>
        <v/>
      </c>
      <c r="D79" t="str">
        <f t="shared" si="21"/>
        <v/>
      </c>
      <c r="F79" t="str">
        <f>IF(G79="","",70)</f>
        <v/>
      </c>
      <c r="G79" s="90"/>
      <c r="H79" t="str">
        <f t="shared" si="22"/>
        <v/>
      </c>
      <c r="J79">
        <v>70</v>
      </c>
      <c r="K79" t="str">
        <f>IF('種目別申込一覧表（女子）'!$AA$77="","",'種目別申込一覧表（女子）'!$AA$77)</f>
        <v/>
      </c>
      <c r="L79" t="e">
        <f>IF('種目別申込一覧表（女子）'!$AB$77="","",'種目別申込一覧表（女子）'!$AB$77)</f>
        <v>#N/A</v>
      </c>
      <c r="N79">
        <f>IF(K79="",0,IF(COUNTIF($K$10:K79,K79)=1,1,0))</f>
        <v>0</v>
      </c>
      <c r="O79" t="str">
        <f t="shared" si="23"/>
        <v/>
      </c>
      <c r="P79" t="str">
        <f t="shared" si="24"/>
        <v/>
      </c>
      <c r="R79">
        <v>70</v>
      </c>
      <c r="S79" t="str">
        <f t="shared" si="25"/>
        <v/>
      </c>
      <c r="T79" t="str">
        <f>IF(U79="","",SUM($S$10:S79))</f>
        <v/>
      </c>
      <c r="U79" t="str">
        <f t="shared" si="26"/>
        <v/>
      </c>
      <c r="V79" t="str">
        <f t="shared" si="27"/>
        <v/>
      </c>
      <c r="X79">
        <f t="shared" si="28"/>
        <v>0</v>
      </c>
    </row>
    <row r="80" spans="1:24" x14ac:dyDescent="0.15">
      <c r="A80" t="str">
        <f t="shared" si="29"/>
        <v/>
      </c>
      <c r="B80" t="str">
        <f>IF($P$8-$P$7&lt;71,"",71)</f>
        <v/>
      </c>
      <c r="C80" t="str">
        <f t="shared" si="20"/>
        <v/>
      </c>
      <c r="D80" t="str">
        <f t="shared" si="21"/>
        <v/>
      </c>
      <c r="F80" t="str">
        <f>IF(G80="","",71)</f>
        <v/>
      </c>
      <c r="G80" s="90"/>
      <c r="H80" t="str">
        <f t="shared" si="22"/>
        <v/>
      </c>
      <c r="J80">
        <v>71</v>
      </c>
      <c r="K80" t="str">
        <f>IF('種目別申込一覧表（女子）'!$AA$78="","",'種目別申込一覧表（女子）'!$AA$78)</f>
        <v/>
      </c>
      <c r="L80" t="e">
        <f>IF('種目別申込一覧表（女子）'!$AB$78="","",'種目別申込一覧表（女子）'!$AB$78)</f>
        <v>#N/A</v>
      </c>
      <c r="N80">
        <f>IF(K80="",0,IF(COUNTIF($K$10:K80,K80)=1,1,0))</f>
        <v>0</v>
      </c>
      <c r="O80" t="str">
        <f t="shared" si="23"/>
        <v/>
      </c>
      <c r="P80" t="str">
        <f t="shared" si="24"/>
        <v/>
      </c>
      <c r="R80">
        <v>71</v>
      </c>
      <c r="S80" t="str">
        <f t="shared" si="25"/>
        <v/>
      </c>
      <c r="T80" t="str">
        <f>IF(U80="","",SUM($S$10:S80))</f>
        <v/>
      </c>
      <c r="U80" t="str">
        <f t="shared" si="26"/>
        <v/>
      </c>
      <c r="V80" t="str">
        <f t="shared" si="27"/>
        <v/>
      </c>
      <c r="X80">
        <f t="shared" si="28"/>
        <v>0</v>
      </c>
    </row>
    <row r="81" spans="1:24" x14ac:dyDescent="0.15">
      <c r="A81" t="str">
        <f t="shared" si="29"/>
        <v/>
      </c>
      <c r="B81" t="str">
        <f>IF($P$8-$P$7&lt;72,"",72)</f>
        <v/>
      </c>
      <c r="C81" t="str">
        <f t="shared" si="20"/>
        <v/>
      </c>
      <c r="D81" t="str">
        <f t="shared" si="21"/>
        <v/>
      </c>
      <c r="F81" t="str">
        <f>IF(G81="","",72)</f>
        <v/>
      </c>
      <c r="G81" s="90"/>
      <c r="H81" t="str">
        <f t="shared" si="22"/>
        <v/>
      </c>
      <c r="J81">
        <v>72</v>
      </c>
      <c r="K81" t="str">
        <f>IF('種目別申込一覧表（女子）'!$AA$79="","",'種目別申込一覧表（女子）'!$AA$79)</f>
        <v/>
      </c>
      <c r="L81" t="e">
        <f>IF('種目別申込一覧表（女子）'!$AB$79="","",'種目別申込一覧表（女子）'!$AB$79)</f>
        <v>#N/A</v>
      </c>
      <c r="N81">
        <f>IF(K81="",0,IF(COUNTIF($K$10:K81,K81)=1,1,0))</f>
        <v>0</v>
      </c>
      <c r="O81" t="str">
        <f t="shared" si="23"/>
        <v/>
      </c>
      <c r="P81" t="str">
        <f t="shared" si="24"/>
        <v/>
      </c>
      <c r="R81">
        <v>72</v>
      </c>
      <c r="S81" t="str">
        <f t="shared" si="25"/>
        <v/>
      </c>
      <c r="T81" t="str">
        <f>IF(U81="","",SUM($S$10:S81))</f>
        <v/>
      </c>
      <c r="U81" t="str">
        <f t="shared" si="26"/>
        <v/>
      </c>
      <c r="V81" t="str">
        <f t="shared" si="27"/>
        <v/>
      </c>
      <c r="X81">
        <f t="shared" si="28"/>
        <v>0</v>
      </c>
    </row>
  </sheetData>
  <mergeCells count="10">
    <mergeCell ref="B7:D7"/>
    <mergeCell ref="F7:H7"/>
    <mergeCell ref="B1:H1"/>
    <mergeCell ref="B2:H2"/>
    <mergeCell ref="B4:D4"/>
    <mergeCell ref="E4:F4"/>
    <mergeCell ref="G4:H4"/>
    <mergeCell ref="B5:D5"/>
    <mergeCell ref="E5:F5"/>
    <mergeCell ref="G5:H5"/>
  </mergeCells>
  <phoneticPr fontId="4"/>
  <conditionalFormatting sqref="A4:A5 A8">
    <cfRule type="cellIs" dxfId="74" priority="1" stopIfTrue="1" operator="notEqual">
      <formula>""</formula>
    </cfRule>
  </conditionalFormatting>
  <conditionalFormatting sqref="A10">
    <cfRule type="cellIs" dxfId="73" priority="2" stopIfTrue="1" operator="notEqual">
      <formula>""</formula>
    </cfRule>
  </conditionalFormatting>
  <conditionalFormatting sqref="A11">
    <cfRule type="cellIs" dxfId="72" priority="3" stopIfTrue="1" operator="notEqual">
      <formula>""</formula>
    </cfRule>
  </conditionalFormatting>
  <conditionalFormatting sqref="A12">
    <cfRule type="cellIs" dxfId="71" priority="4" stopIfTrue="1" operator="notEqual">
      <formula>""</formula>
    </cfRule>
  </conditionalFormatting>
  <conditionalFormatting sqref="A13">
    <cfRule type="cellIs" dxfId="70" priority="5" stopIfTrue="1" operator="notEqual">
      <formula>""</formula>
    </cfRule>
  </conditionalFormatting>
  <conditionalFormatting sqref="A14">
    <cfRule type="cellIs" dxfId="69" priority="6" stopIfTrue="1" operator="notEqual">
      <formula>""</formula>
    </cfRule>
  </conditionalFormatting>
  <conditionalFormatting sqref="A15">
    <cfRule type="cellIs" dxfId="68" priority="7" stopIfTrue="1" operator="notEqual">
      <formula>""</formula>
    </cfRule>
  </conditionalFormatting>
  <conditionalFormatting sqref="A16">
    <cfRule type="cellIs" dxfId="67" priority="8" stopIfTrue="1" operator="notEqual">
      <formula>""</formula>
    </cfRule>
  </conditionalFormatting>
  <conditionalFormatting sqref="A17">
    <cfRule type="cellIs" dxfId="66" priority="9" stopIfTrue="1" operator="notEqual">
      <formula>""</formula>
    </cfRule>
  </conditionalFormatting>
  <conditionalFormatting sqref="A18">
    <cfRule type="cellIs" dxfId="65" priority="10" stopIfTrue="1" operator="notEqual">
      <formula>""</formula>
    </cfRule>
  </conditionalFormatting>
  <conditionalFormatting sqref="A19">
    <cfRule type="cellIs" dxfId="64" priority="11" stopIfTrue="1" operator="notEqual">
      <formula>""</formula>
    </cfRule>
  </conditionalFormatting>
  <conditionalFormatting sqref="A20">
    <cfRule type="cellIs" dxfId="63" priority="12" stopIfTrue="1" operator="notEqual">
      <formula>""</formula>
    </cfRule>
  </conditionalFormatting>
  <conditionalFormatting sqref="A21">
    <cfRule type="cellIs" dxfId="62" priority="13" stopIfTrue="1" operator="notEqual">
      <formula>""</formula>
    </cfRule>
  </conditionalFormatting>
  <conditionalFormatting sqref="A22">
    <cfRule type="cellIs" dxfId="61" priority="14" stopIfTrue="1" operator="notEqual">
      <formula>""</formula>
    </cfRule>
  </conditionalFormatting>
  <conditionalFormatting sqref="A23">
    <cfRule type="cellIs" dxfId="60" priority="15" stopIfTrue="1" operator="notEqual">
      <formula>""</formula>
    </cfRule>
  </conditionalFormatting>
  <conditionalFormatting sqref="A24">
    <cfRule type="cellIs" dxfId="59" priority="16" stopIfTrue="1" operator="notEqual">
      <formula>""</formula>
    </cfRule>
  </conditionalFormatting>
  <conditionalFormatting sqref="A25">
    <cfRule type="cellIs" dxfId="58" priority="17" stopIfTrue="1" operator="notEqual">
      <formula>""</formula>
    </cfRule>
  </conditionalFormatting>
  <conditionalFormatting sqref="A26">
    <cfRule type="cellIs" dxfId="57" priority="18" stopIfTrue="1" operator="notEqual">
      <formula>""</formula>
    </cfRule>
  </conditionalFormatting>
  <conditionalFormatting sqref="A27">
    <cfRule type="cellIs" dxfId="56" priority="19" stopIfTrue="1" operator="notEqual">
      <formula>""</formula>
    </cfRule>
  </conditionalFormatting>
  <conditionalFormatting sqref="A28">
    <cfRule type="cellIs" dxfId="55" priority="20" stopIfTrue="1" operator="notEqual">
      <formula>""</formula>
    </cfRule>
  </conditionalFormatting>
  <conditionalFormatting sqref="A29">
    <cfRule type="cellIs" dxfId="54" priority="21" stopIfTrue="1" operator="notEqual">
      <formula>""</formula>
    </cfRule>
  </conditionalFormatting>
  <conditionalFormatting sqref="A30">
    <cfRule type="cellIs" dxfId="53" priority="22" stopIfTrue="1" operator="notEqual">
      <formula>""</formula>
    </cfRule>
  </conditionalFormatting>
  <conditionalFormatting sqref="A31">
    <cfRule type="cellIs" dxfId="52" priority="23" stopIfTrue="1" operator="notEqual">
      <formula>""</formula>
    </cfRule>
  </conditionalFormatting>
  <conditionalFormatting sqref="A32">
    <cfRule type="cellIs" dxfId="51" priority="24" stopIfTrue="1" operator="notEqual">
      <formula>""</formula>
    </cfRule>
  </conditionalFormatting>
  <conditionalFormatting sqref="A33">
    <cfRule type="cellIs" dxfId="50" priority="25" stopIfTrue="1" operator="notEqual">
      <formula>""</formula>
    </cfRule>
  </conditionalFormatting>
  <conditionalFormatting sqref="A34">
    <cfRule type="cellIs" dxfId="49" priority="26" stopIfTrue="1" operator="notEqual">
      <formula>""</formula>
    </cfRule>
  </conditionalFormatting>
  <conditionalFormatting sqref="A35">
    <cfRule type="cellIs" dxfId="48" priority="27" stopIfTrue="1" operator="notEqual">
      <formula>""</formula>
    </cfRule>
  </conditionalFormatting>
  <conditionalFormatting sqref="A36">
    <cfRule type="cellIs" dxfId="47" priority="28" stopIfTrue="1" operator="notEqual">
      <formula>""</formula>
    </cfRule>
  </conditionalFormatting>
  <conditionalFormatting sqref="A37">
    <cfRule type="cellIs" dxfId="46" priority="29" stopIfTrue="1" operator="notEqual">
      <formula>""</formula>
    </cfRule>
  </conditionalFormatting>
  <conditionalFormatting sqref="A38">
    <cfRule type="cellIs" dxfId="45" priority="30" stopIfTrue="1" operator="notEqual">
      <formula>""</formula>
    </cfRule>
  </conditionalFormatting>
  <conditionalFormatting sqref="A39">
    <cfRule type="cellIs" dxfId="44" priority="31" stopIfTrue="1" operator="notEqual">
      <formula>""</formula>
    </cfRule>
  </conditionalFormatting>
  <conditionalFormatting sqref="A40">
    <cfRule type="cellIs" dxfId="43" priority="32" stopIfTrue="1" operator="notEqual">
      <formula>""</formula>
    </cfRule>
  </conditionalFormatting>
  <conditionalFormatting sqref="A41">
    <cfRule type="cellIs" dxfId="42" priority="33" stopIfTrue="1" operator="notEqual">
      <formula>""</formula>
    </cfRule>
  </conditionalFormatting>
  <conditionalFormatting sqref="A42">
    <cfRule type="cellIs" dxfId="41" priority="34" stopIfTrue="1" operator="notEqual">
      <formula>""</formula>
    </cfRule>
  </conditionalFormatting>
  <conditionalFormatting sqref="A43">
    <cfRule type="cellIs" dxfId="40" priority="35" stopIfTrue="1" operator="notEqual">
      <formula>""</formula>
    </cfRule>
  </conditionalFormatting>
  <conditionalFormatting sqref="A44">
    <cfRule type="cellIs" dxfId="39" priority="36" stopIfTrue="1" operator="notEqual">
      <formula>""</formula>
    </cfRule>
  </conditionalFormatting>
  <conditionalFormatting sqref="A45">
    <cfRule type="cellIs" dxfId="38" priority="37" stopIfTrue="1" operator="notEqual">
      <formula>""</formula>
    </cfRule>
  </conditionalFormatting>
  <conditionalFormatting sqref="A46">
    <cfRule type="cellIs" dxfId="37" priority="38" stopIfTrue="1" operator="notEqual">
      <formula>""</formula>
    </cfRule>
  </conditionalFormatting>
  <conditionalFormatting sqref="A47">
    <cfRule type="cellIs" dxfId="36" priority="39" stopIfTrue="1" operator="notEqual">
      <formula>""</formula>
    </cfRule>
  </conditionalFormatting>
  <conditionalFormatting sqref="A48">
    <cfRule type="cellIs" dxfId="35" priority="40" stopIfTrue="1" operator="notEqual">
      <formula>""</formula>
    </cfRule>
  </conditionalFormatting>
  <conditionalFormatting sqref="A49">
    <cfRule type="cellIs" dxfId="34" priority="41" stopIfTrue="1" operator="notEqual">
      <formula>""</formula>
    </cfRule>
  </conditionalFormatting>
  <conditionalFormatting sqref="A50">
    <cfRule type="cellIs" dxfId="33" priority="42" stopIfTrue="1" operator="notEqual">
      <formula>""</formula>
    </cfRule>
  </conditionalFormatting>
  <conditionalFormatting sqref="A51">
    <cfRule type="cellIs" dxfId="32" priority="43" stopIfTrue="1" operator="notEqual">
      <formula>""</formula>
    </cfRule>
  </conditionalFormatting>
  <conditionalFormatting sqref="A52">
    <cfRule type="cellIs" dxfId="31" priority="44" stopIfTrue="1" operator="notEqual">
      <formula>""</formula>
    </cfRule>
  </conditionalFormatting>
  <conditionalFormatting sqref="A53">
    <cfRule type="cellIs" dxfId="30" priority="45" stopIfTrue="1" operator="notEqual">
      <formula>""</formula>
    </cfRule>
  </conditionalFormatting>
  <conditionalFormatting sqref="A54">
    <cfRule type="cellIs" dxfId="29" priority="46" stopIfTrue="1" operator="notEqual">
      <formula>""</formula>
    </cfRule>
  </conditionalFormatting>
  <conditionalFormatting sqref="A55">
    <cfRule type="cellIs" dxfId="28" priority="47" stopIfTrue="1" operator="notEqual">
      <formula>""</formula>
    </cfRule>
  </conditionalFormatting>
  <conditionalFormatting sqref="A56">
    <cfRule type="cellIs" dxfId="27" priority="48" stopIfTrue="1" operator="notEqual">
      <formula>""</formula>
    </cfRule>
  </conditionalFormatting>
  <conditionalFormatting sqref="A57">
    <cfRule type="cellIs" dxfId="26" priority="49" stopIfTrue="1" operator="notEqual">
      <formula>""</formula>
    </cfRule>
  </conditionalFormatting>
  <conditionalFormatting sqref="A58">
    <cfRule type="cellIs" dxfId="25" priority="50" stopIfTrue="1" operator="notEqual">
      <formula>""</formula>
    </cfRule>
  </conditionalFormatting>
  <conditionalFormatting sqref="A59">
    <cfRule type="cellIs" dxfId="24" priority="51" stopIfTrue="1" operator="notEqual">
      <formula>""</formula>
    </cfRule>
  </conditionalFormatting>
  <conditionalFormatting sqref="A60">
    <cfRule type="cellIs" dxfId="23" priority="52" stopIfTrue="1" operator="notEqual">
      <formula>""</formula>
    </cfRule>
  </conditionalFormatting>
  <conditionalFormatting sqref="A61">
    <cfRule type="cellIs" dxfId="22" priority="53" stopIfTrue="1" operator="notEqual">
      <formula>""</formula>
    </cfRule>
  </conditionalFormatting>
  <conditionalFormatting sqref="A62">
    <cfRule type="cellIs" dxfId="21" priority="54" stopIfTrue="1" operator="notEqual">
      <formula>""</formula>
    </cfRule>
  </conditionalFormatting>
  <conditionalFormatting sqref="A63">
    <cfRule type="cellIs" dxfId="20" priority="55" stopIfTrue="1" operator="notEqual">
      <formula>""</formula>
    </cfRule>
  </conditionalFormatting>
  <conditionalFormatting sqref="A64">
    <cfRule type="cellIs" dxfId="19" priority="56" stopIfTrue="1" operator="notEqual">
      <formula>""</formula>
    </cfRule>
  </conditionalFormatting>
  <conditionalFormatting sqref="A65">
    <cfRule type="cellIs" dxfId="18" priority="57" stopIfTrue="1" operator="notEqual">
      <formula>""</formula>
    </cfRule>
  </conditionalFormatting>
  <conditionalFormatting sqref="A66">
    <cfRule type="cellIs" dxfId="17" priority="58" stopIfTrue="1" operator="notEqual">
      <formula>""</formula>
    </cfRule>
  </conditionalFormatting>
  <conditionalFormatting sqref="A67">
    <cfRule type="cellIs" dxfId="16" priority="59" stopIfTrue="1" operator="notEqual">
      <formula>""</formula>
    </cfRule>
  </conditionalFormatting>
  <conditionalFormatting sqref="A68">
    <cfRule type="cellIs" dxfId="15" priority="60" stopIfTrue="1" operator="notEqual">
      <formula>""</formula>
    </cfRule>
  </conditionalFormatting>
  <conditionalFormatting sqref="A69">
    <cfRule type="cellIs" dxfId="14" priority="61" stopIfTrue="1" operator="notEqual">
      <formula>""</formula>
    </cfRule>
  </conditionalFormatting>
  <conditionalFormatting sqref="A70">
    <cfRule type="cellIs" dxfId="13" priority="62" stopIfTrue="1" operator="notEqual">
      <formula>""</formula>
    </cfRule>
  </conditionalFormatting>
  <conditionalFormatting sqref="A71">
    <cfRule type="cellIs" dxfId="12" priority="63" stopIfTrue="1" operator="notEqual">
      <formula>""</formula>
    </cfRule>
  </conditionalFormatting>
  <conditionalFormatting sqref="A72">
    <cfRule type="cellIs" dxfId="11" priority="64" stopIfTrue="1" operator="notEqual">
      <formula>""</formula>
    </cfRule>
  </conditionalFormatting>
  <conditionalFormatting sqref="A73">
    <cfRule type="cellIs" dxfId="10" priority="65" stopIfTrue="1" operator="notEqual">
      <formula>""</formula>
    </cfRule>
  </conditionalFormatting>
  <conditionalFormatting sqref="A74">
    <cfRule type="cellIs" dxfId="9" priority="66" stopIfTrue="1" operator="notEqual">
      <formula>""</formula>
    </cfRule>
  </conditionalFormatting>
  <conditionalFormatting sqref="A75">
    <cfRule type="cellIs" dxfId="8" priority="67" stopIfTrue="1" operator="notEqual">
      <formula>""</formula>
    </cfRule>
  </conditionalFormatting>
  <conditionalFormatting sqref="A76">
    <cfRule type="cellIs" dxfId="7" priority="68" stopIfTrue="1" operator="notEqual">
      <formula>""</formula>
    </cfRule>
  </conditionalFormatting>
  <conditionalFormatting sqref="A77">
    <cfRule type="cellIs" dxfId="6" priority="69" stopIfTrue="1" operator="notEqual">
      <formula>""</formula>
    </cfRule>
  </conditionalFormatting>
  <conditionalFormatting sqref="A78">
    <cfRule type="cellIs" dxfId="5" priority="70" stopIfTrue="1" operator="notEqual">
      <formula>""</formula>
    </cfRule>
  </conditionalFormatting>
  <conditionalFormatting sqref="A79">
    <cfRule type="cellIs" dxfId="4" priority="71" stopIfTrue="1" operator="notEqual">
      <formula>""</formula>
    </cfRule>
  </conditionalFormatting>
  <conditionalFormatting sqref="A80">
    <cfRule type="cellIs" dxfId="3" priority="72" stopIfTrue="1" operator="notEqual">
      <formula>""</formula>
    </cfRule>
  </conditionalFormatting>
  <conditionalFormatting sqref="A81">
    <cfRule type="cellIs" dxfId="2" priority="73" stopIfTrue="1" operator="notEqual">
      <formula>""</formula>
    </cfRule>
  </conditionalFormatting>
  <conditionalFormatting sqref="B10:D81 F10:H81">
    <cfRule type="cellIs" dxfId="1" priority="74" stopIfTrue="1" operator="notEqual">
      <formula>""</formula>
    </cfRule>
  </conditionalFormatting>
  <dataValidations count="72"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8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81">
      <formula1>INDIRECT($V$8)</formula1>
    </dataValidation>
  </dataValidations>
  <printOptions horizontalCentered="1"/>
  <pageMargins left="0.78740157480314965" right="0.78740157480314965" top="0.51181102362204722" bottom="0.98425196850393704" header="0.19685039370078741" footer="0.51181102362204722"/>
  <pageSetup paperSize="9" orientation="portrait" horizontalDpi="4294967293" verticalDpi="360" r:id="rId1"/>
  <headerFooter alignWithMargins="0">
    <oddFooter>&amp;R&amp;"ＭＳ Ｐゴシック,太字"&amp;16関西学生陸上競技連盟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IU73"/>
  <sheetViews>
    <sheetView tabSelected="1" zoomScale="70" zoomScaleNormal="70" workbookViewId="0">
      <selection activeCell="B9" sqref="B9"/>
    </sheetView>
  </sheetViews>
  <sheetFormatPr defaultColWidth="0" defaultRowHeight="18.75" zeroHeight="1" x14ac:dyDescent="0.15"/>
  <cols>
    <col min="1" max="1" width="19.5" style="11" customWidth="1"/>
    <col min="2" max="2" width="19.625" style="11" customWidth="1"/>
    <col min="3" max="5" width="13.125" style="11" customWidth="1"/>
    <col min="6" max="8" width="16.625" style="11" customWidth="1"/>
    <col min="9" max="9" width="11.875" style="11" customWidth="1"/>
    <col min="10" max="10" width="13.25" style="11" hidden="1" customWidth="1"/>
    <col min="11" max="11" width="9.75" style="11" hidden="1" customWidth="1"/>
    <col min="12" max="255" width="9" style="11" hidden="1" customWidth="1"/>
    <col min="256" max="16384" width="18.125" style="11" hidden="1"/>
  </cols>
  <sheetData>
    <row r="1" spans="1:12" ht="24" x14ac:dyDescent="0.15">
      <c r="A1" s="235" t="s">
        <v>1523</v>
      </c>
      <c r="B1" s="235"/>
      <c r="C1" s="235"/>
      <c r="D1" s="235"/>
      <c r="E1" s="235"/>
      <c r="F1" s="235"/>
      <c r="G1" s="236"/>
      <c r="H1" s="236"/>
    </row>
    <row r="2" spans="1:12" ht="12" customHeight="1" thickBot="1" x14ac:dyDescent="0.2"/>
    <row r="3" spans="1:12" ht="24" x14ac:dyDescent="0.15">
      <c r="A3" s="229" t="s">
        <v>18</v>
      </c>
      <c r="B3" s="231" t="s">
        <v>19</v>
      </c>
      <c r="C3" s="237" t="s">
        <v>20</v>
      </c>
      <c r="D3" s="238"/>
      <c r="E3" s="239"/>
      <c r="F3" s="237" t="s">
        <v>21</v>
      </c>
      <c r="G3" s="238"/>
      <c r="H3" s="239"/>
      <c r="I3" s="12"/>
      <c r="K3" s="13" t="s">
        <v>22</v>
      </c>
    </row>
    <row r="4" spans="1:12" ht="20.25" customHeight="1" thickBot="1" x14ac:dyDescent="0.2">
      <c r="A4" s="230"/>
      <c r="B4" s="232"/>
      <c r="C4" s="14" t="s">
        <v>23</v>
      </c>
      <c r="D4" s="15" t="s">
        <v>24</v>
      </c>
      <c r="E4" s="16" t="s">
        <v>25</v>
      </c>
      <c r="F4" s="14" t="s">
        <v>23</v>
      </c>
      <c r="G4" s="15" t="s">
        <v>24</v>
      </c>
      <c r="H4" s="16" t="s">
        <v>25</v>
      </c>
      <c r="I4" s="17"/>
      <c r="K4" s="17" t="s">
        <v>23</v>
      </c>
      <c r="L4" s="11" t="s">
        <v>24</v>
      </c>
    </row>
    <row r="5" spans="1:12" ht="20.25" customHeight="1" thickTop="1" x14ac:dyDescent="0.15">
      <c r="A5" s="18">
        <f>IF(K5=L5,K5,"\"&amp;K5&amp;"or\"&amp;L5)</f>
        <v>2200</v>
      </c>
      <c r="B5" s="19" t="s">
        <v>391</v>
      </c>
      <c r="C5" s="20">
        <f>COUNTIF('種目別申込一覧表（男子）'!$Y$8:$Z$58,$B5)</f>
        <v>0</v>
      </c>
      <c r="D5" s="20">
        <f>COUNTIF('種目別申込一覧表（女子）'!$Y$8:$Z$58,$B5)</f>
        <v>0</v>
      </c>
      <c r="E5" s="21">
        <f t="shared" ref="E5:E28" si="0">SUM(C5:D5)</f>
        <v>0</v>
      </c>
      <c r="F5" s="22">
        <f t="shared" ref="F5:G11" si="1">C5*K5</f>
        <v>0</v>
      </c>
      <c r="G5" s="22">
        <f t="shared" si="1"/>
        <v>0</v>
      </c>
      <c r="H5" s="23">
        <f t="shared" ref="H5:H28" si="2">SUM(F5:G5)</f>
        <v>0</v>
      </c>
      <c r="J5" s="91" t="s">
        <v>502</v>
      </c>
      <c r="K5" s="11">
        <f>IF($C$29-$C$27-$C$28&lt;=0,2200,2200)</f>
        <v>2200</v>
      </c>
      <c r="L5" s="11">
        <f>IF($D$29-$D$27-$D$28&lt;=0,2200,2200)</f>
        <v>2200</v>
      </c>
    </row>
    <row r="6" spans="1:12" ht="20.25" customHeight="1" x14ac:dyDescent="0.15">
      <c r="A6" s="24">
        <f t="shared" ref="A6:A11" si="3">IF(K6=L6,K6,"\"&amp;K6&amp;"or\"&amp;L6)</f>
        <v>2200</v>
      </c>
      <c r="B6" s="25" t="s">
        <v>395</v>
      </c>
      <c r="C6" s="20">
        <f>COUNTIF('種目別申込一覧表（男子）'!$Y$8:$Z$58,$B6)</f>
        <v>0</v>
      </c>
      <c r="D6" s="20">
        <f>COUNTIF('種目別申込一覧表（女子）'!$Y$8:$Z$58,$B6)</f>
        <v>0</v>
      </c>
      <c r="E6" s="21">
        <f t="shared" si="0"/>
        <v>0</v>
      </c>
      <c r="F6" s="22">
        <f t="shared" si="1"/>
        <v>0</v>
      </c>
      <c r="G6" s="22">
        <f t="shared" si="1"/>
        <v>0</v>
      </c>
      <c r="H6" s="26">
        <f t="shared" si="2"/>
        <v>0</v>
      </c>
      <c r="J6" s="91" t="s">
        <v>503</v>
      </c>
      <c r="K6" s="11">
        <f>IF($C$29-$C$27-$C$28&lt;=0,2200,2200)</f>
        <v>2200</v>
      </c>
      <c r="L6" s="11">
        <f>IF($D$29-$D$27-$D$28&lt;=0,2200,2200)</f>
        <v>2200</v>
      </c>
    </row>
    <row r="7" spans="1:12" ht="20.25" customHeight="1" x14ac:dyDescent="0.15">
      <c r="A7" s="24">
        <f t="shared" si="3"/>
        <v>2200</v>
      </c>
      <c r="B7" s="25" t="s">
        <v>397</v>
      </c>
      <c r="C7" s="20">
        <f>COUNTIF('種目別申込一覧表（男子）'!$Y$8:$Z$58,$B7)</f>
        <v>0</v>
      </c>
      <c r="D7" s="20">
        <f>COUNTIF('種目別申込一覧表（女子）'!$Y$8:$Z$58,$B7)</f>
        <v>0</v>
      </c>
      <c r="E7" s="21">
        <f t="shared" si="0"/>
        <v>0</v>
      </c>
      <c r="F7" s="22">
        <f t="shared" si="1"/>
        <v>0</v>
      </c>
      <c r="G7" s="22">
        <f t="shared" si="1"/>
        <v>0</v>
      </c>
      <c r="H7" s="26">
        <f t="shared" si="2"/>
        <v>0</v>
      </c>
      <c r="J7" s="91" t="s">
        <v>504</v>
      </c>
      <c r="K7" s="11">
        <f>IF($C$29-$C$27-$C$28&lt;=0,2200,2200)</f>
        <v>2200</v>
      </c>
      <c r="L7" s="11">
        <f>IF($D$29-$D$27-$D$28&lt;=0,2200,2200)</f>
        <v>2200</v>
      </c>
    </row>
    <row r="8" spans="1:12" ht="20.25" customHeight="1" x14ac:dyDescent="0.15">
      <c r="A8" s="24">
        <f t="shared" si="3"/>
        <v>2200</v>
      </c>
      <c r="B8" s="25" t="s">
        <v>399</v>
      </c>
      <c r="C8" s="20">
        <f>COUNTIF('種目別申込一覧表（男子）'!$Y$8:$Z$58,$B8)</f>
        <v>0</v>
      </c>
      <c r="D8" s="20">
        <f>COUNTIF('種目別申込一覧表（女子）'!$Y$8:$Z$58,$B8)</f>
        <v>0</v>
      </c>
      <c r="E8" s="21">
        <f t="shared" si="0"/>
        <v>0</v>
      </c>
      <c r="F8" s="22">
        <f t="shared" si="1"/>
        <v>0</v>
      </c>
      <c r="G8" s="22">
        <f t="shared" si="1"/>
        <v>0</v>
      </c>
      <c r="H8" s="26">
        <f t="shared" si="2"/>
        <v>0</v>
      </c>
      <c r="J8" s="91" t="s">
        <v>505</v>
      </c>
      <c r="K8" s="11">
        <f>IF($C$29-$C$27-$C$28&lt;=0,2200,2200)</f>
        <v>2200</v>
      </c>
      <c r="L8" s="11">
        <f>IF($D$29-$D$27-$D$28&lt;=0,2200,2200)</f>
        <v>2200</v>
      </c>
    </row>
    <row r="9" spans="1:12" ht="20.25" customHeight="1" x14ac:dyDescent="0.15">
      <c r="A9" s="24">
        <f t="shared" si="3"/>
        <v>2200</v>
      </c>
      <c r="B9" s="25" t="s">
        <v>401</v>
      </c>
      <c r="C9" s="20">
        <f>COUNTIF('種目別申込一覧表（男子）'!$Y$8:$Z$58,$B9)</f>
        <v>0</v>
      </c>
      <c r="D9" s="20">
        <f>COUNTIF('種目別申込一覧表（女子）'!$Y$8:$Z$58,$B9)</f>
        <v>0</v>
      </c>
      <c r="E9" s="21">
        <f t="shared" si="0"/>
        <v>0</v>
      </c>
      <c r="F9" s="22">
        <f t="shared" si="1"/>
        <v>0</v>
      </c>
      <c r="G9" s="22">
        <f t="shared" si="1"/>
        <v>0</v>
      </c>
      <c r="H9" s="26">
        <f t="shared" si="2"/>
        <v>0</v>
      </c>
      <c r="J9" s="91" t="s">
        <v>506</v>
      </c>
      <c r="K9" s="11">
        <f t="shared" ref="K9:L11" si="4">IF($C$29-$C$27-$C$28&lt;=0,2200,2200)</f>
        <v>2200</v>
      </c>
      <c r="L9" s="11">
        <f t="shared" si="4"/>
        <v>2200</v>
      </c>
    </row>
    <row r="10" spans="1:12" ht="20.25" customHeight="1" x14ac:dyDescent="0.15">
      <c r="A10" s="24">
        <f t="shared" si="3"/>
        <v>2200</v>
      </c>
      <c r="B10" s="25" t="s">
        <v>403</v>
      </c>
      <c r="C10" s="20">
        <f>COUNTIF('種目別申込一覧表（男子）'!$Y$8:$Z$58,$B10)</f>
        <v>0</v>
      </c>
      <c r="D10" s="20">
        <f>COUNTIF('種目別申込一覧表（女子）'!$Y$8:$Z$58,$B10)</f>
        <v>0</v>
      </c>
      <c r="E10" s="21">
        <f t="shared" si="0"/>
        <v>0</v>
      </c>
      <c r="F10" s="22">
        <f t="shared" si="1"/>
        <v>0</v>
      </c>
      <c r="G10" s="22">
        <f t="shared" si="1"/>
        <v>0</v>
      </c>
      <c r="H10" s="26">
        <f t="shared" si="2"/>
        <v>0</v>
      </c>
      <c r="J10" s="91" t="s">
        <v>507</v>
      </c>
      <c r="K10" s="11">
        <f t="shared" si="4"/>
        <v>2200</v>
      </c>
      <c r="L10" s="11">
        <f t="shared" si="4"/>
        <v>2200</v>
      </c>
    </row>
    <row r="11" spans="1:12" ht="20.25" customHeight="1" x14ac:dyDescent="0.15">
      <c r="A11" s="24">
        <f t="shared" si="3"/>
        <v>2200</v>
      </c>
      <c r="B11" s="25" t="s">
        <v>405</v>
      </c>
      <c r="C11" s="20">
        <f>COUNTIF('種目別申込一覧表（男子）'!$Y$8:$Z$58,$B11)</f>
        <v>0</v>
      </c>
      <c r="D11" s="20">
        <f>COUNTIF('種目別申込一覧表（女子）'!$Y$8:$Z$58,$B11)</f>
        <v>0</v>
      </c>
      <c r="E11" s="21">
        <f t="shared" si="0"/>
        <v>0</v>
      </c>
      <c r="F11" s="22">
        <f t="shared" si="1"/>
        <v>0</v>
      </c>
      <c r="G11" s="22">
        <f t="shared" si="1"/>
        <v>0</v>
      </c>
      <c r="H11" s="26">
        <f t="shared" si="2"/>
        <v>0</v>
      </c>
      <c r="J11" s="91" t="s">
        <v>508</v>
      </c>
      <c r="K11" s="11">
        <f t="shared" si="4"/>
        <v>2200</v>
      </c>
      <c r="L11" s="11">
        <f t="shared" si="4"/>
        <v>2200</v>
      </c>
    </row>
    <row r="12" spans="1:12" ht="20.25" customHeight="1" x14ac:dyDescent="0.15">
      <c r="A12" s="24">
        <f>$K12</f>
        <v>2200</v>
      </c>
      <c r="B12" s="25" t="s">
        <v>409</v>
      </c>
      <c r="C12" s="20">
        <f>COUNTIF('種目別申込一覧表（男子）'!$Y$8:$Z$58,$B12)</f>
        <v>0</v>
      </c>
      <c r="D12" s="20" t="s">
        <v>1</v>
      </c>
      <c r="E12" s="21">
        <f t="shared" si="0"/>
        <v>0</v>
      </c>
      <c r="F12" s="22">
        <f>C12*K12</f>
        <v>0</v>
      </c>
      <c r="G12" s="22">
        <v>0</v>
      </c>
      <c r="H12" s="26">
        <f t="shared" si="2"/>
        <v>0</v>
      </c>
      <c r="J12" s="91" t="s">
        <v>408</v>
      </c>
      <c r="K12" s="11">
        <f>IF($C$29-$C$27-$C$28&lt;=0,2200,2200)</f>
        <v>2200</v>
      </c>
    </row>
    <row r="13" spans="1:12" ht="20.25" customHeight="1" x14ac:dyDescent="0.15">
      <c r="A13" s="24">
        <f>$L13</f>
        <v>2200</v>
      </c>
      <c r="B13" s="25" t="s">
        <v>439</v>
      </c>
      <c r="C13" s="20" t="s">
        <v>1</v>
      </c>
      <c r="D13" s="20">
        <f>COUNTIF('種目別申込一覧表（女子）'!$Y$8:$Z$58,$B13)</f>
        <v>0</v>
      </c>
      <c r="E13" s="21">
        <f t="shared" si="0"/>
        <v>0</v>
      </c>
      <c r="F13" s="22">
        <v>0</v>
      </c>
      <c r="G13" s="22">
        <f t="shared" ref="G13:G24" si="5">D13*L13</f>
        <v>0</v>
      </c>
      <c r="H13" s="26">
        <f t="shared" si="2"/>
        <v>0</v>
      </c>
      <c r="J13" s="91" t="s">
        <v>438</v>
      </c>
      <c r="L13" s="11">
        <f>IF($C$29-$C$27-$C$28&lt;=0,2200,2200)</f>
        <v>2200</v>
      </c>
    </row>
    <row r="14" spans="1:12" ht="20.25" customHeight="1" x14ac:dyDescent="0.15">
      <c r="A14" s="24">
        <f t="shared" ref="A14:A24" si="6">IF(K14=L14,K14,"\"&amp;K14&amp;"or\"&amp;L14)</f>
        <v>2200</v>
      </c>
      <c r="B14" s="25" t="s">
        <v>411</v>
      </c>
      <c r="C14" s="20">
        <f>COUNTIF('種目別申込一覧表（男子）'!$Y$8:$Z$58,$B14)</f>
        <v>0</v>
      </c>
      <c r="D14" s="20">
        <f>COUNTIF('種目別申込一覧表（女子）'!$Y$8:$Z$58,$B14)</f>
        <v>0</v>
      </c>
      <c r="E14" s="21">
        <f t="shared" si="0"/>
        <v>0</v>
      </c>
      <c r="F14" s="22">
        <f t="shared" ref="F14:F25" si="7">C14*K14</f>
        <v>0</v>
      </c>
      <c r="G14" s="22">
        <f t="shared" si="5"/>
        <v>0</v>
      </c>
      <c r="H14" s="26">
        <f t="shared" si="2"/>
        <v>0</v>
      </c>
      <c r="J14" s="91" t="s">
        <v>510</v>
      </c>
      <c r="K14" s="11">
        <f t="shared" ref="K14:L24" si="8">IF($C$29-$C$27-$C$28&lt;=0,2200,2200)</f>
        <v>2200</v>
      </c>
      <c r="L14" s="11">
        <f t="shared" si="8"/>
        <v>2200</v>
      </c>
    </row>
    <row r="15" spans="1:12" ht="20.25" customHeight="1" x14ac:dyDescent="0.15">
      <c r="A15" s="24">
        <f t="shared" si="6"/>
        <v>2200</v>
      </c>
      <c r="B15" s="25" t="s">
        <v>413</v>
      </c>
      <c r="C15" s="20">
        <f>COUNTIF('種目別申込一覧表（男子）'!$Y$8:$Z$58,$B15)</f>
        <v>0</v>
      </c>
      <c r="D15" s="20">
        <f>COUNTIF('種目別申込一覧表（女子）'!$Y$8:$Z$58,$B15)</f>
        <v>0</v>
      </c>
      <c r="E15" s="21">
        <f t="shared" si="0"/>
        <v>0</v>
      </c>
      <c r="F15" s="22">
        <f t="shared" si="7"/>
        <v>0</v>
      </c>
      <c r="G15" s="22">
        <f t="shared" si="5"/>
        <v>0</v>
      </c>
      <c r="H15" s="26">
        <f t="shared" si="2"/>
        <v>0</v>
      </c>
      <c r="J15" s="91" t="s">
        <v>511</v>
      </c>
      <c r="K15" s="11">
        <f t="shared" si="8"/>
        <v>2200</v>
      </c>
      <c r="L15" s="11">
        <f t="shared" si="8"/>
        <v>2200</v>
      </c>
    </row>
    <row r="16" spans="1:12" ht="20.25" customHeight="1" x14ac:dyDescent="0.15">
      <c r="A16" s="24">
        <f t="shared" si="6"/>
        <v>2200</v>
      </c>
      <c r="B16" s="25" t="s">
        <v>407</v>
      </c>
      <c r="C16" s="20">
        <f>COUNTIF('種目別申込一覧表（男子）'!$Y$8:$Z$58,$B16)</f>
        <v>0</v>
      </c>
      <c r="D16" s="20">
        <f>COUNTIF('種目別申込一覧表（女子）'!$Y$8:$Z$58,$B16)</f>
        <v>0</v>
      </c>
      <c r="E16" s="21">
        <f t="shared" si="0"/>
        <v>0</v>
      </c>
      <c r="F16" s="22">
        <f t="shared" si="7"/>
        <v>0</v>
      </c>
      <c r="G16" s="22">
        <f t="shared" si="5"/>
        <v>0</v>
      </c>
      <c r="H16" s="26">
        <f t="shared" si="2"/>
        <v>0</v>
      </c>
      <c r="J16" s="91" t="s">
        <v>509</v>
      </c>
      <c r="K16" s="11">
        <f t="shared" si="8"/>
        <v>2200</v>
      </c>
      <c r="L16" s="11">
        <f t="shared" si="8"/>
        <v>2200</v>
      </c>
    </row>
    <row r="17" spans="1:12" ht="20.25" customHeight="1" x14ac:dyDescent="0.15">
      <c r="A17" s="24">
        <f t="shared" si="6"/>
        <v>2200</v>
      </c>
      <c r="B17" s="25" t="s">
        <v>415</v>
      </c>
      <c r="C17" s="20">
        <f>COUNTIF('種目別申込一覧表（男子）'!$Y$8:$Z$58,$B17)</f>
        <v>0</v>
      </c>
      <c r="D17" s="20">
        <f>COUNTIF('種目別申込一覧表（女子）'!$Y$8:$Z$58,$B17)</f>
        <v>0</v>
      </c>
      <c r="E17" s="21">
        <f t="shared" si="0"/>
        <v>0</v>
      </c>
      <c r="F17" s="22">
        <f t="shared" si="7"/>
        <v>0</v>
      </c>
      <c r="G17" s="22">
        <f t="shared" si="5"/>
        <v>0</v>
      </c>
      <c r="H17" s="26">
        <f t="shared" si="2"/>
        <v>0</v>
      </c>
      <c r="J17" s="91" t="s">
        <v>512</v>
      </c>
      <c r="K17" s="11">
        <f t="shared" si="8"/>
        <v>2200</v>
      </c>
      <c r="L17" s="11">
        <f t="shared" si="8"/>
        <v>2200</v>
      </c>
    </row>
    <row r="18" spans="1:12" ht="20.25" customHeight="1" x14ac:dyDescent="0.15">
      <c r="A18" s="24">
        <f t="shared" si="6"/>
        <v>2200</v>
      </c>
      <c r="B18" s="25" t="s">
        <v>417</v>
      </c>
      <c r="C18" s="20">
        <f>COUNTIF('種目別申込一覧表（男子）'!$Y$8:$Z$58,$B18)</f>
        <v>0</v>
      </c>
      <c r="D18" s="20">
        <f>COUNTIF('種目別申込一覧表（女子）'!$Y$8:$Z$58,$B18)</f>
        <v>0</v>
      </c>
      <c r="E18" s="21">
        <f t="shared" si="0"/>
        <v>0</v>
      </c>
      <c r="F18" s="22">
        <f t="shared" si="7"/>
        <v>0</v>
      </c>
      <c r="G18" s="22">
        <f t="shared" si="5"/>
        <v>0</v>
      </c>
      <c r="H18" s="26">
        <f t="shared" si="2"/>
        <v>0</v>
      </c>
      <c r="J18" s="91" t="s">
        <v>513</v>
      </c>
      <c r="K18" s="11">
        <f t="shared" si="8"/>
        <v>2200</v>
      </c>
      <c r="L18" s="11">
        <f t="shared" si="8"/>
        <v>2200</v>
      </c>
    </row>
    <row r="19" spans="1:12" ht="20.25" customHeight="1" x14ac:dyDescent="0.15">
      <c r="A19" s="24">
        <f t="shared" si="6"/>
        <v>2200</v>
      </c>
      <c r="B19" s="25" t="s">
        <v>419</v>
      </c>
      <c r="C19" s="20">
        <f>COUNTIF('種目別申込一覧表（男子）'!$Y$8:$Z$58,$B19)</f>
        <v>0</v>
      </c>
      <c r="D19" s="20">
        <f>COUNTIF('種目別申込一覧表（女子）'!$Y$8:$Z$58,$B19)</f>
        <v>0</v>
      </c>
      <c r="E19" s="21">
        <f t="shared" si="0"/>
        <v>0</v>
      </c>
      <c r="F19" s="22">
        <f t="shared" si="7"/>
        <v>0</v>
      </c>
      <c r="G19" s="22">
        <f t="shared" si="5"/>
        <v>0</v>
      </c>
      <c r="H19" s="26">
        <f t="shared" si="2"/>
        <v>0</v>
      </c>
      <c r="J19" s="91" t="s">
        <v>514</v>
      </c>
      <c r="K19" s="11">
        <f t="shared" si="8"/>
        <v>2200</v>
      </c>
      <c r="L19" s="11">
        <f t="shared" si="8"/>
        <v>2200</v>
      </c>
    </row>
    <row r="20" spans="1:12" ht="20.25" customHeight="1" x14ac:dyDescent="0.15">
      <c r="A20" s="24">
        <f t="shared" si="6"/>
        <v>2200</v>
      </c>
      <c r="B20" s="25" t="s">
        <v>421</v>
      </c>
      <c r="C20" s="20">
        <f>COUNTIF('種目別申込一覧表（男子）'!$Y$8:$Z$58,$B20)</f>
        <v>0</v>
      </c>
      <c r="D20" s="20">
        <f>COUNTIF('種目別申込一覧表（女子）'!$Y$8:$Z$58,$B20)</f>
        <v>0</v>
      </c>
      <c r="E20" s="21">
        <f t="shared" si="0"/>
        <v>0</v>
      </c>
      <c r="F20" s="22">
        <f t="shared" si="7"/>
        <v>0</v>
      </c>
      <c r="G20" s="22">
        <f t="shared" si="5"/>
        <v>0</v>
      </c>
      <c r="H20" s="26">
        <f t="shared" si="2"/>
        <v>0</v>
      </c>
      <c r="J20" s="91" t="s">
        <v>515</v>
      </c>
      <c r="K20" s="11">
        <f t="shared" si="8"/>
        <v>2200</v>
      </c>
      <c r="L20" s="11">
        <f t="shared" si="8"/>
        <v>2200</v>
      </c>
    </row>
    <row r="21" spans="1:12" ht="20.25" customHeight="1" x14ac:dyDescent="0.15">
      <c r="A21" s="24">
        <f t="shared" si="6"/>
        <v>2200</v>
      </c>
      <c r="B21" s="25" t="s">
        <v>423</v>
      </c>
      <c r="C21" s="20">
        <f>COUNTIF('種目別申込一覧表（男子）'!$Y$8:$Z$58,$B21)</f>
        <v>0</v>
      </c>
      <c r="D21" s="20">
        <f>COUNTIF('種目別申込一覧表（女子）'!$Y$8:$Z$58,$B21)</f>
        <v>0</v>
      </c>
      <c r="E21" s="21">
        <f t="shared" si="0"/>
        <v>0</v>
      </c>
      <c r="F21" s="22">
        <f t="shared" si="7"/>
        <v>0</v>
      </c>
      <c r="G21" s="22">
        <f t="shared" si="5"/>
        <v>0</v>
      </c>
      <c r="H21" s="26">
        <f t="shared" si="2"/>
        <v>0</v>
      </c>
      <c r="J21" s="91" t="s">
        <v>516</v>
      </c>
      <c r="K21" s="11">
        <f t="shared" si="8"/>
        <v>2200</v>
      </c>
      <c r="L21" s="11">
        <f t="shared" si="8"/>
        <v>2200</v>
      </c>
    </row>
    <row r="22" spans="1:12" ht="20.25" customHeight="1" x14ac:dyDescent="0.15">
      <c r="A22" s="24">
        <f t="shared" si="6"/>
        <v>2200</v>
      </c>
      <c r="B22" s="25" t="s">
        <v>425</v>
      </c>
      <c r="C22" s="20">
        <f>COUNTIF('種目別申込一覧表（男子）'!$Y$8:$Z$58,$B22)</f>
        <v>0</v>
      </c>
      <c r="D22" s="20">
        <f>COUNTIF('種目別申込一覧表（女子）'!$Y$8:$Z$58,$B22)</f>
        <v>0</v>
      </c>
      <c r="E22" s="21">
        <f t="shared" si="0"/>
        <v>0</v>
      </c>
      <c r="F22" s="22">
        <f t="shared" si="7"/>
        <v>0</v>
      </c>
      <c r="G22" s="22">
        <f t="shared" si="5"/>
        <v>0</v>
      </c>
      <c r="H22" s="26">
        <f t="shared" si="2"/>
        <v>0</v>
      </c>
      <c r="J22" s="91" t="s">
        <v>517</v>
      </c>
      <c r="K22" s="11">
        <f t="shared" si="8"/>
        <v>2200</v>
      </c>
      <c r="L22" s="11">
        <f t="shared" si="8"/>
        <v>2200</v>
      </c>
    </row>
    <row r="23" spans="1:12" ht="20.25" customHeight="1" x14ac:dyDescent="0.15">
      <c r="A23" s="24">
        <f t="shared" si="6"/>
        <v>2200</v>
      </c>
      <c r="B23" s="25" t="s">
        <v>429</v>
      </c>
      <c r="C23" s="20">
        <f>COUNTIF('種目別申込一覧表（男子）'!$Y$8:$Z$58,$B23)</f>
        <v>0</v>
      </c>
      <c r="D23" s="20">
        <f>COUNTIF('種目別申込一覧表（女子）'!$Y$8:$Z$58,$B23)</f>
        <v>0</v>
      </c>
      <c r="E23" s="21">
        <f t="shared" si="0"/>
        <v>0</v>
      </c>
      <c r="F23" s="22">
        <f t="shared" si="7"/>
        <v>0</v>
      </c>
      <c r="G23" s="22">
        <f t="shared" si="5"/>
        <v>0</v>
      </c>
      <c r="H23" s="26">
        <f t="shared" si="2"/>
        <v>0</v>
      </c>
      <c r="J23" s="91" t="s">
        <v>518</v>
      </c>
      <c r="K23" s="11">
        <f t="shared" si="8"/>
        <v>2200</v>
      </c>
      <c r="L23" s="11">
        <f t="shared" si="8"/>
        <v>2200</v>
      </c>
    </row>
    <row r="24" spans="1:12" ht="20.25" customHeight="1" x14ac:dyDescent="0.15">
      <c r="A24" s="24">
        <f t="shared" si="6"/>
        <v>2200</v>
      </c>
      <c r="B24" s="25" t="s">
        <v>427</v>
      </c>
      <c r="C24" s="20">
        <f>COUNTIF('種目別申込一覧表（男子）'!$Y$8:$Z$58,$B24)</f>
        <v>0</v>
      </c>
      <c r="D24" s="20">
        <f>COUNTIF('種目別申込一覧表（女子）'!$Y$8:$Z$58,$B24)</f>
        <v>0</v>
      </c>
      <c r="E24" s="21">
        <f t="shared" si="0"/>
        <v>0</v>
      </c>
      <c r="F24" s="22">
        <f t="shared" si="7"/>
        <v>0</v>
      </c>
      <c r="G24" s="22">
        <f t="shared" si="5"/>
        <v>0</v>
      </c>
      <c r="H24" s="26">
        <f t="shared" si="2"/>
        <v>0</v>
      </c>
      <c r="J24" s="91" t="s">
        <v>519</v>
      </c>
      <c r="K24" s="11">
        <f t="shared" si="8"/>
        <v>2200</v>
      </c>
      <c r="L24" s="11">
        <f t="shared" si="8"/>
        <v>2200</v>
      </c>
    </row>
    <row r="25" spans="1:12" ht="20.25" customHeight="1" x14ac:dyDescent="0.15">
      <c r="A25" s="24">
        <f>$K25</f>
        <v>3000</v>
      </c>
      <c r="B25" s="25" t="s">
        <v>431</v>
      </c>
      <c r="C25" s="20">
        <f>COUNTIF('種目別申込一覧表（男子）'!$Y$8:$Z$58,$B25)</f>
        <v>0</v>
      </c>
      <c r="D25" s="20" t="s">
        <v>1</v>
      </c>
      <c r="E25" s="21">
        <f t="shared" si="0"/>
        <v>0</v>
      </c>
      <c r="F25" s="22">
        <f t="shared" si="7"/>
        <v>0</v>
      </c>
      <c r="G25" s="22">
        <v>0</v>
      </c>
      <c r="H25" s="26">
        <f t="shared" si="2"/>
        <v>0</v>
      </c>
      <c r="J25" s="91" t="s">
        <v>430</v>
      </c>
      <c r="K25" s="11">
        <f>IF($C$29-$C$27-$C$28&lt;=0,3000,3000)</f>
        <v>3000</v>
      </c>
    </row>
    <row r="26" spans="1:12" ht="20.25" customHeight="1" x14ac:dyDescent="0.15">
      <c r="A26" s="24">
        <f>$L26</f>
        <v>3000</v>
      </c>
      <c r="B26" s="25" t="s">
        <v>446</v>
      </c>
      <c r="C26" s="20" t="s">
        <v>1</v>
      </c>
      <c r="D26" s="20">
        <f>COUNTIF('種目別申込一覧表（女子）'!$Y$8:$Z$58,$B26)</f>
        <v>0</v>
      </c>
      <c r="E26" s="21">
        <f t="shared" si="0"/>
        <v>0</v>
      </c>
      <c r="F26" s="22">
        <v>0</v>
      </c>
      <c r="G26" s="22">
        <f>D26*L26</f>
        <v>0</v>
      </c>
      <c r="H26" s="26">
        <f t="shared" si="2"/>
        <v>0</v>
      </c>
      <c r="J26" s="91" t="s">
        <v>445</v>
      </c>
      <c r="L26" s="11">
        <f>IF($D$29-$D$27-$D$28&lt;=0,3000,3000)</f>
        <v>3000</v>
      </c>
    </row>
    <row r="27" spans="1:12" ht="20.25" customHeight="1" x14ac:dyDescent="0.15">
      <c r="A27" s="24">
        <f>IF(K27=L27,K27,"\"&amp;K27&amp;"or\"&amp;L27)</f>
        <v>3200</v>
      </c>
      <c r="B27" s="25" t="s">
        <v>433</v>
      </c>
      <c r="C27" s="20">
        <f>IF(COUNTIF('種目別申込一覧表（男子）'!$Y$8:$Z$58,$B27)&lt;4,0,1)</f>
        <v>0</v>
      </c>
      <c r="D27" s="20">
        <f>IF(COUNTIF('種目別申込一覧表（女子）'!$Y$8:$Z$58,$B27)&lt;4,0,1)</f>
        <v>0</v>
      </c>
      <c r="E27" s="21">
        <f t="shared" si="0"/>
        <v>0</v>
      </c>
      <c r="F27" s="22">
        <f>C27*K27</f>
        <v>0</v>
      </c>
      <c r="G27" s="22">
        <f>D27*L27</f>
        <v>0</v>
      </c>
      <c r="H27" s="26">
        <f t="shared" si="2"/>
        <v>0</v>
      </c>
      <c r="J27" s="91" t="s">
        <v>500</v>
      </c>
      <c r="K27" s="11">
        <v>3200</v>
      </c>
      <c r="L27" s="11">
        <v>3200</v>
      </c>
    </row>
    <row r="28" spans="1:12" ht="20.25" customHeight="1" thickBot="1" x14ac:dyDescent="0.2">
      <c r="A28" s="24">
        <f>IF(K28=L28,K28,"\"&amp;K28&amp;"or\"&amp;L28)</f>
        <v>3200</v>
      </c>
      <c r="B28" s="25" t="s">
        <v>435</v>
      </c>
      <c r="C28" s="20">
        <f>IF(COUNTIF('種目別申込一覧表（男子）'!$Y$8:$Z$58,$B28)&lt;4,0,1)</f>
        <v>0</v>
      </c>
      <c r="D28" s="27">
        <f>IF(COUNTIF('種目別申込一覧表（女子）'!$Y$8:$Z$58,$B28)&lt;4,0,1)</f>
        <v>0</v>
      </c>
      <c r="E28" s="28">
        <f t="shared" si="0"/>
        <v>0</v>
      </c>
      <c r="F28" s="29">
        <f>C28*K28</f>
        <v>0</v>
      </c>
      <c r="G28" s="30">
        <f>D28*L28</f>
        <v>0</v>
      </c>
      <c r="H28" s="26">
        <f t="shared" si="2"/>
        <v>0</v>
      </c>
      <c r="J28" s="91" t="s">
        <v>501</v>
      </c>
      <c r="K28" s="11">
        <v>3200</v>
      </c>
      <c r="L28" s="11">
        <v>3200</v>
      </c>
    </row>
    <row r="29" spans="1:12" ht="25.5" thickTop="1" thickBot="1" x14ac:dyDescent="0.2">
      <c r="A29" s="233" t="s">
        <v>26</v>
      </c>
      <c r="B29" s="234"/>
      <c r="C29" s="31">
        <f t="shared" ref="C29:H29" si="9">SUM(C5:C28)</f>
        <v>0</v>
      </c>
      <c r="D29" s="31">
        <f t="shared" si="9"/>
        <v>0</v>
      </c>
      <c r="E29" s="32">
        <f t="shared" si="9"/>
        <v>0</v>
      </c>
      <c r="F29" s="33">
        <f t="shared" si="9"/>
        <v>0</v>
      </c>
      <c r="G29" s="34">
        <f t="shared" si="9"/>
        <v>0</v>
      </c>
      <c r="H29" s="35">
        <f t="shared" si="9"/>
        <v>0</v>
      </c>
    </row>
    <row r="30" spans="1:12" s="36" customFormat="1" ht="43.5" thickTop="1" thickBot="1" x14ac:dyDescent="0.45">
      <c r="B30" s="240">
        <f>申込書!D4</f>
        <v>0</v>
      </c>
      <c r="C30" s="240"/>
      <c r="D30" s="240"/>
      <c r="G30" s="38" t="s">
        <v>27</v>
      </c>
      <c r="H30" s="39">
        <f>H29</f>
        <v>0</v>
      </c>
    </row>
    <row r="31" spans="1:12" x14ac:dyDescent="0.2">
      <c r="K31" s="37"/>
      <c r="L31" s="37"/>
    </row>
    <row r="32" spans="1:12" hidden="1" x14ac:dyDescent="0.2">
      <c r="K32" s="37"/>
      <c r="L32" s="37"/>
    </row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x14ac:dyDescent="0.15"/>
  </sheetData>
  <sheetProtection algorithmName="SHA-512" hashValue="mf9kdLaqmqvQJ0y9DmpO2nw0cyNnQp3MBLilllJVRyK5iaZqqbWxnluzxYPK6EvKLN+e17gPSWuF20T8OhHnzg==" saltValue="mVrQg9x8A2XiCDm5UHJhdg==" spinCount="100000" sheet="1" objects="1" scenarios="1"/>
  <mergeCells count="7">
    <mergeCell ref="B30:D30"/>
    <mergeCell ref="A3:A4"/>
    <mergeCell ref="B3:B4"/>
    <mergeCell ref="A29:B29"/>
    <mergeCell ref="A1:H1"/>
    <mergeCell ref="C3:E3"/>
    <mergeCell ref="F3:H3"/>
  </mergeCells>
  <phoneticPr fontId="4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>
      <selection activeCell="A2" sqref="A2"/>
    </sheetView>
  </sheetViews>
  <sheetFormatPr defaultRowHeight="13.5" x14ac:dyDescent="0.15"/>
  <cols>
    <col min="1" max="1" width="10.5" bestFit="1" customWidth="1"/>
    <col min="2" max="2" width="15.5" bestFit="1" customWidth="1"/>
    <col min="3" max="3" width="24.25" bestFit="1" customWidth="1"/>
    <col min="4" max="4" width="3.75" bestFit="1" customWidth="1"/>
    <col min="5" max="5" width="3.875" bestFit="1" customWidth="1"/>
    <col min="6" max="6" width="7.5" bestFit="1" customWidth="1"/>
    <col min="7" max="7" width="3.625" bestFit="1" customWidth="1"/>
    <col min="8" max="8" width="4" bestFit="1" customWidth="1"/>
    <col min="9" max="9" width="5.5" bestFit="1" customWidth="1"/>
    <col min="10" max="10" width="14.625" bestFit="1" customWidth="1"/>
    <col min="11" max="11" width="9.875" bestFit="1" customWidth="1"/>
    <col min="12" max="12" width="10.25" bestFit="1" customWidth="1"/>
    <col min="13" max="14" width="5.875" bestFit="1" customWidth="1"/>
    <col min="15" max="15" width="22.625" bestFit="1" customWidth="1"/>
    <col min="16" max="16" width="9" style="117"/>
    <col min="17" max="17" width="9" style="124"/>
    <col min="22" max="22" width="11.25" bestFit="1" customWidth="1"/>
    <col min="23" max="23" width="11.625" bestFit="1" customWidth="1"/>
  </cols>
  <sheetData>
    <row r="1" spans="1:23" x14ac:dyDescent="0.15">
      <c r="A1" s="113" t="s">
        <v>541</v>
      </c>
      <c r="B1" s="113" t="s">
        <v>542</v>
      </c>
      <c r="C1" s="113" t="s">
        <v>543</v>
      </c>
      <c r="D1" s="113" t="s">
        <v>544</v>
      </c>
      <c r="E1" s="113" t="s">
        <v>545</v>
      </c>
      <c r="F1" s="113" t="s">
        <v>546</v>
      </c>
      <c r="G1" s="113" t="s">
        <v>547</v>
      </c>
      <c r="H1" s="113" t="s">
        <v>548</v>
      </c>
      <c r="I1" s="113" t="s">
        <v>549</v>
      </c>
      <c r="J1" s="113" t="s">
        <v>550</v>
      </c>
      <c r="K1" s="113" t="s">
        <v>1734</v>
      </c>
      <c r="L1" s="113" t="s">
        <v>551</v>
      </c>
      <c r="M1" s="113" t="s">
        <v>552</v>
      </c>
      <c r="N1" s="113" t="s">
        <v>1466</v>
      </c>
      <c r="O1" s="114" t="str">
        <f>L1&amp;" ( "&amp;M1&amp;")"</f>
        <v>漢字 ( 学年)</v>
      </c>
      <c r="P1" s="113" t="s">
        <v>553</v>
      </c>
      <c r="Q1" s="141" t="s">
        <v>554</v>
      </c>
      <c r="R1" s="116" t="s">
        <v>555</v>
      </c>
      <c r="S1" s="114" t="str">
        <f>Q1&amp;" 0"&amp;R1</f>
        <v>コード1 0記録</v>
      </c>
      <c r="W1" t="str">
        <f>U1&amp;" "&amp;V1&amp;" (" &amp;N1&amp;")"</f>
        <v xml:space="preserve">  (生年)</v>
      </c>
    </row>
    <row r="2" spans="1:23" x14ac:dyDescent="0.15">
      <c r="A2" t="e">
        <f>VLOOKUP(I2,登録!$A$2:$I$2060,8,0)</f>
        <v>#N/A</v>
      </c>
      <c r="B2" t="e">
        <f>O2</f>
        <v>#N/A</v>
      </c>
      <c r="C2" t="e">
        <f>W2</f>
        <v>#N/A</v>
      </c>
      <c r="D2">
        <v>1</v>
      </c>
      <c r="E2" t="e">
        <f>VLOOKUP(I2,登録!$A$2:$I$2060,7,0)</f>
        <v>#N/A</v>
      </c>
      <c r="F2" t="e">
        <f>VLOOKUP(I2,登録!$A$2:$I$2060,6,0)</f>
        <v>#N/A</v>
      </c>
      <c r="I2">
        <f>'種目別申込一覧表（男子）'!D8</f>
        <v>0</v>
      </c>
      <c r="J2" t="str">
        <f t="shared" ref="J2:J33" si="0">S2</f>
        <v>00200 00</v>
      </c>
      <c r="K2" t="e">
        <f>VLOOKUP(I2,登録!$A$2:$L$2303,12,0)</f>
        <v>#N/A</v>
      </c>
      <c r="L2" t="e">
        <f>VLOOKUP(I2,登録!$A$2:$I$2060,2,0)</f>
        <v>#N/A</v>
      </c>
      <c r="M2" t="e">
        <f>VLOOKUP(I2,登録!$A$2:$I$2060,4,0)</f>
        <v>#N/A</v>
      </c>
      <c r="N2" t="e">
        <f>VLOOKUP(I2,登録!$A$2:$K$2089,11,0)</f>
        <v>#N/A</v>
      </c>
      <c r="O2" t="e">
        <f>L2&amp;" ("&amp;M2&amp;")"</f>
        <v>#N/A</v>
      </c>
      <c r="P2">
        <v>100</v>
      </c>
      <c r="Q2" s="124" t="s">
        <v>556</v>
      </c>
      <c r="R2" s="117">
        <f>'種目別申込一覧表（男子）'!K8</f>
        <v>0</v>
      </c>
      <c r="S2" t="str">
        <f>Q2&amp;" 0"&amp;R2</f>
        <v>00200 00</v>
      </c>
      <c r="U2" t="e">
        <f>VLOOKUP(I2,登録!$A$2:$I$2060,9,0)</f>
        <v>#N/A</v>
      </c>
      <c r="V2" t="e">
        <f>VLOOKUP(I2,登録!A$2:J$2060,10,0)</f>
        <v>#N/A</v>
      </c>
      <c r="W2" t="e">
        <f>U2&amp;" "&amp;V2&amp;" (" &amp;N2&amp;")"</f>
        <v>#N/A</v>
      </c>
    </row>
    <row r="3" spans="1:23" x14ac:dyDescent="0.15">
      <c r="A3" t="e">
        <f>VLOOKUP(I3,登録!$A$2:$I$2060,8,0)</f>
        <v>#N/A</v>
      </c>
      <c r="B3" t="e">
        <f t="shared" ref="B3:B66" si="1">O3</f>
        <v>#N/A</v>
      </c>
      <c r="C3" t="e">
        <f t="shared" ref="C3:C66" si="2">W3</f>
        <v>#N/A</v>
      </c>
      <c r="D3">
        <v>1</v>
      </c>
      <c r="E3" t="e">
        <f>VLOOKUP(I3,登録!$A$2:$I$2060,7,0)</f>
        <v>#N/A</v>
      </c>
      <c r="F3" t="e">
        <f>VLOOKUP(I3,登録!$A$2:$I$2060,6,0)</f>
        <v>#N/A</v>
      </c>
      <c r="I3">
        <f>'種目別申込一覧表（男子）'!D9</f>
        <v>0</v>
      </c>
      <c r="J3" t="str">
        <f t="shared" si="0"/>
        <v>00200 00</v>
      </c>
      <c r="K3" t="e">
        <f>VLOOKUP(I3,登録!$A$2:$L$2303,12,0)</f>
        <v>#N/A</v>
      </c>
      <c r="L3" t="e">
        <f>VLOOKUP(I3,登録!$A$2:$I$2060,2,0)</f>
        <v>#N/A</v>
      </c>
      <c r="M3" t="e">
        <f>VLOOKUP(I3,登録!$A$2:$I$2060,4,0)</f>
        <v>#N/A</v>
      </c>
      <c r="N3" t="e">
        <f>VLOOKUP(I3,登録!$A$2:$K$2089,11,0)</f>
        <v>#N/A</v>
      </c>
      <c r="O3" t="e">
        <f t="shared" ref="O3:O66" si="3">L3&amp;" ("&amp;M3&amp;")"</f>
        <v>#N/A</v>
      </c>
      <c r="P3">
        <v>100</v>
      </c>
      <c r="Q3" s="124" t="s">
        <v>556</v>
      </c>
      <c r="R3" s="117">
        <f>'種目別申込一覧表（男子）'!K9</f>
        <v>0</v>
      </c>
      <c r="S3" t="str">
        <f t="shared" ref="S3:S49" si="4">Q3&amp;" 0"&amp;R3</f>
        <v>00200 00</v>
      </c>
      <c r="U3" t="e">
        <f>VLOOKUP(I3,登録!$A$2:$I$2060,9,0)</f>
        <v>#N/A</v>
      </c>
      <c r="V3" t="e">
        <f>VLOOKUP(I3,登録!A$2:J$2060,10,0)</f>
        <v>#N/A</v>
      </c>
      <c r="W3" t="e">
        <f t="shared" ref="W3:W66" si="5">U3&amp;" "&amp;V3&amp;" (" &amp;N3&amp;")"</f>
        <v>#N/A</v>
      </c>
    </row>
    <row r="4" spans="1:23" x14ac:dyDescent="0.15">
      <c r="A4" t="e">
        <f>VLOOKUP(I4,登録!$A$2:$I$2060,8,0)</f>
        <v>#N/A</v>
      </c>
      <c r="B4" t="e">
        <f t="shared" si="1"/>
        <v>#N/A</v>
      </c>
      <c r="C4" t="e">
        <f t="shared" si="2"/>
        <v>#N/A</v>
      </c>
      <c r="D4">
        <v>1</v>
      </c>
      <c r="E4" t="e">
        <f>VLOOKUP(I4,登録!$A$2:$I$2060,7,0)</f>
        <v>#N/A</v>
      </c>
      <c r="F4" t="e">
        <f>VLOOKUP(I4,登録!$A$2:$I$2060,6,0)</f>
        <v>#N/A</v>
      </c>
      <c r="I4">
        <f>'種目別申込一覧表（男子）'!D10</f>
        <v>0</v>
      </c>
      <c r="J4" t="str">
        <f t="shared" si="0"/>
        <v>00200 00</v>
      </c>
      <c r="K4" t="e">
        <f>VLOOKUP(I4,登録!$A$2:$L$2303,12,0)</f>
        <v>#N/A</v>
      </c>
      <c r="L4" t="e">
        <f>VLOOKUP(I4,登録!$A$2:$I$2060,2,0)</f>
        <v>#N/A</v>
      </c>
      <c r="M4" t="e">
        <f>VLOOKUP(I4,登録!$A$2:$I$2060,4,0)</f>
        <v>#N/A</v>
      </c>
      <c r="N4" t="e">
        <f>VLOOKUP(I4,登録!$A$2:$K$2089,11,0)</f>
        <v>#N/A</v>
      </c>
      <c r="O4" t="e">
        <f t="shared" si="3"/>
        <v>#N/A</v>
      </c>
      <c r="P4">
        <v>100</v>
      </c>
      <c r="Q4" s="124" t="s">
        <v>556</v>
      </c>
      <c r="R4" s="117">
        <f>'種目別申込一覧表（男子）'!K10</f>
        <v>0</v>
      </c>
      <c r="S4" t="str">
        <f t="shared" si="4"/>
        <v>00200 00</v>
      </c>
      <c r="U4" t="e">
        <f>VLOOKUP(I4,登録!$A$2:$I$2060,9,0)</f>
        <v>#N/A</v>
      </c>
      <c r="V4" t="e">
        <f>VLOOKUP(I4,登録!A$2:J$2060,10,0)</f>
        <v>#N/A</v>
      </c>
      <c r="W4" t="e">
        <f t="shared" si="5"/>
        <v>#N/A</v>
      </c>
    </row>
    <row r="5" spans="1:23" x14ac:dyDescent="0.15">
      <c r="A5" t="e">
        <f>VLOOKUP(I5,登録!$A$2:$I$2060,8,0)</f>
        <v>#N/A</v>
      </c>
      <c r="B5" t="e">
        <f t="shared" si="1"/>
        <v>#N/A</v>
      </c>
      <c r="C5" t="e">
        <f t="shared" si="2"/>
        <v>#N/A</v>
      </c>
      <c r="D5">
        <v>1</v>
      </c>
      <c r="E5" t="e">
        <f>VLOOKUP(I5,登録!$A$2:$I$2060,7,0)</f>
        <v>#N/A</v>
      </c>
      <c r="F5" t="e">
        <f>VLOOKUP(I5,登録!$A$2:$I$2060,6,0)</f>
        <v>#N/A</v>
      </c>
      <c r="I5">
        <f>'種目別申込一覧表（男子）'!D11</f>
        <v>0</v>
      </c>
      <c r="J5" t="str">
        <f t="shared" si="0"/>
        <v>00300 00</v>
      </c>
      <c r="K5" t="e">
        <f>VLOOKUP(I5,登録!$A$2:$L$2303,12,0)</f>
        <v>#N/A</v>
      </c>
      <c r="L5" t="e">
        <f>VLOOKUP(I5,登録!$A$2:$I$2060,2,0)</f>
        <v>#N/A</v>
      </c>
      <c r="M5" t="e">
        <f>VLOOKUP(I5,登録!$A$2:$I$2060,4,0)</f>
        <v>#N/A</v>
      </c>
      <c r="N5" t="e">
        <f>VLOOKUP(I5,登録!$A$2:$K$2089,11,0)</f>
        <v>#N/A</v>
      </c>
      <c r="O5" t="e">
        <f t="shared" si="3"/>
        <v>#N/A</v>
      </c>
      <c r="P5">
        <v>200</v>
      </c>
      <c r="Q5" s="124" t="s">
        <v>557</v>
      </c>
      <c r="R5" s="117">
        <f>'種目別申込一覧表（男子）'!K11</f>
        <v>0</v>
      </c>
      <c r="S5" t="str">
        <f t="shared" si="4"/>
        <v>00300 00</v>
      </c>
      <c r="U5" t="e">
        <f>VLOOKUP(I5,登録!$A$2:$I$2060,9,0)</f>
        <v>#N/A</v>
      </c>
      <c r="V5" t="e">
        <f>VLOOKUP(I5,登録!A$2:J$2060,10,0)</f>
        <v>#N/A</v>
      </c>
      <c r="W5" t="e">
        <f t="shared" si="5"/>
        <v>#N/A</v>
      </c>
    </row>
    <row r="6" spans="1:23" x14ac:dyDescent="0.15">
      <c r="A6" t="e">
        <f>VLOOKUP(I6,登録!$A$2:$I$2060,8,0)</f>
        <v>#N/A</v>
      </c>
      <c r="B6" t="e">
        <f t="shared" si="1"/>
        <v>#N/A</v>
      </c>
      <c r="C6" t="e">
        <f t="shared" si="2"/>
        <v>#N/A</v>
      </c>
      <c r="D6">
        <v>1</v>
      </c>
      <c r="E6" t="e">
        <f>VLOOKUP(I6,登録!$A$2:$I$2060,7,0)</f>
        <v>#N/A</v>
      </c>
      <c r="F6" t="e">
        <f>VLOOKUP(I6,登録!$A$2:$I$2060,6,0)</f>
        <v>#N/A</v>
      </c>
      <c r="I6">
        <f>'種目別申込一覧表（男子）'!D12</f>
        <v>0</v>
      </c>
      <c r="J6" t="str">
        <f t="shared" si="0"/>
        <v>00300 00</v>
      </c>
      <c r="K6" t="e">
        <f>VLOOKUP(I6,登録!$A$2:$L$2303,12,0)</f>
        <v>#N/A</v>
      </c>
      <c r="L6" t="e">
        <f>VLOOKUP(I6,登録!$A$2:$I$2060,2,0)</f>
        <v>#N/A</v>
      </c>
      <c r="M6" t="e">
        <f>VLOOKUP(I6,登録!$A$2:$I$2060,4,0)</f>
        <v>#N/A</v>
      </c>
      <c r="N6" t="e">
        <f>VLOOKUP(I6,登録!$A$2:$K$2089,11,0)</f>
        <v>#N/A</v>
      </c>
      <c r="O6" t="e">
        <f t="shared" si="3"/>
        <v>#N/A</v>
      </c>
      <c r="P6">
        <v>200</v>
      </c>
      <c r="Q6" s="124" t="s">
        <v>557</v>
      </c>
      <c r="R6" s="117">
        <f>'種目別申込一覧表（男子）'!K12</f>
        <v>0</v>
      </c>
      <c r="S6" t="str">
        <f t="shared" si="4"/>
        <v>00300 00</v>
      </c>
      <c r="U6" t="e">
        <f>VLOOKUP(I6,登録!$A$2:$I$2060,9,0)</f>
        <v>#N/A</v>
      </c>
      <c r="V6" t="e">
        <f>VLOOKUP(I6,登録!A$2:J$2060,10,0)</f>
        <v>#N/A</v>
      </c>
      <c r="W6" t="e">
        <f t="shared" si="5"/>
        <v>#N/A</v>
      </c>
    </row>
    <row r="7" spans="1:23" x14ac:dyDescent="0.15">
      <c r="A7" t="e">
        <f>VLOOKUP(I7,登録!$A$2:$I$2060,8,0)</f>
        <v>#N/A</v>
      </c>
      <c r="B7" t="e">
        <f t="shared" si="1"/>
        <v>#N/A</v>
      </c>
      <c r="C7" t="e">
        <f t="shared" si="2"/>
        <v>#N/A</v>
      </c>
      <c r="D7">
        <v>1</v>
      </c>
      <c r="E7" t="e">
        <f>VLOOKUP(I7,登録!$A$2:$I$2060,7,0)</f>
        <v>#N/A</v>
      </c>
      <c r="F7" t="e">
        <f>VLOOKUP(I7,登録!$A$2:$I$2060,6,0)</f>
        <v>#N/A</v>
      </c>
      <c r="I7">
        <f>'種目別申込一覧表（男子）'!D13</f>
        <v>0</v>
      </c>
      <c r="J7" t="str">
        <f t="shared" si="0"/>
        <v>00300 00</v>
      </c>
      <c r="K7" t="e">
        <f>VLOOKUP(I7,登録!$A$2:$L$2303,12,0)</f>
        <v>#N/A</v>
      </c>
      <c r="L7" t="e">
        <f>VLOOKUP(I7,登録!$A$2:$I$2060,2,0)</f>
        <v>#N/A</v>
      </c>
      <c r="M7" t="e">
        <f>VLOOKUP(I7,登録!$A$2:$I$2060,4,0)</f>
        <v>#N/A</v>
      </c>
      <c r="N7" t="e">
        <f>VLOOKUP(I7,登録!$A$2:$K$2089,11,0)</f>
        <v>#N/A</v>
      </c>
      <c r="O7" t="e">
        <f t="shared" si="3"/>
        <v>#N/A</v>
      </c>
      <c r="P7">
        <v>200</v>
      </c>
      <c r="Q7" s="124" t="s">
        <v>557</v>
      </c>
      <c r="R7" s="117">
        <f>'種目別申込一覧表（男子）'!K13</f>
        <v>0</v>
      </c>
      <c r="S7" t="str">
        <f t="shared" si="4"/>
        <v>00300 00</v>
      </c>
      <c r="U7" t="e">
        <f>VLOOKUP(I7,登録!$A$2:$I$2060,9,0)</f>
        <v>#N/A</v>
      </c>
      <c r="V7" t="e">
        <f>VLOOKUP(I7,登録!A$2:J$2060,10,0)</f>
        <v>#N/A</v>
      </c>
      <c r="W7" t="e">
        <f t="shared" si="5"/>
        <v>#N/A</v>
      </c>
    </row>
    <row r="8" spans="1:23" x14ac:dyDescent="0.15">
      <c r="A8" t="e">
        <f>VLOOKUP(I8,登録!$A$2:$I$2060,8,0)</f>
        <v>#N/A</v>
      </c>
      <c r="B8" t="e">
        <f t="shared" si="1"/>
        <v>#N/A</v>
      </c>
      <c r="C8" t="e">
        <f t="shared" si="2"/>
        <v>#N/A</v>
      </c>
      <c r="D8">
        <v>1</v>
      </c>
      <c r="E8" t="e">
        <f>VLOOKUP(I8,登録!$A$2:$I$2060,7,0)</f>
        <v>#N/A</v>
      </c>
      <c r="F8" t="e">
        <f>VLOOKUP(I8,登録!$A$2:$I$2060,6,0)</f>
        <v>#N/A</v>
      </c>
      <c r="I8">
        <f>'種目別申込一覧表（男子）'!D14</f>
        <v>0</v>
      </c>
      <c r="J8" t="str">
        <f t="shared" si="0"/>
        <v>00500 00</v>
      </c>
      <c r="K8" t="e">
        <f>VLOOKUP(I8,登録!$A$2:$L$2303,12,0)</f>
        <v>#N/A</v>
      </c>
      <c r="L8" t="e">
        <f>VLOOKUP(I8,登録!$A$2:$I$2060,2,0)</f>
        <v>#N/A</v>
      </c>
      <c r="M8" t="e">
        <f>VLOOKUP(I8,登録!$A$2:$I$2060,4,0)</f>
        <v>#N/A</v>
      </c>
      <c r="N8" t="e">
        <f>VLOOKUP(I8,登録!$A$2:$K$2089,11,0)</f>
        <v>#N/A</v>
      </c>
      <c r="O8" t="e">
        <f t="shared" si="3"/>
        <v>#N/A</v>
      </c>
      <c r="P8">
        <v>400</v>
      </c>
      <c r="Q8" s="124" t="s">
        <v>558</v>
      </c>
      <c r="R8" s="117">
        <f>'種目別申込一覧表（男子）'!K14</f>
        <v>0</v>
      </c>
      <c r="S8" t="str">
        <f t="shared" si="4"/>
        <v>00500 00</v>
      </c>
      <c r="U8" t="e">
        <f>VLOOKUP(I8,登録!$A$2:$I$2060,9,0)</f>
        <v>#N/A</v>
      </c>
      <c r="V8" t="e">
        <f>VLOOKUP(I8,登録!A$2:J$2060,10,0)</f>
        <v>#N/A</v>
      </c>
      <c r="W8" t="e">
        <f t="shared" si="5"/>
        <v>#N/A</v>
      </c>
    </row>
    <row r="9" spans="1:23" x14ac:dyDescent="0.15">
      <c r="A9" t="e">
        <f>VLOOKUP(I9,登録!$A$2:$I$2060,8,0)</f>
        <v>#N/A</v>
      </c>
      <c r="B9" t="e">
        <f t="shared" si="1"/>
        <v>#N/A</v>
      </c>
      <c r="C9" t="e">
        <f t="shared" si="2"/>
        <v>#N/A</v>
      </c>
      <c r="D9">
        <v>1</v>
      </c>
      <c r="E9" t="e">
        <f>VLOOKUP(I9,登録!$A$2:$I$2060,7,0)</f>
        <v>#N/A</v>
      </c>
      <c r="F9" t="e">
        <f>VLOOKUP(I9,登録!$A$2:$I$2060,6,0)</f>
        <v>#N/A</v>
      </c>
      <c r="I9">
        <f>'種目別申込一覧表（男子）'!D15</f>
        <v>0</v>
      </c>
      <c r="J9" t="str">
        <f t="shared" si="0"/>
        <v>00500 00</v>
      </c>
      <c r="K9" t="e">
        <f>VLOOKUP(I9,登録!$A$2:$L$2303,12,0)</f>
        <v>#N/A</v>
      </c>
      <c r="L9" t="e">
        <f>VLOOKUP(I9,登録!$A$2:$I$2060,2,0)</f>
        <v>#N/A</v>
      </c>
      <c r="M9" t="e">
        <f>VLOOKUP(I9,登録!$A$2:$I$2060,4,0)</f>
        <v>#N/A</v>
      </c>
      <c r="N9" t="e">
        <f>VLOOKUP(I9,登録!$A$2:$K$2089,11,0)</f>
        <v>#N/A</v>
      </c>
      <c r="O9" t="e">
        <f t="shared" si="3"/>
        <v>#N/A</v>
      </c>
      <c r="P9">
        <v>400</v>
      </c>
      <c r="Q9" s="124" t="s">
        <v>558</v>
      </c>
      <c r="R9" s="117">
        <f>'種目別申込一覧表（男子）'!K15</f>
        <v>0</v>
      </c>
      <c r="S9" t="str">
        <f t="shared" si="4"/>
        <v>00500 00</v>
      </c>
      <c r="U9" t="e">
        <f>VLOOKUP(I9,登録!$A$2:$I$2060,9,0)</f>
        <v>#N/A</v>
      </c>
      <c r="V9" t="e">
        <f>VLOOKUP(I9,登録!A$2:J$2060,10,0)</f>
        <v>#N/A</v>
      </c>
      <c r="W9" t="e">
        <f t="shared" si="5"/>
        <v>#N/A</v>
      </c>
    </row>
    <row r="10" spans="1:23" x14ac:dyDescent="0.15">
      <c r="A10" t="e">
        <f>VLOOKUP(I10,登録!$A$2:$I$2060,8,0)</f>
        <v>#N/A</v>
      </c>
      <c r="B10" t="e">
        <f t="shared" si="1"/>
        <v>#N/A</v>
      </c>
      <c r="C10" t="e">
        <f t="shared" si="2"/>
        <v>#N/A</v>
      </c>
      <c r="D10">
        <v>1</v>
      </c>
      <c r="E10" t="e">
        <f>VLOOKUP(I10,登録!$A$2:$I$2060,7,0)</f>
        <v>#N/A</v>
      </c>
      <c r="F10" t="e">
        <f>VLOOKUP(I10,登録!$A$2:$I$2060,6,0)</f>
        <v>#N/A</v>
      </c>
      <c r="I10">
        <f>'種目別申込一覧表（男子）'!D16</f>
        <v>0</v>
      </c>
      <c r="J10" t="str">
        <f t="shared" si="0"/>
        <v>00500 00</v>
      </c>
      <c r="K10" t="e">
        <f>VLOOKUP(I10,登録!$A$2:$L$2303,12,0)</f>
        <v>#N/A</v>
      </c>
      <c r="L10" t="e">
        <f>VLOOKUP(I10,登録!$A$2:$I$2060,2,0)</f>
        <v>#N/A</v>
      </c>
      <c r="M10" t="e">
        <f>VLOOKUP(I10,登録!$A$2:$I$2060,4,0)</f>
        <v>#N/A</v>
      </c>
      <c r="N10" t="e">
        <f>VLOOKUP(I10,登録!$A$2:$K$2089,11,0)</f>
        <v>#N/A</v>
      </c>
      <c r="O10" t="e">
        <f t="shared" si="3"/>
        <v>#N/A</v>
      </c>
      <c r="P10">
        <v>400</v>
      </c>
      <c r="Q10" s="124" t="s">
        <v>558</v>
      </c>
      <c r="R10" s="117">
        <f>'種目別申込一覧表（男子）'!K16</f>
        <v>0</v>
      </c>
      <c r="S10" t="str">
        <f t="shared" si="4"/>
        <v>00500 00</v>
      </c>
      <c r="U10" t="e">
        <f>VLOOKUP(I10,登録!$A$2:$I$2060,9,0)</f>
        <v>#N/A</v>
      </c>
      <c r="V10" t="e">
        <f>VLOOKUP(I10,登録!A$2:J$2060,10,0)</f>
        <v>#N/A</v>
      </c>
      <c r="W10" t="e">
        <f t="shared" si="5"/>
        <v>#N/A</v>
      </c>
    </row>
    <row r="11" spans="1:23" x14ac:dyDescent="0.15">
      <c r="A11" t="e">
        <f>VLOOKUP(I11,登録!$A$2:$I$2060,8,0)</f>
        <v>#N/A</v>
      </c>
      <c r="B11" t="e">
        <f t="shared" si="1"/>
        <v>#N/A</v>
      </c>
      <c r="C11" t="e">
        <f t="shared" si="2"/>
        <v>#N/A</v>
      </c>
      <c r="D11">
        <v>1</v>
      </c>
      <c r="E11" t="e">
        <f>VLOOKUP(I11,登録!$A$2:$I$2060,7,0)</f>
        <v>#N/A</v>
      </c>
      <c r="F11" t="e">
        <f>VLOOKUP(I11,登録!$A$2:$I$2060,6,0)</f>
        <v>#N/A</v>
      </c>
      <c r="I11">
        <f>'種目別申込一覧表（男子）'!D17</f>
        <v>0</v>
      </c>
      <c r="J11" t="str">
        <f t="shared" si="0"/>
        <v>00600 00</v>
      </c>
      <c r="K11" t="e">
        <f>VLOOKUP(I11,登録!$A$2:$L$2303,12,0)</f>
        <v>#N/A</v>
      </c>
      <c r="L11" t="e">
        <f>VLOOKUP(I11,登録!$A$2:$I$2060,2,0)</f>
        <v>#N/A</v>
      </c>
      <c r="M11" t="e">
        <f>VLOOKUP(I11,登録!$A$2:$I$2060,4,0)</f>
        <v>#N/A</v>
      </c>
      <c r="N11" t="e">
        <f>VLOOKUP(I11,登録!$A$2:$K$2089,11,0)</f>
        <v>#N/A</v>
      </c>
      <c r="O11" t="e">
        <f t="shared" si="3"/>
        <v>#N/A</v>
      </c>
      <c r="P11">
        <v>800</v>
      </c>
      <c r="Q11" s="124" t="s">
        <v>559</v>
      </c>
      <c r="R11" s="117">
        <f>'種目別申込一覧表（男子）'!K17</f>
        <v>0</v>
      </c>
      <c r="S11" t="str">
        <f t="shared" si="4"/>
        <v>00600 00</v>
      </c>
      <c r="U11" t="e">
        <f>VLOOKUP(I11,登録!$A$2:$I$2060,9,0)</f>
        <v>#N/A</v>
      </c>
      <c r="V11" t="e">
        <f>VLOOKUP(I11,登録!A$2:J$2060,10,0)</f>
        <v>#N/A</v>
      </c>
      <c r="W11" t="e">
        <f t="shared" si="5"/>
        <v>#N/A</v>
      </c>
    </row>
    <row r="12" spans="1:23" x14ac:dyDescent="0.15">
      <c r="A12" t="e">
        <f>VLOOKUP(I12,登録!$A$2:$I$2060,8,0)</f>
        <v>#N/A</v>
      </c>
      <c r="B12" t="e">
        <f t="shared" si="1"/>
        <v>#N/A</v>
      </c>
      <c r="C12" t="e">
        <f t="shared" si="2"/>
        <v>#N/A</v>
      </c>
      <c r="D12">
        <v>1</v>
      </c>
      <c r="E12" t="e">
        <f>VLOOKUP(I12,登録!$A$2:$I$2060,7,0)</f>
        <v>#N/A</v>
      </c>
      <c r="F12" t="e">
        <f>VLOOKUP(I12,登録!$A$2:$I$2060,6,0)</f>
        <v>#N/A</v>
      </c>
      <c r="I12">
        <f>'種目別申込一覧表（男子）'!D18</f>
        <v>0</v>
      </c>
      <c r="J12" t="str">
        <f t="shared" si="0"/>
        <v>00600 00</v>
      </c>
      <c r="K12" t="e">
        <f>VLOOKUP(I12,登録!$A$2:$L$2303,12,0)</f>
        <v>#N/A</v>
      </c>
      <c r="L12" t="e">
        <f>VLOOKUP(I12,登録!$A$2:$I$2060,2,0)</f>
        <v>#N/A</v>
      </c>
      <c r="M12" t="e">
        <f>VLOOKUP(I12,登録!$A$2:$I$2060,4,0)</f>
        <v>#N/A</v>
      </c>
      <c r="N12" t="e">
        <f>VLOOKUP(I12,登録!$A$2:$K$2089,11,0)</f>
        <v>#N/A</v>
      </c>
      <c r="O12" t="e">
        <f t="shared" si="3"/>
        <v>#N/A</v>
      </c>
      <c r="P12">
        <v>800</v>
      </c>
      <c r="Q12" s="124" t="s">
        <v>559</v>
      </c>
      <c r="R12" s="117">
        <f>'種目別申込一覧表（男子）'!K18</f>
        <v>0</v>
      </c>
      <c r="S12" t="str">
        <f t="shared" si="4"/>
        <v>00600 00</v>
      </c>
      <c r="U12" t="e">
        <f>VLOOKUP(I12,登録!$A$2:$I$2060,9,0)</f>
        <v>#N/A</v>
      </c>
      <c r="V12" t="e">
        <f>VLOOKUP(I12,登録!A$2:J$2060,10,0)</f>
        <v>#N/A</v>
      </c>
      <c r="W12" t="e">
        <f t="shared" si="5"/>
        <v>#N/A</v>
      </c>
    </row>
    <row r="13" spans="1:23" x14ac:dyDescent="0.15">
      <c r="A13" t="e">
        <f>VLOOKUP(I13,登録!$A$2:$I$2060,8,0)</f>
        <v>#N/A</v>
      </c>
      <c r="B13" t="e">
        <f t="shared" si="1"/>
        <v>#N/A</v>
      </c>
      <c r="C13" t="e">
        <f t="shared" si="2"/>
        <v>#N/A</v>
      </c>
      <c r="D13">
        <v>1</v>
      </c>
      <c r="E13" t="e">
        <f>VLOOKUP(I13,登録!$A$2:$I$2060,7,0)</f>
        <v>#N/A</v>
      </c>
      <c r="F13" t="e">
        <f>VLOOKUP(I13,登録!$A$2:$I$2060,6,0)</f>
        <v>#N/A</v>
      </c>
      <c r="I13">
        <f>'種目別申込一覧表（男子）'!D19</f>
        <v>0</v>
      </c>
      <c r="J13" t="str">
        <f t="shared" si="0"/>
        <v>00600 00</v>
      </c>
      <c r="K13" t="e">
        <f>VLOOKUP(I13,登録!$A$2:$L$2303,12,0)</f>
        <v>#N/A</v>
      </c>
      <c r="L13" t="e">
        <f>VLOOKUP(I13,登録!$A$2:$I$2060,2,0)</f>
        <v>#N/A</v>
      </c>
      <c r="M13" t="e">
        <f>VLOOKUP(I13,登録!$A$2:$I$2060,4,0)</f>
        <v>#N/A</v>
      </c>
      <c r="N13" t="e">
        <f>VLOOKUP(I13,登録!$A$2:$K$2089,11,0)</f>
        <v>#N/A</v>
      </c>
      <c r="O13" t="e">
        <f t="shared" si="3"/>
        <v>#N/A</v>
      </c>
      <c r="P13">
        <v>800</v>
      </c>
      <c r="Q13" s="124" t="s">
        <v>559</v>
      </c>
      <c r="R13" s="117">
        <f>'種目別申込一覧表（男子）'!K19</f>
        <v>0</v>
      </c>
      <c r="S13" t="str">
        <f t="shared" si="4"/>
        <v>00600 00</v>
      </c>
      <c r="U13" t="e">
        <f>VLOOKUP(I13,登録!$A$2:$I$2060,9,0)</f>
        <v>#N/A</v>
      </c>
      <c r="V13" t="e">
        <f>VLOOKUP(I13,登録!A$2:J$2060,10,0)</f>
        <v>#N/A</v>
      </c>
      <c r="W13" t="e">
        <f t="shared" si="5"/>
        <v>#N/A</v>
      </c>
    </row>
    <row r="14" spans="1:23" x14ac:dyDescent="0.15">
      <c r="A14" t="e">
        <f>VLOOKUP(I14,登録!$A$2:$I$2060,8,0)</f>
        <v>#N/A</v>
      </c>
      <c r="B14" t="e">
        <f t="shared" si="1"/>
        <v>#N/A</v>
      </c>
      <c r="C14" t="e">
        <f t="shared" si="2"/>
        <v>#N/A</v>
      </c>
      <c r="D14">
        <v>1</v>
      </c>
      <c r="E14" t="e">
        <f>VLOOKUP(I14,登録!$A$2:$I$2060,7,0)</f>
        <v>#N/A</v>
      </c>
      <c r="F14" t="e">
        <f>VLOOKUP(I14,登録!$A$2:$I$2060,6,0)</f>
        <v>#N/A</v>
      </c>
      <c r="I14">
        <f>'種目別申込一覧表（男子）'!D20</f>
        <v>0</v>
      </c>
      <c r="J14" t="str">
        <f t="shared" si="0"/>
        <v>00800 00</v>
      </c>
      <c r="K14" t="e">
        <f>VLOOKUP(I14,登録!$A$2:$L$2303,12,0)</f>
        <v>#N/A</v>
      </c>
      <c r="L14" t="e">
        <f>VLOOKUP(I14,登録!$A$2:$I$2060,2,0)</f>
        <v>#N/A</v>
      </c>
      <c r="M14" t="e">
        <f>VLOOKUP(I14,登録!$A$2:$I$2060,4,0)</f>
        <v>#N/A</v>
      </c>
      <c r="N14" t="e">
        <f>VLOOKUP(I14,登録!$A$2:$K$2089,11,0)</f>
        <v>#N/A</v>
      </c>
      <c r="O14" t="e">
        <f t="shared" si="3"/>
        <v>#N/A</v>
      </c>
      <c r="P14">
        <v>1500</v>
      </c>
      <c r="Q14" s="124" t="s">
        <v>560</v>
      </c>
      <c r="R14" s="117">
        <f>'種目別申込一覧表（男子）'!K20</f>
        <v>0</v>
      </c>
      <c r="S14" t="str">
        <f t="shared" si="4"/>
        <v>00800 00</v>
      </c>
      <c r="U14" t="e">
        <f>VLOOKUP(I14,登録!$A$2:$I$2060,9,0)</f>
        <v>#N/A</v>
      </c>
      <c r="V14" t="e">
        <f>VLOOKUP(I14,登録!A$2:J$2060,10,0)</f>
        <v>#N/A</v>
      </c>
      <c r="W14" t="e">
        <f t="shared" si="5"/>
        <v>#N/A</v>
      </c>
    </row>
    <row r="15" spans="1:23" x14ac:dyDescent="0.15">
      <c r="A15" t="e">
        <f>VLOOKUP(I15,登録!$A$2:$I$2060,8,0)</f>
        <v>#N/A</v>
      </c>
      <c r="B15" t="e">
        <f t="shared" si="1"/>
        <v>#N/A</v>
      </c>
      <c r="C15" t="e">
        <f t="shared" si="2"/>
        <v>#N/A</v>
      </c>
      <c r="D15">
        <v>1</v>
      </c>
      <c r="E15" t="e">
        <f>VLOOKUP(I15,登録!$A$2:$I$2060,7,0)</f>
        <v>#N/A</v>
      </c>
      <c r="F15" t="e">
        <f>VLOOKUP(I15,登録!$A$2:$I$2060,6,0)</f>
        <v>#N/A</v>
      </c>
      <c r="I15">
        <f>'種目別申込一覧表（男子）'!D21</f>
        <v>0</v>
      </c>
      <c r="J15" t="str">
        <f t="shared" si="0"/>
        <v>00800 00</v>
      </c>
      <c r="K15" t="e">
        <f>VLOOKUP(I15,登録!$A$2:$L$2303,12,0)</f>
        <v>#N/A</v>
      </c>
      <c r="L15" t="e">
        <f>VLOOKUP(I15,登録!$A$2:$I$2060,2,0)</f>
        <v>#N/A</v>
      </c>
      <c r="M15" t="e">
        <f>VLOOKUP(I15,登録!$A$2:$I$2060,4,0)</f>
        <v>#N/A</v>
      </c>
      <c r="N15" t="e">
        <f>VLOOKUP(I15,登録!$A$2:$K$2089,11,0)</f>
        <v>#N/A</v>
      </c>
      <c r="O15" t="e">
        <f t="shared" si="3"/>
        <v>#N/A</v>
      </c>
      <c r="P15">
        <v>1500</v>
      </c>
      <c r="Q15" s="124" t="s">
        <v>560</v>
      </c>
      <c r="R15" s="117">
        <f>'種目別申込一覧表（男子）'!K21</f>
        <v>0</v>
      </c>
      <c r="S15" t="str">
        <f t="shared" si="4"/>
        <v>00800 00</v>
      </c>
      <c r="U15" t="e">
        <f>VLOOKUP(I15,登録!$A$2:$I$2060,9,0)</f>
        <v>#N/A</v>
      </c>
      <c r="V15" t="e">
        <f>VLOOKUP(I15,登録!A$2:J$2060,10,0)</f>
        <v>#N/A</v>
      </c>
      <c r="W15" t="e">
        <f t="shared" si="5"/>
        <v>#N/A</v>
      </c>
    </row>
    <row r="16" spans="1:23" x14ac:dyDescent="0.15">
      <c r="A16" t="e">
        <f>VLOOKUP(I16,登録!$A$2:$I$2060,8,0)</f>
        <v>#N/A</v>
      </c>
      <c r="B16" t="e">
        <f t="shared" si="1"/>
        <v>#N/A</v>
      </c>
      <c r="C16" t="e">
        <f t="shared" si="2"/>
        <v>#N/A</v>
      </c>
      <c r="D16">
        <v>1</v>
      </c>
      <c r="E16" t="e">
        <f>VLOOKUP(I16,登録!$A$2:$I$2060,7,0)</f>
        <v>#N/A</v>
      </c>
      <c r="F16" t="e">
        <f>VLOOKUP(I16,登録!$A$2:$I$2060,6,0)</f>
        <v>#N/A</v>
      </c>
      <c r="I16">
        <f>'種目別申込一覧表（男子）'!D22</f>
        <v>0</v>
      </c>
      <c r="J16" t="str">
        <f t="shared" si="0"/>
        <v>00800 00</v>
      </c>
      <c r="K16" t="e">
        <f>VLOOKUP(I16,登録!$A$2:$L$2303,12,0)</f>
        <v>#N/A</v>
      </c>
      <c r="L16" t="e">
        <f>VLOOKUP(I16,登録!$A$2:$I$2060,2,0)</f>
        <v>#N/A</v>
      </c>
      <c r="M16" t="e">
        <f>VLOOKUP(I16,登録!$A$2:$I$2060,4,0)</f>
        <v>#N/A</v>
      </c>
      <c r="N16" t="e">
        <f>VLOOKUP(I16,登録!$A$2:$K$2089,11,0)</f>
        <v>#N/A</v>
      </c>
      <c r="O16" t="e">
        <f t="shared" si="3"/>
        <v>#N/A</v>
      </c>
      <c r="P16">
        <v>1500</v>
      </c>
      <c r="Q16" s="124" t="s">
        <v>560</v>
      </c>
      <c r="R16" s="117">
        <f>'種目別申込一覧表（男子）'!K22</f>
        <v>0</v>
      </c>
      <c r="S16" t="str">
        <f t="shared" si="4"/>
        <v>00800 00</v>
      </c>
      <c r="U16" t="e">
        <f>VLOOKUP(I16,登録!$A$2:$I$2060,9,0)</f>
        <v>#N/A</v>
      </c>
      <c r="V16" t="e">
        <f>VLOOKUP(I16,登録!A$2:J$2060,10,0)</f>
        <v>#N/A</v>
      </c>
      <c r="W16" t="e">
        <f t="shared" si="5"/>
        <v>#N/A</v>
      </c>
    </row>
    <row r="17" spans="1:23" x14ac:dyDescent="0.15">
      <c r="A17" t="e">
        <f>VLOOKUP(I17,登録!$A$2:$I$2060,8,0)</f>
        <v>#N/A</v>
      </c>
      <c r="B17" t="e">
        <f t="shared" si="1"/>
        <v>#N/A</v>
      </c>
      <c r="C17" t="e">
        <f t="shared" si="2"/>
        <v>#N/A</v>
      </c>
      <c r="D17">
        <v>1</v>
      </c>
      <c r="E17" t="e">
        <f>VLOOKUP(I17,登録!$A$2:$I$2060,7,0)</f>
        <v>#N/A</v>
      </c>
      <c r="F17" t="e">
        <f>VLOOKUP(I17,登録!$A$2:$I$2060,6,0)</f>
        <v>#N/A</v>
      </c>
      <c r="I17">
        <f>'種目別申込一覧表（男子）'!D23</f>
        <v>0</v>
      </c>
      <c r="J17" t="str">
        <f t="shared" si="0"/>
        <v>01100 00</v>
      </c>
      <c r="K17" t="e">
        <f>VLOOKUP(I17,登録!$A$2:$L$2303,12,0)</f>
        <v>#N/A</v>
      </c>
      <c r="L17" t="e">
        <f>VLOOKUP(I17,登録!$A$2:$I$2060,2,0)</f>
        <v>#N/A</v>
      </c>
      <c r="M17" t="e">
        <f>VLOOKUP(I17,登録!$A$2:$I$2060,4,0)</f>
        <v>#N/A</v>
      </c>
      <c r="N17" t="e">
        <f>VLOOKUP(I17,登録!$A$2:$K$2089,11,0)</f>
        <v>#N/A</v>
      </c>
      <c r="O17" t="e">
        <f t="shared" si="3"/>
        <v>#N/A</v>
      </c>
      <c r="P17">
        <v>5000</v>
      </c>
      <c r="Q17" s="124" t="s">
        <v>561</v>
      </c>
      <c r="R17" s="117">
        <f>'種目別申込一覧表（男子）'!K23</f>
        <v>0</v>
      </c>
      <c r="S17" t="str">
        <f t="shared" si="4"/>
        <v>01100 00</v>
      </c>
      <c r="U17" t="e">
        <f>VLOOKUP(I17,登録!$A$2:$I$2060,9,0)</f>
        <v>#N/A</v>
      </c>
      <c r="V17" t="e">
        <f>VLOOKUP(I17,登録!A$2:J$2060,10,0)</f>
        <v>#N/A</v>
      </c>
      <c r="W17" t="e">
        <f t="shared" si="5"/>
        <v>#N/A</v>
      </c>
    </row>
    <row r="18" spans="1:23" x14ac:dyDescent="0.15">
      <c r="A18" t="e">
        <f>VLOOKUP(I18,登録!$A$2:$I$2060,8,0)</f>
        <v>#N/A</v>
      </c>
      <c r="B18" t="e">
        <f t="shared" si="1"/>
        <v>#N/A</v>
      </c>
      <c r="C18" t="e">
        <f t="shared" si="2"/>
        <v>#N/A</v>
      </c>
      <c r="D18">
        <v>1</v>
      </c>
      <c r="E18" t="e">
        <f>VLOOKUP(I18,登録!$A$2:$I$2060,7,0)</f>
        <v>#N/A</v>
      </c>
      <c r="F18" t="e">
        <f>VLOOKUP(I18,登録!$A$2:$I$2060,6,0)</f>
        <v>#N/A</v>
      </c>
      <c r="I18">
        <f>'種目別申込一覧表（男子）'!D24</f>
        <v>0</v>
      </c>
      <c r="J18" t="str">
        <f t="shared" si="0"/>
        <v>01100 00</v>
      </c>
      <c r="K18" t="e">
        <f>VLOOKUP(I18,登録!$A$2:$L$2303,12,0)</f>
        <v>#N/A</v>
      </c>
      <c r="L18" t="e">
        <f>VLOOKUP(I18,登録!$A$2:$I$2060,2,0)</f>
        <v>#N/A</v>
      </c>
      <c r="M18" t="e">
        <f>VLOOKUP(I18,登録!$A$2:$I$2060,4,0)</f>
        <v>#N/A</v>
      </c>
      <c r="N18" t="e">
        <f>VLOOKUP(I18,登録!$A$2:$K$2089,11,0)</f>
        <v>#N/A</v>
      </c>
      <c r="O18" t="e">
        <f t="shared" si="3"/>
        <v>#N/A</v>
      </c>
      <c r="P18">
        <v>5000</v>
      </c>
      <c r="Q18" s="124" t="s">
        <v>561</v>
      </c>
      <c r="R18" s="117">
        <f>'種目別申込一覧表（男子）'!K24</f>
        <v>0</v>
      </c>
      <c r="S18" t="str">
        <f t="shared" si="4"/>
        <v>01100 00</v>
      </c>
      <c r="U18" t="e">
        <f>VLOOKUP(I18,登録!$A$2:$I$2060,9,0)</f>
        <v>#N/A</v>
      </c>
      <c r="V18" t="e">
        <f>VLOOKUP(I18,登録!A$2:J$2060,10,0)</f>
        <v>#N/A</v>
      </c>
      <c r="W18" t="e">
        <f t="shared" si="5"/>
        <v>#N/A</v>
      </c>
    </row>
    <row r="19" spans="1:23" x14ac:dyDescent="0.15">
      <c r="A19" t="e">
        <f>VLOOKUP(I19,登録!$A$2:$I$2060,8,0)</f>
        <v>#N/A</v>
      </c>
      <c r="B19" t="e">
        <f t="shared" si="1"/>
        <v>#N/A</v>
      </c>
      <c r="C19" t="e">
        <f t="shared" si="2"/>
        <v>#N/A</v>
      </c>
      <c r="D19">
        <v>1</v>
      </c>
      <c r="E19" t="e">
        <f>VLOOKUP(I19,登録!$A$2:$I$2060,7,0)</f>
        <v>#N/A</v>
      </c>
      <c r="F19" t="e">
        <f>VLOOKUP(I19,登録!$A$2:$I$2060,6,0)</f>
        <v>#N/A</v>
      </c>
      <c r="I19">
        <f>'種目別申込一覧表（男子）'!D25</f>
        <v>0</v>
      </c>
      <c r="J19" t="str">
        <f t="shared" si="0"/>
        <v>01100 00</v>
      </c>
      <c r="K19" t="e">
        <f>VLOOKUP(I19,登録!$A$2:$L$2303,12,0)</f>
        <v>#N/A</v>
      </c>
      <c r="L19" t="e">
        <f>VLOOKUP(I19,登録!$A$2:$I$2060,2,0)</f>
        <v>#N/A</v>
      </c>
      <c r="M19" t="e">
        <f>VLOOKUP(I19,登録!$A$2:$I$2060,4,0)</f>
        <v>#N/A</v>
      </c>
      <c r="N19" t="e">
        <f>VLOOKUP(I19,登録!$A$2:$K$2089,11,0)</f>
        <v>#N/A</v>
      </c>
      <c r="O19" t="e">
        <f t="shared" si="3"/>
        <v>#N/A</v>
      </c>
      <c r="P19">
        <v>5000</v>
      </c>
      <c r="Q19" s="124" t="s">
        <v>561</v>
      </c>
      <c r="R19" s="117">
        <f>'種目別申込一覧表（男子）'!K25</f>
        <v>0</v>
      </c>
      <c r="S19" t="str">
        <f t="shared" si="4"/>
        <v>01100 00</v>
      </c>
      <c r="U19" t="e">
        <f>VLOOKUP(I19,登録!$A$2:$I$2060,9,0)</f>
        <v>#N/A</v>
      </c>
      <c r="V19" t="e">
        <f>VLOOKUP(I19,登録!A$2:J$2060,10,0)</f>
        <v>#N/A</v>
      </c>
      <c r="W19" t="e">
        <f t="shared" si="5"/>
        <v>#N/A</v>
      </c>
    </row>
    <row r="20" spans="1:23" x14ac:dyDescent="0.15">
      <c r="A20" t="e">
        <f>VLOOKUP(I20,登録!$A$2:$I$2060,8,0)</f>
        <v>#N/A</v>
      </c>
      <c r="B20" t="e">
        <f t="shared" si="1"/>
        <v>#N/A</v>
      </c>
      <c r="C20" t="e">
        <f t="shared" si="2"/>
        <v>#N/A</v>
      </c>
      <c r="D20">
        <v>1</v>
      </c>
      <c r="E20" t="e">
        <f>VLOOKUP(I20,登録!$A$2:$I$2060,7,0)</f>
        <v>#N/A</v>
      </c>
      <c r="F20" t="e">
        <f>VLOOKUP(I20,登録!$A$2:$I$2060,6,0)</f>
        <v>#N/A</v>
      </c>
      <c r="I20">
        <f>'種目別申込一覧表（男子）'!D26</f>
        <v>0</v>
      </c>
      <c r="J20" t="str">
        <f t="shared" si="0"/>
        <v>01200 00</v>
      </c>
      <c r="K20" t="e">
        <f>VLOOKUP(I20,登録!$A$2:$L$2303,12,0)</f>
        <v>#N/A</v>
      </c>
      <c r="L20" t="e">
        <f>VLOOKUP(I20,登録!$A$2:$I$2060,2,0)</f>
        <v>#N/A</v>
      </c>
      <c r="M20" t="e">
        <f>VLOOKUP(I20,登録!$A$2:$I$2060,4,0)</f>
        <v>#N/A</v>
      </c>
      <c r="N20" t="e">
        <f>VLOOKUP(I20,登録!$A$2:$K$2089,11,0)</f>
        <v>#N/A</v>
      </c>
      <c r="O20" t="e">
        <f t="shared" si="3"/>
        <v>#N/A</v>
      </c>
      <c r="P20">
        <v>10000</v>
      </c>
      <c r="Q20" s="124" t="s">
        <v>592</v>
      </c>
      <c r="R20" s="117">
        <f>'種目別申込一覧表（男子）'!K26</f>
        <v>0</v>
      </c>
      <c r="S20" t="str">
        <f t="shared" si="4"/>
        <v>01200 00</v>
      </c>
      <c r="U20" t="e">
        <f>VLOOKUP(I20,登録!$A$2:$I$2060,9,0)</f>
        <v>#N/A</v>
      </c>
      <c r="V20" t="e">
        <f>VLOOKUP(I20,登録!A$2:J$2060,10,0)</f>
        <v>#N/A</v>
      </c>
      <c r="W20" t="e">
        <f t="shared" si="5"/>
        <v>#N/A</v>
      </c>
    </row>
    <row r="21" spans="1:23" x14ac:dyDescent="0.15">
      <c r="A21" t="e">
        <f>VLOOKUP(I21,登録!$A$2:$I$2060,8,0)</f>
        <v>#N/A</v>
      </c>
      <c r="B21" t="e">
        <f t="shared" si="1"/>
        <v>#N/A</v>
      </c>
      <c r="C21" t="e">
        <f t="shared" si="2"/>
        <v>#N/A</v>
      </c>
      <c r="D21">
        <v>1</v>
      </c>
      <c r="E21" t="e">
        <f>VLOOKUP(I21,登録!$A$2:$I$2060,7,0)</f>
        <v>#N/A</v>
      </c>
      <c r="F21" t="e">
        <f>VLOOKUP(I21,登録!$A$2:$I$2060,6,0)</f>
        <v>#N/A</v>
      </c>
      <c r="I21">
        <f>'種目別申込一覧表（男子）'!D27</f>
        <v>0</v>
      </c>
      <c r="J21" t="str">
        <f t="shared" si="0"/>
        <v>01200 00</v>
      </c>
      <c r="K21" t="e">
        <f>VLOOKUP(I21,登録!$A$2:$L$2303,12,0)</f>
        <v>#N/A</v>
      </c>
      <c r="L21" t="e">
        <f>VLOOKUP(I21,登録!$A$2:$I$2060,2,0)</f>
        <v>#N/A</v>
      </c>
      <c r="M21" t="e">
        <f>VLOOKUP(I21,登録!$A$2:$I$2060,4,0)</f>
        <v>#N/A</v>
      </c>
      <c r="N21" t="e">
        <f>VLOOKUP(I21,登録!$A$2:$K$2089,11,0)</f>
        <v>#N/A</v>
      </c>
      <c r="O21" t="e">
        <f t="shared" si="3"/>
        <v>#N/A</v>
      </c>
      <c r="P21">
        <v>10000</v>
      </c>
      <c r="Q21" s="124" t="s">
        <v>592</v>
      </c>
      <c r="R21" s="117">
        <f>'種目別申込一覧表（男子）'!K27</f>
        <v>0</v>
      </c>
      <c r="S21" t="str">
        <f t="shared" si="4"/>
        <v>01200 00</v>
      </c>
      <c r="U21" t="e">
        <f>VLOOKUP(I21,登録!$A$2:$I$2060,9,0)</f>
        <v>#N/A</v>
      </c>
      <c r="V21" t="e">
        <f>VLOOKUP(I21,登録!A$2:J$2060,10,0)</f>
        <v>#N/A</v>
      </c>
      <c r="W21" t="e">
        <f t="shared" si="5"/>
        <v>#N/A</v>
      </c>
    </row>
    <row r="22" spans="1:23" x14ac:dyDescent="0.15">
      <c r="A22" t="e">
        <f>VLOOKUP(I22,登録!$A$2:$I$2060,8,0)</f>
        <v>#N/A</v>
      </c>
      <c r="B22" t="e">
        <f t="shared" si="1"/>
        <v>#N/A</v>
      </c>
      <c r="C22" t="e">
        <f t="shared" si="2"/>
        <v>#N/A</v>
      </c>
      <c r="D22">
        <v>1</v>
      </c>
      <c r="E22" t="e">
        <f>VLOOKUP(I22,登録!$A$2:$I$2060,7,0)</f>
        <v>#N/A</v>
      </c>
      <c r="F22" t="e">
        <f>VLOOKUP(I22,登録!$A$2:$I$2060,6,0)</f>
        <v>#N/A</v>
      </c>
      <c r="I22">
        <f>'種目別申込一覧表（男子）'!D28</f>
        <v>0</v>
      </c>
      <c r="J22" t="str">
        <f t="shared" si="0"/>
        <v>01200 00</v>
      </c>
      <c r="K22" t="e">
        <f>VLOOKUP(I22,登録!$A$2:$L$2303,12,0)</f>
        <v>#N/A</v>
      </c>
      <c r="L22" t="e">
        <f>VLOOKUP(I22,登録!$A$2:$I$2060,2,0)</f>
        <v>#N/A</v>
      </c>
      <c r="M22" t="e">
        <f>VLOOKUP(I22,登録!$A$2:$I$2060,4,0)</f>
        <v>#N/A</v>
      </c>
      <c r="N22" t="e">
        <f>VLOOKUP(I22,登録!$A$2:$K$2089,11,0)</f>
        <v>#N/A</v>
      </c>
      <c r="O22" t="e">
        <f t="shared" si="3"/>
        <v>#N/A</v>
      </c>
      <c r="P22">
        <v>10000</v>
      </c>
      <c r="Q22" s="124" t="s">
        <v>592</v>
      </c>
      <c r="R22" s="117">
        <f>'種目別申込一覧表（男子）'!K28</f>
        <v>0</v>
      </c>
      <c r="S22" t="str">
        <f t="shared" si="4"/>
        <v>01200 00</v>
      </c>
      <c r="U22" t="e">
        <f>VLOOKUP(I22,登録!$A$2:$I$2060,9,0)</f>
        <v>#N/A</v>
      </c>
      <c r="V22" t="e">
        <f>VLOOKUP(I22,登録!A$2:J$2060,10,0)</f>
        <v>#N/A</v>
      </c>
      <c r="W22" t="e">
        <f t="shared" si="5"/>
        <v>#N/A</v>
      </c>
    </row>
    <row r="23" spans="1:23" x14ac:dyDescent="0.15">
      <c r="A23" t="e">
        <f>VLOOKUP(I23,登録!$A$2:$I$2060,8,0)</f>
        <v>#N/A</v>
      </c>
      <c r="B23" t="e">
        <f t="shared" si="1"/>
        <v>#N/A</v>
      </c>
      <c r="C23" t="e">
        <f t="shared" si="2"/>
        <v>#N/A</v>
      </c>
      <c r="D23">
        <v>1</v>
      </c>
      <c r="E23" t="e">
        <f>VLOOKUP(I23,登録!$A$2:$I$2060,7,0)</f>
        <v>#N/A</v>
      </c>
      <c r="F23" t="e">
        <f>VLOOKUP(I23,登録!$A$2:$I$2060,6,0)</f>
        <v>#N/A</v>
      </c>
      <c r="I23">
        <f>'種目別申込一覧表（男子）'!D29</f>
        <v>0</v>
      </c>
      <c r="J23" t="str">
        <f t="shared" si="0"/>
        <v>06200 00</v>
      </c>
      <c r="K23" t="e">
        <f>VLOOKUP(I23,登録!$A$2:$L$2303,12,0)</f>
        <v>#N/A</v>
      </c>
      <c r="L23" t="e">
        <f>VLOOKUP(I23,登録!$A$2:$I$2060,2,0)</f>
        <v>#N/A</v>
      </c>
      <c r="M23" t="e">
        <f>VLOOKUP(I23,登録!$A$2:$I$2060,4,0)</f>
        <v>#N/A</v>
      </c>
      <c r="N23" t="e">
        <f>VLOOKUP(I23,登録!$A$2:$K$2089,11,0)</f>
        <v>#N/A</v>
      </c>
      <c r="O23" t="e">
        <f t="shared" si="3"/>
        <v>#N/A</v>
      </c>
      <c r="P23" t="s">
        <v>580</v>
      </c>
      <c r="Q23" s="124" t="s">
        <v>1955</v>
      </c>
      <c r="R23" s="117">
        <f>'種目別申込一覧表（男子）'!K29</f>
        <v>0</v>
      </c>
      <c r="S23" t="str">
        <f t="shared" si="4"/>
        <v>06200 00</v>
      </c>
      <c r="U23" t="e">
        <f>VLOOKUP(I23,登録!$A$2:$I$2060,9,0)</f>
        <v>#N/A</v>
      </c>
      <c r="V23" t="e">
        <f>VLOOKUP(I23,登録!A$2:J$2060,10,0)</f>
        <v>#N/A</v>
      </c>
      <c r="W23" t="e">
        <f t="shared" si="5"/>
        <v>#N/A</v>
      </c>
    </row>
    <row r="24" spans="1:23" x14ac:dyDescent="0.15">
      <c r="A24" t="e">
        <f>VLOOKUP(I24,登録!$A$2:$I$2060,8,0)</f>
        <v>#N/A</v>
      </c>
      <c r="B24" t="e">
        <f t="shared" si="1"/>
        <v>#N/A</v>
      </c>
      <c r="C24" t="e">
        <f t="shared" si="2"/>
        <v>#N/A</v>
      </c>
      <c r="D24">
        <v>1</v>
      </c>
      <c r="E24" t="e">
        <f>VLOOKUP(I24,登録!$A$2:$I$2060,7,0)</f>
        <v>#N/A</v>
      </c>
      <c r="F24" t="e">
        <f>VLOOKUP(I24,登録!$A$2:$I$2060,6,0)</f>
        <v>#N/A</v>
      </c>
      <c r="I24">
        <f>'種目別申込一覧表（男子）'!D30</f>
        <v>0</v>
      </c>
      <c r="J24" t="str">
        <f t="shared" si="0"/>
        <v>06200 00</v>
      </c>
      <c r="K24" t="e">
        <f>VLOOKUP(I24,登録!$A$2:$L$2303,12,0)</f>
        <v>#N/A</v>
      </c>
      <c r="L24" t="e">
        <f>VLOOKUP(I24,登録!$A$2:$I$2060,2,0)</f>
        <v>#N/A</v>
      </c>
      <c r="M24" t="e">
        <f>VLOOKUP(I24,登録!$A$2:$I$2060,4,0)</f>
        <v>#N/A</v>
      </c>
      <c r="N24" t="e">
        <f>VLOOKUP(I24,登録!$A$2:$K$2089,11,0)</f>
        <v>#N/A</v>
      </c>
      <c r="O24" t="e">
        <f t="shared" si="3"/>
        <v>#N/A</v>
      </c>
      <c r="P24" t="s">
        <v>579</v>
      </c>
      <c r="Q24" s="124" t="s">
        <v>1955</v>
      </c>
      <c r="R24" s="117">
        <f>'種目別申込一覧表（男子）'!K30</f>
        <v>0</v>
      </c>
      <c r="S24" t="str">
        <f t="shared" si="4"/>
        <v>06200 00</v>
      </c>
      <c r="U24" t="e">
        <f>VLOOKUP(I24,登録!$A$2:$I$2060,9,0)</f>
        <v>#N/A</v>
      </c>
      <c r="V24" t="e">
        <f>VLOOKUP(I24,登録!A$2:J$2060,10,0)</f>
        <v>#N/A</v>
      </c>
      <c r="W24" t="e">
        <f t="shared" si="5"/>
        <v>#N/A</v>
      </c>
    </row>
    <row r="25" spans="1:23" x14ac:dyDescent="0.15">
      <c r="A25" t="e">
        <f>VLOOKUP(I25,登録!$A$2:$I$2060,8,0)</f>
        <v>#N/A</v>
      </c>
      <c r="B25" t="e">
        <f t="shared" si="1"/>
        <v>#N/A</v>
      </c>
      <c r="C25" t="e">
        <f t="shared" si="2"/>
        <v>#N/A</v>
      </c>
      <c r="D25">
        <v>1</v>
      </c>
      <c r="E25" t="e">
        <f>VLOOKUP(I25,登録!$A$2:$I$2060,7,0)</f>
        <v>#N/A</v>
      </c>
      <c r="F25" t="e">
        <f>VLOOKUP(I25,登録!$A$2:$I$2060,6,0)</f>
        <v>#N/A</v>
      </c>
      <c r="I25">
        <f>'種目別申込一覧表（男子）'!D31</f>
        <v>0</v>
      </c>
      <c r="J25" t="str">
        <f t="shared" si="0"/>
        <v>06200 00</v>
      </c>
      <c r="K25" t="e">
        <f>VLOOKUP(I25,登録!$A$2:$L$2303,12,0)</f>
        <v>#N/A</v>
      </c>
      <c r="L25" t="e">
        <f>VLOOKUP(I25,登録!$A$2:$I$2060,2,0)</f>
        <v>#N/A</v>
      </c>
      <c r="M25" t="e">
        <f>VLOOKUP(I25,登録!$A$2:$I$2060,4,0)</f>
        <v>#N/A</v>
      </c>
      <c r="N25" t="e">
        <f>VLOOKUP(I25,登録!$A$2:$K$2089,11,0)</f>
        <v>#N/A</v>
      </c>
      <c r="O25" t="e">
        <f t="shared" si="3"/>
        <v>#N/A</v>
      </c>
      <c r="P25" t="s">
        <v>579</v>
      </c>
      <c r="Q25" s="124" t="s">
        <v>1955</v>
      </c>
      <c r="R25" s="117">
        <f>'種目別申込一覧表（男子）'!K31</f>
        <v>0</v>
      </c>
      <c r="S25" t="str">
        <f t="shared" si="4"/>
        <v>06200 00</v>
      </c>
      <c r="U25" t="e">
        <f>VLOOKUP(I25,登録!$A$2:$I$2060,9,0)</f>
        <v>#N/A</v>
      </c>
      <c r="V25" t="e">
        <f>VLOOKUP(I25,登録!A$2:J$2060,10,0)</f>
        <v>#N/A</v>
      </c>
      <c r="W25" t="e">
        <f t="shared" si="5"/>
        <v>#N/A</v>
      </c>
    </row>
    <row r="26" spans="1:23" x14ac:dyDescent="0.15">
      <c r="A26" t="e">
        <f>VLOOKUP(I26,登録!$A$2:$I$2060,8,0)</f>
        <v>#N/A</v>
      </c>
      <c r="B26" t="e">
        <f t="shared" si="1"/>
        <v>#N/A</v>
      </c>
      <c r="C26" t="e">
        <f t="shared" si="2"/>
        <v>#N/A</v>
      </c>
      <c r="D26">
        <v>1</v>
      </c>
      <c r="E26" t="e">
        <f>VLOOKUP(I26,登録!$A$2:$I$2060,7,0)</f>
        <v>#N/A</v>
      </c>
      <c r="F26" t="e">
        <f>VLOOKUP(I26,登録!$A$2:$I$2060,6,0)</f>
        <v>#N/A</v>
      </c>
      <c r="I26">
        <f>'種目別申込一覧表（男子）'!D32</f>
        <v>0</v>
      </c>
      <c r="J26" t="str">
        <f t="shared" si="0"/>
        <v>03400 00</v>
      </c>
      <c r="K26" t="e">
        <f>VLOOKUP(I26,登録!$A$2:$L$2303,12,0)</f>
        <v>#N/A</v>
      </c>
      <c r="L26" t="e">
        <f>VLOOKUP(I26,登録!$A$2:$I$2060,2,0)</f>
        <v>#N/A</v>
      </c>
      <c r="M26" t="e">
        <f>VLOOKUP(I26,登録!$A$2:$I$2060,4,0)</f>
        <v>#N/A</v>
      </c>
      <c r="N26" t="e">
        <f>VLOOKUP(I26,登録!$A$2:$K$2089,11,0)</f>
        <v>#N/A</v>
      </c>
      <c r="O26" t="e">
        <f t="shared" si="3"/>
        <v>#N/A</v>
      </c>
      <c r="P26" t="s">
        <v>409</v>
      </c>
      <c r="Q26" s="124" t="s">
        <v>562</v>
      </c>
      <c r="R26" s="117">
        <f>'種目別申込一覧表（男子）'!K32</f>
        <v>0</v>
      </c>
      <c r="S26" t="str">
        <f t="shared" si="4"/>
        <v>03400 00</v>
      </c>
      <c r="U26" t="e">
        <f>VLOOKUP(I26,登録!$A$2:$I$2060,9,0)</f>
        <v>#N/A</v>
      </c>
      <c r="V26" t="e">
        <f>VLOOKUP(I26,登録!A$2:J$2060,10,0)</f>
        <v>#N/A</v>
      </c>
      <c r="W26" t="e">
        <f t="shared" si="5"/>
        <v>#N/A</v>
      </c>
    </row>
    <row r="27" spans="1:23" x14ac:dyDescent="0.15">
      <c r="A27" t="e">
        <f>VLOOKUP(I27,登録!$A$2:$I$2060,8,0)</f>
        <v>#N/A</v>
      </c>
      <c r="B27" t="e">
        <f t="shared" si="1"/>
        <v>#N/A</v>
      </c>
      <c r="C27" t="e">
        <f t="shared" si="2"/>
        <v>#N/A</v>
      </c>
      <c r="D27">
        <v>1</v>
      </c>
      <c r="E27" t="e">
        <f>VLOOKUP(I27,登録!$A$2:$I$2060,7,0)</f>
        <v>#N/A</v>
      </c>
      <c r="F27" t="e">
        <f>VLOOKUP(I27,登録!$A$2:$I$2060,6,0)</f>
        <v>#N/A</v>
      </c>
      <c r="I27">
        <f>'種目別申込一覧表（男子）'!D33</f>
        <v>0</v>
      </c>
      <c r="J27" t="str">
        <f t="shared" si="0"/>
        <v>03400 00</v>
      </c>
      <c r="K27" t="e">
        <f>VLOOKUP(I27,登録!$A$2:$L$2303,12,0)</f>
        <v>#N/A</v>
      </c>
      <c r="L27" t="e">
        <f>VLOOKUP(I27,登録!$A$2:$I$2060,2,0)</f>
        <v>#N/A</v>
      </c>
      <c r="M27" t="e">
        <f>VLOOKUP(I27,登録!$A$2:$I$2060,4,0)</f>
        <v>#N/A</v>
      </c>
      <c r="N27" t="e">
        <f>VLOOKUP(I27,登録!$A$2:$K$2089,11,0)</f>
        <v>#N/A</v>
      </c>
      <c r="O27" t="e">
        <f t="shared" si="3"/>
        <v>#N/A</v>
      </c>
      <c r="P27" t="s">
        <v>409</v>
      </c>
      <c r="Q27" s="124" t="s">
        <v>562</v>
      </c>
      <c r="R27" s="117">
        <f>'種目別申込一覧表（男子）'!K33</f>
        <v>0</v>
      </c>
      <c r="S27" t="str">
        <f t="shared" si="4"/>
        <v>03400 00</v>
      </c>
      <c r="U27" t="e">
        <f>VLOOKUP(I27,登録!$A$2:$I$2060,9,0)</f>
        <v>#N/A</v>
      </c>
      <c r="V27" t="e">
        <f>VLOOKUP(I27,登録!A$2:J$2060,10,0)</f>
        <v>#N/A</v>
      </c>
      <c r="W27" t="e">
        <f t="shared" si="5"/>
        <v>#N/A</v>
      </c>
    </row>
    <row r="28" spans="1:23" x14ac:dyDescent="0.15">
      <c r="A28" t="e">
        <f>VLOOKUP(I28,登録!$A$2:$I$2060,8,0)</f>
        <v>#N/A</v>
      </c>
      <c r="B28" t="e">
        <f t="shared" si="1"/>
        <v>#N/A</v>
      </c>
      <c r="C28" t="e">
        <f t="shared" si="2"/>
        <v>#N/A</v>
      </c>
      <c r="D28">
        <v>1</v>
      </c>
      <c r="E28" t="e">
        <f>VLOOKUP(I28,登録!$A$2:$I$2060,7,0)</f>
        <v>#N/A</v>
      </c>
      <c r="F28" t="e">
        <f>VLOOKUP(I28,登録!$A$2:$I$2060,6,0)</f>
        <v>#N/A</v>
      </c>
      <c r="I28">
        <f>'種目別申込一覧表（男子）'!D34</f>
        <v>0</v>
      </c>
      <c r="J28" t="str">
        <f t="shared" si="0"/>
        <v>03400 00</v>
      </c>
      <c r="K28" t="e">
        <f>VLOOKUP(I28,登録!$A$2:$L$2303,12,0)</f>
        <v>#N/A</v>
      </c>
      <c r="L28" t="e">
        <f>VLOOKUP(I28,登録!$A$2:$I$2060,2,0)</f>
        <v>#N/A</v>
      </c>
      <c r="M28" t="e">
        <f>VLOOKUP(I28,登録!$A$2:$I$2060,4,0)</f>
        <v>#N/A</v>
      </c>
      <c r="N28" t="e">
        <f>VLOOKUP(I28,登録!$A$2:$K$2089,11,0)</f>
        <v>#N/A</v>
      </c>
      <c r="O28" t="e">
        <f t="shared" si="3"/>
        <v>#N/A</v>
      </c>
      <c r="P28" t="s">
        <v>409</v>
      </c>
      <c r="Q28" s="124" t="s">
        <v>562</v>
      </c>
      <c r="R28" s="117">
        <f>'種目別申込一覧表（男子）'!K34</f>
        <v>0</v>
      </c>
      <c r="S28" t="str">
        <f t="shared" si="4"/>
        <v>03400 00</v>
      </c>
      <c r="U28" t="e">
        <f>VLOOKUP(I28,登録!$A$2:$I$2060,9,0)</f>
        <v>#N/A</v>
      </c>
      <c r="V28" t="e">
        <f>VLOOKUP(I28,登録!A$2:J$2060,10,0)</f>
        <v>#N/A</v>
      </c>
      <c r="W28" t="e">
        <f t="shared" si="5"/>
        <v>#N/A</v>
      </c>
    </row>
    <row r="29" spans="1:23" x14ac:dyDescent="0.15">
      <c r="A29" t="e">
        <f>VLOOKUP(I29,登録!$A$2:$I$2060,8,0)</f>
        <v>#N/A</v>
      </c>
      <c r="B29" t="e">
        <f t="shared" si="1"/>
        <v>#N/A</v>
      </c>
      <c r="C29" t="e">
        <f t="shared" si="2"/>
        <v>#N/A</v>
      </c>
      <c r="D29">
        <v>1</v>
      </c>
      <c r="E29" t="e">
        <f>VLOOKUP(I29,登録!$A$2:$I$2060,7,0)</f>
        <v>#N/A</v>
      </c>
      <c r="F29" t="e">
        <f>VLOOKUP(I29,登録!$A$2:$I$2060,6,0)</f>
        <v>#N/A</v>
      </c>
      <c r="I29">
        <f>'種目別申込一覧表（男子）'!D35</f>
        <v>0</v>
      </c>
      <c r="J29" t="str">
        <f t="shared" si="0"/>
        <v>03700 00</v>
      </c>
      <c r="K29" t="e">
        <f>VLOOKUP(I29,登録!$A$2:$L$2303,12,0)</f>
        <v>#N/A</v>
      </c>
      <c r="L29" t="e">
        <f>VLOOKUP(I29,登録!$A$2:$I$2060,2,0)</f>
        <v>#N/A</v>
      </c>
      <c r="M29" t="e">
        <f>VLOOKUP(I29,登録!$A$2:$I$2060,4,0)</f>
        <v>#N/A</v>
      </c>
      <c r="N29" t="e">
        <f>VLOOKUP(I29,登録!$A$2:$K$2089,11,0)</f>
        <v>#N/A</v>
      </c>
      <c r="O29" t="e">
        <f t="shared" si="3"/>
        <v>#N/A</v>
      </c>
      <c r="P29" t="s">
        <v>411</v>
      </c>
      <c r="Q29" s="124" t="s">
        <v>563</v>
      </c>
      <c r="R29" s="117">
        <f>'種目別申込一覧表（男子）'!K35</f>
        <v>0</v>
      </c>
      <c r="S29" t="str">
        <f t="shared" si="4"/>
        <v>03700 00</v>
      </c>
      <c r="U29" t="e">
        <f>VLOOKUP(I29,登録!$A$2:$I$2060,9,0)</f>
        <v>#N/A</v>
      </c>
      <c r="V29" t="e">
        <f>VLOOKUP(I29,登録!A$2:J$2060,10,0)</f>
        <v>#N/A</v>
      </c>
      <c r="W29" t="e">
        <f t="shared" si="5"/>
        <v>#N/A</v>
      </c>
    </row>
    <row r="30" spans="1:23" x14ac:dyDescent="0.15">
      <c r="A30" t="e">
        <f>VLOOKUP(I30,登録!$A$2:$I$2060,8,0)</f>
        <v>#N/A</v>
      </c>
      <c r="B30" t="e">
        <f t="shared" si="1"/>
        <v>#N/A</v>
      </c>
      <c r="C30" t="e">
        <f t="shared" si="2"/>
        <v>#N/A</v>
      </c>
      <c r="D30">
        <v>1</v>
      </c>
      <c r="E30" t="e">
        <f>VLOOKUP(I30,登録!$A$2:$I$2060,7,0)</f>
        <v>#N/A</v>
      </c>
      <c r="F30" t="e">
        <f>VLOOKUP(I30,登録!$A$2:$I$2060,6,0)</f>
        <v>#N/A</v>
      </c>
      <c r="I30">
        <f>'種目別申込一覧表（男子）'!D36</f>
        <v>0</v>
      </c>
      <c r="J30" t="str">
        <f t="shared" si="0"/>
        <v>03700 00</v>
      </c>
      <c r="K30" t="e">
        <f>VLOOKUP(I30,登録!$A$2:$L$2303,12,0)</f>
        <v>#N/A</v>
      </c>
      <c r="L30" t="e">
        <f>VLOOKUP(I30,登録!$A$2:$I$2060,2,0)</f>
        <v>#N/A</v>
      </c>
      <c r="M30" t="e">
        <f>VLOOKUP(I30,登録!$A$2:$I$2060,4,0)</f>
        <v>#N/A</v>
      </c>
      <c r="N30" t="e">
        <f>VLOOKUP(I30,登録!$A$2:$K$2089,11,0)</f>
        <v>#N/A</v>
      </c>
      <c r="O30" t="e">
        <f t="shared" si="3"/>
        <v>#N/A</v>
      </c>
      <c r="P30" t="s">
        <v>411</v>
      </c>
      <c r="Q30" s="124" t="s">
        <v>563</v>
      </c>
      <c r="R30" s="117">
        <f>'種目別申込一覧表（男子）'!K36</f>
        <v>0</v>
      </c>
      <c r="S30" t="str">
        <f t="shared" si="4"/>
        <v>03700 00</v>
      </c>
      <c r="U30" t="e">
        <f>VLOOKUP(I30,登録!$A$2:$I$2060,9,0)</f>
        <v>#N/A</v>
      </c>
      <c r="V30" t="e">
        <f>VLOOKUP(I30,登録!A$2:J$2060,10,0)</f>
        <v>#N/A</v>
      </c>
      <c r="W30" t="e">
        <f t="shared" si="5"/>
        <v>#N/A</v>
      </c>
    </row>
    <row r="31" spans="1:23" x14ac:dyDescent="0.15">
      <c r="A31" t="e">
        <f>VLOOKUP(I31,登録!$A$2:$I$2060,8,0)</f>
        <v>#N/A</v>
      </c>
      <c r="B31" t="e">
        <f t="shared" si="1"/>
        <v>#N/A</v>
      </c>
      <c r="C31" t="e">
        <f t="shared" si="2"/>
        <v>#N/A</v>
      </c>
      <c r="D31">
        <v>1</v>
      </c>
      <c r="E31" t="e">
        <f>VLOOKUP(I31,登録!$A$2:$I$2060,7,0)</f>
        <v>#N/A</v>
      </c>
      <c r="F31" t="e">
        <f>VLOOKUP(I31,登録!$A$2:$I$2060,6,0)</f>
        <v>#N/A</v>
      </c>
      <c r="I31">
        <f>'種目別申込一覧表（男子）'!D37</f>
        <v>0</v>
      </c>
      <c r="J31" t="str">
        <f t="shared" si="0"/>
        <v>03700 00</v>
      </c>
      <c r="K31" t="e">
        <f>VLOOKUP(I31,登録!$A$2:$L$2303,12,0)</f>
        <v>#N/A</v>
      </c>
      <c r="L31" t="e">
        <f>VLOOKUP(I31,登録!$A$2:$I$2060,2,0)</f>
        <v>#N/A</v>
      </c>
      <c r="M31" t="e">
        <f>VLOOKUP(I31,登録!$A$2:$I$2060,4,0)</f>
        <v>#N/A</v>
      </c>
      <c r="N31" t="e">
        <f>VLOOKUP(I31,登録!$A$2:$K$2089,11,0)</f>
        <v>#N/A</v>
      </c>
      <c r="O31" t="e">
        <f t="shared" si="3"/>
        <v>#N/A</v>
      </c>
      <c r="P31" t="s">
        <v>411</v>
      </c>
      <c r="Q31" s="124" t="s">
        <v>563</v>
      </c>
      <c r="R31" s="117">
        <f>'種目別申込一覧表（男子）'!K37</f>
        <v>0</v>
      </c>
      <c r="S31" t="str">
        <f t="shared" si="4"/>
        <v>03700 00</v>
      </c>
      <c r="U31" t="e">
        <f>VLOOKUP(I31,登録!$A$2:$I$2060,9,0)</f>
        <v>#N/A</v>
      </c>
      <c r="V31" t="e">
        <f>VLOOKUP(I31,登録!A$2:J$2060,10,0)</f>
        <v>#N/A</v>
      </c>
      <c r="W31" t="e">
        <f t="shared" si="5"/>
        <v>#N/A</v>
      </c>
    </row>
    <row r="32" spans="1:23" x14ac:dyDescent="0.15">
      <c r="A32" t="e">
        <f>VLOOKUP(I32,登録!$A$2:$I$2060,8,0)</f>
        <v>#N/A</v>
      </c>
      <c r="B32" t="e">
        <f t="shared" si="1"/>
        <v>#N/A</v>
      </c>
      <c r="C32" t="e">
        <f t="shared" si="2"/>
        <v>#N/A</v>
      </c>
      <c r="D32">
        <v>1</v>
      </c>
      <c r="E32" t="e">
        <f>VLOOKUP(I32,登録!$A$2:$I$2060,7,0)</f>
        <v>#N/A</v>
      </c>
      <c r="F32" t="e">
        <f>VLOOKUP(I32,登録!$A$2:$I$2060,6,0)</f>
        <v>#N/A</v>
      </c>
      <c r="I32">
        <f>'種目別申込一覧表（男子）'!D38</f>
        <v>0</v>
      </c>
      <c r="J32" t="str">
        <f t="shared" si="0"/>
        <v>05300 00</v>
      </c>
      <c r="K32" t="e">
        <f>VLOOKUP(I32,登録!$A$2:$L$2303,12,0)</f>
        <v>#N/A</v>
      </c>
      <c r="L32" t="e">
        <f>VLOOKUP(I32,登録!$A$2:$I$2060,2,0)</f>
        <v>#N/A</v>
      </c>
      <c r="M32" t="e">
        <f>VLOOKUP(I32,登録!$A$2:$I$2060,4,0)</f>
        <v>#N/A</v>
      </c>
      <c r="N32" t="e">
        <f>VLOOKUP(I32,登録!$A$2:$K$2089,11,0)</f>
        <v>#N/A</v>
      </c>
      <c r="O32" t="e">
        <f t="shared" si="3"/>
        <v>#N/A</v>
      </c>
      <c r="P32" t="s">
        <v>582</v>
      </c>
      <c r="Q32" s="124" t="s">
        <v>593</v>
      </c>
      <c r="R32" s="117">
        <f>'種目別申込一覧表（男子）'!K38</f>
        <v>0</v>
      </c>
      <c r="S32" t="str">
        <f t="shared" si="4"/>
        <v>05300 00</v>
      </c>
      <c r="U32" t="e">
        <f>VLOOKUP(I32,登録!$A$2:$I$2060,9,0)</f>
        <v>#N/A</v>
      </c>
      <c r="V32" t="e">
        <f>VLOOKUP(I32,登録!A$2:J$2060,10,0)</f>
        <v>#N/A</v>
      </c>
      <c r="W32" t="e">
        <f t="shared" si="5"/>
        <v>#N/A</v>
      </c>
    </row>
    <row r="33" spans="1:23" x14ac:dyDescent="0.15">
      <c r="A33" t="e">
        <f>VLOOKUP(I33,登録!$A$2:$I$2060,8,0)</f>
        <v>#N/A</v>
      </c>
      <c r="B33" t="e">
        <f t="shared" si="1"/>
        <v>#N/A</v>
      </c>
      <c r="C33" t="e">
        <f t="shared" si="2"/>
        <v>#N/A</v>
      </c>
      <c r="D33">
        <v>1</v>
      </c>
      <c r="E33" t="e">
        <f>VLOOKUP(I33,登録!$A$2:$I$2060,7,0)</f>
        <v>#N/A</v>
      </c>
      <c r="F33" t="e">
        <f>VLOOKUP(I33,登録!$A$2:$I$2060,6,0)</f>
        <v>#N/A</v>
      </c>
      <c r="I33">
        <f>'種目別申込一覧表（男子）'!D39</f>
        <v>0</v>
      </c>
      <c r="J33" t="str">
        <f t="shared" si="0"/>
        <v>05300 00</v>
      </c>
      <c r="K33" t="e">
        <f>VLOOKUP(I33,登録!$A$2:$L$2303,12,0)</f>
        <v>#N/A</v>
      </c>
      <c r="L33" t="e">
        <f>VLOOKUP(I33,登録!$A$2:$I$2060,2,0)</f>
        <v>#N/A</v>
      </c>
      <c r="M33" t="e">
        <f>VLOOKUP(I33,登録!$A$2:$I$2060,4,0)</f>
        <v>#N/A</v>
      </c>
      <c r="N33" t="e">
        <f>VLOOKUP(I33,登録!$A$2:$K$2089,11,0)</f>
        <v>#N/A</v>
      </c>
      <c r="O33" t="e">
        <f t="shared" si="3"/>
        <v>#N/A</v>
      </c>
      <c r="P33" t="s">
        <v>582</v>
      </c>
      <c r="Q33" s="124" t="s">
        <v>593</v>
      </c>
      <c r="R33" s="117">
        <f>'種目別申込一覧表（男子）'!K39</f>
        <v>0</v>
      </c>
      <c r="S33" t="str">
        <f t="shared" si="4"/>
        <v>05300 00</v>
      </c>
      <c r="U33" t="e">
        <f>VLOOKUP(I33,登録!$A$2:$I$2060,9,0)</f>
        <v>#N/A</v>
      </c>
      <c r="V33" t="e">
        <f>VLOOKUP(I33,登録!A$2:J$2060,10,0)</f>
        <v>#N/A</v>
      </c>
      <c r="W33" t="e">
        <f t="shared" si="5"/>
        <v>#N/A</v>
      </c>
    </row>
    <row r="34" spans="1:23" x14ac:dyDescent="0.15">
      <c r="A34" t="e">
        <f>VLOOKUP(I34,登録!$A$2:$I$2060,8,0)</f>
        <v>#N/A</v>
      </c>
      <c r="B34" t="e">
        <f t="shared" si="1"/>
        <v>#N/A</v>
      </c>
      <c r="C34" t="e">
        <f t="shared" si="2"/>
        <v>#N/A</v>
      </c>
      <c r="D34">
        <v>1</v>
      </c>
      <c r="E34" t="e">
        <f>VLOOKUP(I34,登録!$A$2:$I$2060,7,0)</f>
        <v>#N/A</v>
      </c>
      <c r="F34" t="e">
        <f>VLOOKUP(I34,登録!$A$2:$I$2060,6,0)</f>
        <v>#N/A</v>
      </c>
      <c r="I34">
        <f>'種目別申込一覧表（男子）'!D40</f>
        <v>0</v>
      </c>
      <c r="J34" t="str">
        <f t="shared" ref="J34:J65" si="6">S34</f>
        <v>05300 00</v>
      </c>
      <c r="K34" t="e">
        <f>VLOOKUP(I34,登録!$A$2:$L$2303,12,0)</f>
        <v>#N/A</v>
      </c>
      <c r="L34" t="e">
        <f>VLOOKUP(I34,登録!$A$2:$I$2060,2,0)</f>
        <v>#N/A</v>
      </c>
      <c r="M34" t="e">
        <f>VLOOKUP(I34,登録!$A$2:$I$2060,4,0)</f>
        <v>#N/A</v>
      </c>
      <c r="N34" t="e">
        <f>VLOOKUP(I34,登録!$A$2:$K$2089,11,0)</f>
        <v>#N/A</v>
      </c>
      <c r="O34" t="e">
        <f t="shared" si="3"/>
        <v>#N/A</v>
      </c>
      <c r="P34" t="s">
        <v>582</v>
      </c>
      <c r="Q34" s="124" t="s">
        <v>593</v>
      </c>
      <c r="R34" s="117">
        <f>'種目別申込一覧表（男子）'!K40</f>
        <v>0</v>
      </c>
      <c r="S34" t="str">
        <f t="shared" si="4"/>
        <v>05300 00</v>
      </c>
      <c r="U34" t="e">
        <f>VLOOKUP(I34,登録!$A$2:$I$2060,9,0)</f>
        <v>#N/A</v>
      </c>
      <c r="V34" t="e">
        <f>VLOOKUP(I34,登録!A$2:J$2060,10,0)</f>
        <v>#N/A</v>
      </c>
      <c r="W34" t="e">
        <f t="shared" si="5"/>
        <v>#N/A</v>
      </c>
    </row>
    <row r="35" spans="1:23" x14ac:dyDescent="0.15">
      <c r="A35" t="e">
        <f>VLOOKUP(I35,登録!$A$2:$I$2060,8,0)</f>
        <v>#N/A</v>
      </c>
      <c r="B35" t="e">
        <f t="shared" si="1"/>
        <v>#N/A</v>
      </c>
      <c r="C35" t="e">
        <f t="shared" si="2"/>
        <v>#N/A</v>
      </c>
      <c r="D35">
        <v>1</v>
      </c>
      <c r="E35" t="e">
        <f>VLOOKUP(I35,登録!$A$2:$I$2060,7,0)</f>
        <v>#N/A</v>
      </c>
      <c r="F35" t="e">
        <f>VLOOKUP(I35,登録!$A$2:$I$2060,6,0)</f>
        <v>#N/A</v>
      </c>
      <c r="I35">
        <f>'種目別申込一覧表（男子）'!D41</f>
        <v>0</v>
      </c>
      <c r="J35" t="str">
        <f t="shared" si="6"/>
        <v>20100 00</v>
      </c>
      <c r="K35" t="e">
        <f>VLOOKUP(I35,登録!$A$2:$L$2303,12,0)</f>
        <v>#N/A</v>
      </c>
      <c r="L35" t="e">
        <f>VLOOKUP(I35,登録!$A$2:$I$2060,2,0)</f>
        <v>#N/A</v>
      </c>
      <c r="M35" t="e">
        <f>VLOOKUP(I35,登録!$A$2:$I$2060,4,0)</f>
        <v>#N/A</v>
      </c>
      <c r="N35" t="e">
        <f>VLOOKUP(I35,登録!$A$2:$K$2089,11,0)</f>
        <v>#N/A</v>
      </c>
      <c r="O35" t="e">
        <f t="shared" si="3"/>
        <v>#N/A</v>
      </c>
      <c r="P35" t="s">
        <v>578</v>
      </c>
      <c r="Q35" s="124" t="s">
        <v>594</v>
      </c>
      <c r="R35" s="117">
        <f>'種目別申込一覧表（男子）'!K41</f>
        <v>0</v>
      </c>
      <c r="S35" t="str">
        <f t="shared" si="4"/>
        <v>20100 00</v>
      </c>
      <c r="U35" t="e">
        <f>VLOOKUP(I35,登録!$A$2:$I$2060,9,0)</f>
        <v>#N/A</v>
      </c>
      <c r="V35" t="e">
        <f>VLOOKUP(I35,登録!A$2:J$2060,10,0)</f>
        <v>#N/A</v>
      </c>
      <c r="W35" t="e">
        <f t="shared" si="5"/>
        <v>#N/A</v>
      </c>
    </row>
    <row r="36" spans="1:23" x14ac:dyDescent="0.15">
      <c r="A36" t="e">
        <f>VLOOKUP(I36,登録!$A$2:$I$2060,8,0)</f>
        <v>#N/A</v>
      </c>
      <c r="B36" t="e">
        <f t="shared" si="1"/>
        <v>#N/A</v>
      </c>
      <c r="C36" t="e">
        <f t="shared" si="2"/>
        <v>#N/A</v>
      </c>
      <c r="D36">
        <v>1</v>
      </c>
      <c r="E36" t="e">
        <f>VLOOKUP(I36,登録!$A$2:$I$2060,7,0)</f>
        <v>#N/A</v>
      </c>
      <c r="F36" t="e">
        <f>VLOOKUP(I36,登録!$A$2:$I$2060,6,0)</f>
        <v>#N/A</v>
      </c>
      <c r="I36">
        <f>'種目別申込一覧表（男子）'!D42</f>
        <v>0</v>
      </c>
      <c r="J36" t="str">
        <f t="shared" si="6"/>
        <v>20100 00</v>
      </c>
      <c r="K36" t="e">
        <f>VLOOKUP(I36,登録!$A$2:$L$2303,12,0)</f>
        <v>#N/A</v>
      </c>
      <c r="L36" t="e">
        <f>VLOOKUP(I36,登録!$A$2:$I$2060,2,0)</f>
        <v>#N/A</v>
      </c>
      <c r="M36" t="e">
        <f>VLOOKUP(I36,登録!$A$2:$I$2060,4,0)</f>
        <v>#N/A</v>
      </c>
      <c r="N36" t="e">
        <f>VLOOKUP(I36,登録!$A$2:$K$2089,11,0)</f>
        <v>#N/A</v>
      </c>
      <c r="O36" t="e">
        <f t="shared" si="3"/>
        <v>#N/A</v>
      </c>
      <c r="P36" t="s">
        <v>578</v>
      </c>
      <c r="Q36" s="124" t="s">
        <v>594</v>
      </c>
      <c r="R36" s="117">
        <f>'種目別申込一覧表（男子）'!K42</f>
        <v>0</v>
      </c>
      <c r="S36" t="str">
        <f t="shared" si="4"/>
        <v>20100 00</v>
      </c>
      <c r="U36" t="e">
        <f>VLOOKUP(I36,登録!$A$2:$I$2060,9,0)</f>
        <v>#N/A</v>
      </c>
      <c r="V36" t="e">
        <f>VLOOKUP(I36,登録!A$2:J$2060,10,0)</f>
        <v>#N/A</v>
      </c>
      <c r="W36" t="e">
        <f t="shared" si="5"/>
        <v>#N/A</v>
      </c>
    </row>
    <row r="37" spans="1:23" x14ac:dyDescent="0.15">
      <c r="A37" t="e">
        <f>VLOOKUP(I37,登録!$A$2:$I$2060,8,0)</f>
        <v>#N/A</v>
      </c>
      <c r="B37" t="e">
        <f t="shared" si="1"/>
        <v>#N/A</v>
      </c>
      <c r="C37" t="e">
        <f t="shared" si="2"/>
        <v>#N/A</v>
      </c>
      <c r="D37">
        <v>1</v>
      </c>
      <c r="E37" t="e">
        <f>VLOOKUP(I37,登録!$A$2:$I$2060,7,0)</f>
        <v>#N/A</v>
      </c>
      <c r="F37" t="e">
        <f>VLOOKUP(I37,登録!$A$2:$I$2060,6,0)</f>
        <v>#N/A</v>
      </c>
      <c r="I37">
        <f>'種目別申込一覧表（男子）'!D43</f>
        <v>0</v>
      </c>
      <c r="J37" t="str">
        <f t="shared" si="6"/>
        <v>20100 00</v>
      </c>
      <c r="K37" t="e">
        <f>VLOOKUP(I37,登録!$A$2:$L$2303,12,0)</f>
        <v>#N/A</v>
      </c>
      <c r="L37" t="e">
        <f>VLOOKUP(I37,登録!$A$2:$I$2060,2,0)</f>
        <v>#N/A</v>
      </c>
      <c r="M37" t="e">
        <f>VLOOKUP(I37,登録!$A$2:$I$2060,4,0)</f>
        <v>#N/A</v>
      </c>
      <c r="N37" t="e">
        <f>VLOOKUP(I37,登録!$A$2:$K$2089,11,0)</f>
        <v>#N/A</v>
      </c>
      <c r="O37" t="e">
        <f t="shared" si="3"/>
        <v>#N/A</v>
      </c>
      <c r="P37" t="s">
        <v>578</v>
      </c>
      <c r="Q37" s="124" t="s">
        <v>594</v>
      </c>
      <c r="R37" s="117">
        <f>'種目別申込一覧表（男子）'!K43</f>
        <v>0</v>
      </c>
      <c r="S37" t="str">
        <f t="shared" si="4"/>
        <v>20100 00</v>
      </c>
      <c r="U37" t="e">
        <f>VLOOKUP(I37,登録!$A$2:$I$2060,9,0)</f>
        <v>#N/A</v>
      </c>
      <c r="V37" t="e">
        <f>VLOOKUP(I37,登録!A$2:J$2060,10,0)</f>
        <v>#N/A</v>
      </c>
      <c r="W37" t="e">
        <f t="shared" si="5"/>
        <v>#N/A</v>
      </c>
    </row>
    <row r="38" spans="1:23" x14ac:dyDescent="0.15">
      <c r="A38" t="e">
        <f>VLOOKUP(I38,登録!$A$2:$I$2060,8,0)</f>
        <v>#N/A</v>
      </c>
      <c r="B38" t="e">
        <f t="shared" si="1"/>
        <v>#N/A</v>
      </c>
      <c r="C38" t="e">
        <f t="shared" si="2"/>
        <v>#N/A</v>
      </c>
      <c r="D38">
        <v>1</v>
      </c>
      <c r="E38" t="e">
        <f>VLOOKUP(I38,登録!$A$2:$I$2060,7,0)</f>
        <v>#N/A</v>
      </c>
      <c r="F38" t="e">
        <f>VLOOKUP(I38,登録!$A$2:$I$2060,6,0)</f>
        <v>#N/A</v>
      </c>
      <c r="I38">
        <f>'種目別申込一覧表（男子）'!O8</f>
        <v>0</v>
      </c>
      <c r="J38" t="str">
        <f t="shared" si="6"/>
        <v>60100 0</v>
      </c>
      <c r="K38" t="e">
        <f>VLOOKUP(I38,登録!$A$2:$L$2303,12,0)</f>
        <v>#N/A</v>
      </c>
      <c r="L38" t="e">
        <f>VLOOKUP(I38,登録!$A$2:$I$2060,2,0)</f>
        <v>#N/A</v>
      </c>
      <c r="M38" t="e">
        <f>VLOOKUP(I38,登録!$A$2:$I$2060,4,0)</f>
        <v>#N/A</v>
      </c>
      <c r="N38" t="e">
        <f>VLOOKUP(I38,登録!$A$2:$K$2089,11,0)</f>
        <v>#N/A</v>
      </c>
      <c r="O38" t="e">
        <f t="shared" si="3"/>
        <v>#N/A</v>
      </c>
      <c r="P38" t="s">
        <v>587</v>
      </c>
      <c r="Q38" s="124" t="s">
        <v>595</v>
      </c>
      <c r="R38" s="117"/>
      <c r="S38" t="str">
        <f t="shared" si="4"/>
        <v>60100 0</v>
      </c>
      <c r="U38" t="e">
        <f>VLOOKUP(I38,登録!$A$2:$I$2060,9,0)</f>
        <v>#N/A</v>
      </c>
      <c r="V38" t="e">
        <f>VLOOKUP(I38,登録!A$2:J$2060,10,0)</f>
        <v>#N/A</v>
      </c>
      <c r="W38" t="e">
        <f t="shared" si="5"/>
        <v>#N/A</v>
      </c>
    </row>
    <row r="39" spans="1:23" x14ac:dyDescent="0.15">
      <c r="A39" t="e">
        <f>VLOOKUP(I39,登録!$A$2:$I$2060,8,0)</f>
        <v>#N/A</v>
      </c>
      <c r="B39" t="e">
        <f t="shared" si="1"/>
        <v>#N/A</v>
      </c>
      <c r="C39" t="e">
        <f t="shared" si="2"/>
        <v>#N/A</v>
      </c>
      <c r="D39">
        <v>1</v>
      </c>
      <c r="E39" t="e">
        <f>VLOOKUP(I39,登録!$A$2:$I$2060,7,0)</f>
        <v>#N/A</v>
      </c>
      <c r="F39" t="e">
        <f>VLOOKUP(I39,登録!$A$2:$I$2060,6,0)</f>
        <v>#N/A</v>
      </c>
      <c r="I39">
        <f>'種目別申込一覧表（男子）'!O9</f>
        <v>0</v>
      </c>
      <c r="J39" t="str">
        <f t="shared" si="6"/>
        <v>60100 0</v>
      </c>
      <c r="K39" t="e">
        <f>VLOOKUP(I39,登録!$A$2:$L$2303,12,0)</f>
        <v>#N/A</v>
      </c>
      <c r="L39" t="e">
        <f>VLOOKUP(I39,登録!$A$2:$I$2060,2,0)</f>
        <v>#N/A</v>
      </c>
      <c r="M39" t="e">
        <f>VLOOKUP(I39,登録!$A$2:$I$2060,4,0)</f>
        <v>#N/A</v>
      </c>
      <c r="N39" t="e">
        <f>VLOOKUP(I39,登録!$A$2:$K$2089,11,0)</f>
        <v>#N/A</v>
      </c>
      <c r="O39" t="e">
        <f t="shared" si="3"/>
        <v>#N/A</v>
      </c>
      <c r="P39" t="s">
        <v>587</v>
      </c>
      <c r="Q39" s="124" t="s">
        <v>595</v>
      </c>
      <c r="R39" s="117"/>
      <c r="S39" t="str">
        <f t="shared" si="4"/>
        <v>60100 0</v>
      </c>
      <c r="U39" t="e">
        <f>VLOOKUP(I39,登録!$A$2:$I$2060,9,0)</f>
        <v>#N/A</v>
      </c>
      <c r="V39" t="e">
        <f>VLOOKUP(I39,登録!A$2:J$2060,10,0)</f>
        <v>#N/A</v>
      </c>
      <c r="W39" t="e">
        <f t="shared" si="5"/>
        <v>#N/A</v>
      </c>
    </row>
    <row r="40" spans="1:23" x14ac:dyDescent="0.15">
      <c r="A40" t="e">
        <f>VLOOKUP(I40,登録!$A$2:$I$2060,8,0)</f>
        <v>#N/A</v>
      </c>
      <c r="B40" t="e">
        <f t="shared" si="1"/>
        <v>#N/A</v>
      </c>
      <c r="C40" t="e">
        <f t="shared" si="2"/>
        <v>#N/A</v>
      </c>
      <c r="D40">
        <v>1</v>
      </c>
      <c r="E40" t="e">
        <f>VLOOKUP(I40,登録!$A$2:$I$2060,7,0)</f>
        <v>#N/A</v>
      </c>
      <c r="F40" t="e">
        <f>VLOOKUP(I40,登録!$A$2:$I$2060,6,0)</f>
        <v>#N/A</v>
      </c>
      <c r="I40">
        <f>'種目別申込一覧表（男子）'!O10</f>
        <v>0</v>
      </c>
      <c r="J40" t="str">
        <f t="shared" si="6"/>
        <v>60100 0</v>
      </c>
      <c r="K40" t="e">
        <f>VLOOKUP(I40,登録!$A$2:$L$2303,12,0)</f>
        <v>#N/A</v>
      </c>
      <c r="L40" t="e">
        <f>VLOOKUP(I40,登録!$A$2:$I$2060,2,0)</f>
        <v>#N/A</v>
      </c>
      <c r="M40" t="e">
        <f>VLOOKUP(I40,登録!$A$2:$I$2060,4,0)</f>
        <v>#N/A</v>
      </c>
      <c r="N40" t="e">
        <f>VLOOKUP(I40,登録!$A$2:$K$2089,11,0)</f>
        <v>#N/A</v>
      </c>
      <c r="O40" t="e">
        <f t="shared" si="3"/>
        <v>#N/A</v>
      </c>
      <c r="P40" t="s">
        <v>587</v>
      </c>
      <c r="Q40" s="124" t="s">
        <v>595</v>
      </c>
      <c r="R40" s="117"/>
      <c r="S40" t="str">
        <f t="shared" si="4"/>
        <v>60100 0</v>
      </c>
      <c r="U40" t="e">
        <f>VLOOKUP(I40,登録!$A$2:$I$2060,9,0)</f>
        <v>#N/A</v>
      </c>
      <c r="V40" t="e">
        <f>VLOOKUP(I40,登録!A$2:J$2060,10,0)</f>
        <v>#N/A</v>
      </c>
      <c r="W40" t="e">
        <f t="shared" si="5"/>
        <v>#N/A</v>
      </c>
    </row>
    <row r="41" spans="1:23" x14ac:dyDescent="0.15">
      <c r="A41" t="e">
        <f>VLOOKUP(I41,登録!$A$2:$I$2060,8,0)</f>
        <v>#N/A</v>
      </c>
      <c r="B41" t="e">
        <f t="shared" si="1"/>
        <v>#N/A</v>
      </c>
      <c r="C41" t="e">
        <f t="shared" si="2"/>
        <v>#N/A</v>
      </c>
      <c r="D41">
        <v>1</v>
      </c>
      <c r="E41" t="e">
        <f>VLOOKUP(I41,登録!$A$2:$I$2060,7,0)</f>
        <v>#N/A</v>
      </c>
      <c r="F41" t="e">
        <f>VLOOKUP(I41,登録!$A$2:$I$2060,6,0)</f>
        <v>#N/A</v>
      </c>
      <c r="I41">
        <f>'種目別申込一覧表（男子）'!O11</f>
        <v>0</v>
      </c>
      <c r="J41" t="str">
        <f t="shared" si="6"/>
        <v>60100 0</v>
      </c>
      <c r="K41" t="e">
        <f>VLOOKUP(I41,登録!$A$2:$L$2303,12,0)</f>
        <v>#N/A</v>
      </c>
      <c r="L41" t="e">
        <f>VLOOKUP(I41,登録!$A$2:$I$2060,2,0)</f>
        <v>#N/A</v>
      </c>
      <c r="M41" t="e">
        <f>VLOOKUP(I41,登録!$A$2:$I$2060,4,0)</f>
        <v>#N/A</v>
      </c>
      <c r="N41" t="e">
        <f>VLOOKUP(I41,登録!$A$2:$K$2089,11,0)</f>
        <v>#N/A</v>
      </c>
      <c r="O41" t="e">
        <f t="shared" si="3"/>
        <v>#N/A</v>
      </c>
      <c r="P41" t="s">
        <v>587</v>
      </c>
      <c r="Q41" s="124" t="s">
        <v>595</v>
      </c>
      <c r="R41" s="117"/>
      <c r="S41" t="str">
        <f t="shared" si="4"/>
        <v>60100 0</v>
      </c>
      <c r="U41" t="e">
        <f>VLOOKUP(I41,登録!$A$2:$I$2060,9,0)</f>
        <v>#N/A</v>
      </c>
      <c r="V41" t="e">
        <f>VLOOKUP(I41,登録!A$2:J$2060,10,0)</f>
        <v>#N/A</v>
      </c>
      <c r="W41" t="e">
        <f t="shared" si="5"/>
        <v>#N/A</v>
      </c>
    </row>
    <row r="42" spans="1:23" x14ac:dyDescent="0.15">
      <c r="A42" t="e">
        <f>VLOOKUP(I42,登録!$A$2:$I$2060,8,0)</f>
        <v>#N/A</v>
      </c>
      <c r="B42" t="e">
        <f t="shared" si="1"/>
        <v>#N/A</v>
      </c>
      <c r="C42" t="e">
        <f t="shared" si="2"/>
        <v>#N/A</v>
      </c>
      <c r="D42">
        <v>1</v>
      </c>
      <c r="E42" t="e">
        <f>VLOOKUP(I42,登録!$A$2:$I$2060,7,0)</f>
        <v>#N/A</v>
      </c>
      <c r="F42" t="e">
        <f>VLOOKUP(I42,登録!$A$2:$I$2060,6,0)</f>
        <v>#N/A</v>
      </c>
      <c r="I42">
        <f>'種目別申込一覧表（男子）'!O12</f>
        <v>0</v>
      </c>
      <c r="J42" t="str">
        <f t="shared" si="6"/>
        <v>60100 0</v>
      </c>
      <c r="K42" t="e">
        <f>VLOOKUP(I42,登録!$A$2:$L$2303,12,0)</f>
        <v>#N/A</v>
      </c>
      <c r="L42" t="e">
        <f>VLOOKUP(I42,登録!$A$2:$I$2060,2,0)</f>
        <v>#N/A</v>
      </c>
      <c r="M42" t="e">
        <f>VLOOKUP(I42,登録!$A$2:$I$2060,4,0)</f>
        <v>#N/A</v>
      </c>
      <c r="N42" t="e">
        <f>VLOOKUP(I42,登録!$A$2:$K$2089,11,0)</f>
        <v>#N/A</v>
      </c>
      <c r="O42" t="e">
        <f t="shared" si="3"/>
        <v>#N/A</v>
      </c>
      <c r="P42" t="s">
        <v>587</v>
      </c>
      <c r="Q42" s="124" t="s">
        <v>595</v>
      </c>
      <c r="R42" s="117"/>
      <c r="S42" t="str">
        <f t="shared" si="4"/>
        <v>60100 0</v>
      </c>
      <c r="U42" t="e">
        <f>VLOOKUP(I42,登録!$A$2:$I$2060,9,0)</f>
        <v>#N/A</v>
      </c>
      <c r="V42" t="e">
        <f>VLOOKUP(I42,登録!A$2:J$2060,10,0)</f>
        <v>#N/A</v>
      </c>
      <c r="W42" t="e">
        <f t="shared" si="5"/>
        <v>#N/A</v>
      </c>
    </row>
    <row r="43" spans="1:23" x14ac:dyDescent="0.15">
      <c r="A43" t="e">
        <f>VLOOKUP(I43,登録!$A$2:$I$2060,8,0)</f>
        <v>#N/A</v>
      </c>
      <c r="B43" t="e">
        <f t="shared" si="1"/>
        <v>#N/A</v>
      </c>
      <c r="C43" t="e">
        <f t="shared" si="2"/>
        <v>#N/A</v>
      </c>
      <c r="D43">
        <v>1</v>
      </c>
      <c r="E43" t="e">
        <f>VLOOKUP(I43,登録!$A$2:$I$2060,7,0)</f>
        <v>#N/A</v>
      </c>
      <c r="F43" t="e">
        <f>VLOOKUP(I43,登録!$A$2:$I$2060,6,0)</f>
        <v>#N/A</v>
      </c>
      <c r="I43">
        <f>'種目別申込一覧表（男子）'!O13</f>
        <v>0</v>
      </c>
      <c r="J43" t="str">
        <f t="shared" si="6"/>
        <v>60100 0</v>
      </c>
      <c r="K43" t="e">
        <f>VLOOKUP(I43,登録!$A$2:$L$2303,12,0)</f>
        <v>#N/A</v>
      </c>
      <c r="L43" t="e">
        <f>VLOOKUP(I43,登録!$A$2:$I$2060,2,0)</f>
        <v>#N/A</v>
      </c>
      <c r="M43" t="e">
        <f>VLOOKUP(I43,登録!$A$2:$I$2060,4,0)</f>
        <v>#N/A</v>
      </c>
      <c r="N43" t="e">
        <f>VLOOKUP(I43,登録!$A$2:$K$2089,11,0)</f>
        <v>#N/A</v>
      </c>
      <c r="O43" t="e">
        <f t="shared" si="3"/>
        <v>#N/A</v>
      </c>
      <c r="P43" t="s">
        <v>587</v>
      </c>
      <c r="Q43" s="124" t="s">
        <v>595</v>
      </c>
      <c r="R43" s="117"/>
      <c r="S43" t="str">
        <f t="shared" si="4"/>
        <v>60100 0</v>
      </c>
      <c r="U43" t="e">
        <f>VLOOKUP(I43,登録!$A$2:$I$2060,9,0)</f>
        <v>#N/A</v>
      </c>
      <c r="V43" t="e">
        <f>VLOOKUP(I43,登録!A$2:J$2060,10,0)</f>
        <v>#N/A</v>
      </c>
      <c r="W43" t="e">
        <f t="shared" si="5"/>
        <v>#N/A</v>
      </c>
    </row>
    <row r="44" spans="1:23" x14ac:dyDescent="0.15">
      <c r="A44" t="e">
        <f>VLOOKUP(I44,登録!$A$2:$I$2060,8,0)</f>
        <v>#N/A</v>
      </c>
      <c r="B44" t="e">
        <f t="shared" si="1"/>
        <v>#N/A</v>
      </c>
      <c r="C44" t="e">
        <f t="shared" si="2"/>
        <v>#N/A</v>
      </c>
      <c r="D44">
        <v>1</v>
      </c>
      <c r="E44" t="e">
        <f>VLOOKUP(I44,登録!$A$2:$I$2060,7,0)</f>
        <v>#N/A</v>
      </c>
      <c r="F44" t="e">
        <f>VLOOKUP(I44,登録!$A$2:$I$2060,6,0)</f>
        <v>#N/A</v>
      </c>
      <c r="I44">
        <f>'種目別申込一覧表（男子）'!O14</f>
        <v>0</v>
      </c>
      <c r="J44" t="str">
        <f t="shared" si="6"/>
        <v>60300 0</v>
      </c>
      <c r="K44" t="e">
        <f>VLOOKUP(I44,登録!$A$2:$L$2303,12,0)</f>
        <v>#N/A</v>
      </c>
      <c r="L44" t="e">
        <f>VLOOKUP(I44,登録!$A$2:$I$2060,2,0)</f>
        <v>#N/A</v>
      </c>
      <c r="M44" t="e">
        <f>VLOOKUP(I44,登録!$A$2:$I$2060,4,0)</f>
        <v>#N/A</v>
      </c>
      <c r="N44" t="e">
        <f>VLOOKUP(I44,登録!$A$2:$K$2089,11,0)</f>
        <v>#N/A</v>
      </c>
      <c r="O44" t="e">
        <f t="shared" si="3"/>
        <v>#N/A</v>
      </c>
      <c r="P44" t="s">
        <v>585</v>
      </c>
      <c r="Q44" s="124" t="s">
        <v>596</v>
      </c>
      <c r="R44" s="117"/>
      <c r="S44" t="str">
        <f t="shared" si="4"/>
        <v>60300 0</v>
      </c>
      <c r="U44" t="e">
        <f>VLOOKUP(I44,登録!$A$2:$I$2060,9,0)</f>
        <v>#N/A</v>
      </c>
      <c r="V44" t="e">
        <f>VLOOKUP(I44,登録!A$2:J$2060,10,0)</f>
        <v>#N/A</v>
      </c>
      <c r="W44" t="e">
        <f t="shared" si="5"/>
        <v>#N/A</v>
      </c>
    </row>
    <row r="45" spans="1:23" x14ac:dyDescent="0.15">
      <c r="A45" t="e">
        <f>VLOOKUP(I45,登録!$A$2:$I$2060,8,0)</f>
        <v>#N/A</v>
      </c>
      <c r="B45" t="e">
        <f t="shared" si="1"/>
        <v>#N/A</v>
      </c>
      <c r="C45" t="e">
        <f t="shared" si="2"/>
        <v>#N/A</v>
      </c>
      <c r="D45">
        <v>1</v>
      </c>
      <c r="E45" t="e">
        <f>VLOOKUP(I45,登録!$A$2:$I$2060,7,0)</f>
        <v>#N/A</v>
      </c>
      <c r="F45" t="e">
        <f>VLOOKUP(I45,登録!$A$2:$I$2060,6,0)</f>
        <v>#N/A</v>
      </c>
      <c r="I45">
        <f>'種目別申込一覧表（男子）'!O15</f>
        <v>0</v>
      </c>
      <c r="J45" t="str">
        <f t="shared" si="6"/>
        <v>60300 0</v>
      </c>
      <c r="K45" t="e">
        <f>VLOOKUP(I45,登録!$A$2:$L$2303,12,0)</f>
        <v>#N/A</v>
      </c>
      <c r="L45" t="e">
        <f>VLOOKUP(I45,登録!$A$2:$I$2060,2,0)</f>
        <v>#N/A</v>
      </c>
      <c r="M45" t="e">
        <f>VLOOKUP(I45,登録!$A$2:$I$2060,4,0)</f>
        <v>#N/A</v>
      </c>
      <c r="N45" t="e">
        <f>VLOOKUP(I45,登録!$A$2:$K$2089,11,0)</f>
        <v>#N/A</v>
      </c>
      <c r="O45" t="e">
        <f t="shared" si="3"/>
        <v>#N/A</v>
      </c>
      <c r="P45" t="s">
        <v>585</v>
      </c>
      <c r="Q45" s="124" t="s">
        <v>596</v>
      </c>
      <c r="R45" s="117"/>
      <c r="S45" t="str">
        <f t="shared" si="4"/>
        <v>60300 0</v>
      </c>
      <c r="U45" t="e">
        <f>VLOOKUP(I45,登録!$A$2:$I$2060,9,0)</f>
        <v>#N/A</v>
      </c>
      <c r="V45" t="e">
        <f>VLOOKUP(I45,登録!A$2:J$2060,10,0)</f>
        <v>#N/A</v>
      </c>
      <c r="W45" t="e">
        <f t="shared" si="5"/>
        <v>#N/A</v>
      </c>
    </row>
    <row r="46" spans="1:23" x14ac:dyDescent="0.15">
      <c r="A46" t="e">
        <f>VLOOKUP(I46,登録!$A$2:$I$2060,8,0)</f>
        <v>#N/A</v>
      </c>
      <c r="B46" t="e">
        <f t="shared" si="1"/>
        <v>#N/A</v>
      </c>
      <c r="C46" t="e">
        <f t="shared" si="2"/>
        <v>#N/A</v>
      </c>
      <c r="D46">
        <v>1</v>
      </c>
      <c r="E46" t="e">
        <f>VLOOKUP(I46,登録!$A$2:$I$2060,7,0)</f>
        <v>#N/A</v>
      </c>
      <c r="F46" t="e">
        <f>VLOOKUP(I46,登録!$A$2:$I$2060,6,0)</f>
        <v>#N/A</v>
      </c>
      <c r="I46">
        <f>'種目別申込一覧表（男子）'!O16</f>
        <v>0</v>
      </c>
      <c r="J46" t="str">
        <f t="shared" si="6"/>
        <v>60300 0</v>
      </c>
      <c r="K46" t="e">
        <f>VLOOKUP(I46,登録!$A$2:$L$2303,12,0)</f>
        <v>#N/A</v>
      </c>
      <c r="L46" t="e">
        <f>VLOOKUP(I46,登録!$A$2:$I$2060,2,0)</f>
        <v>#N/A</v>
      </c>
      <c r="M46" t="e">
        <f>VLOOKUP(I46,登録!$A$2:$I$2060,4,0)</f>
        <v>#N/A</v>
      </c>
      <c r="N46" t="e">
        <f>VLOOKUP(I46,登録!$A$2:$K$2089,11,0)</f>
        <v>#N/A</v>
      </c>
      <c r="O46" t="e">
        <f t="shared" si="3"/>
        <v>#N/A</v>
      </c>
      <c r="P46" t="s">
        <v>585</v>
      </c>
      <c r="Q46" s="124" t="s">
        <v>596</v>
      </c>
      <c r="R46" s="117"/>
      <c r="S46" t="str">
        <f t="shared" si="4"/>
        <v>60300 0</v>
      </c>
      <c r="U46" t="e">
        <f>VLOOKUP(I46,登録!$A$2:$I$2060,9,0)</f>
        <v>#N/A</v>
      </c>
      <c r="V46" t="e">
        <f>VLOOKUP(I46,登録!A$2:J$2060,10,0)</f>
        <v>#N/A</v>
      </c>
      <c r="W46" t="e">
        <f t="shared" si="5"/>
        <v>#N/A</v>
      </c>
    </row>
    <row r="47" spans="1:23" x14ac:dyDescent="0.15">
      <c r="A47" t="e">
        <f>VLOOKUP(I47,登録!$A$2:$I$2060,8,0)</f>
        <v>#N/A</v>
      </c>
      <c r="B47" t="e">
        <f t="shared" si="1"/>
        <v>#N/A</v>
      </c>
      <c r="C47" t="e">
        <f t="shared" si="2"/>
        <v>#N/A</v>
      </c>
      <c r="D47">
        <v>1</v>
      </c>
      <c r="E47" t="e">
        <f>VLOOKUP(I47,登録!$A$2:$I$2060,7,0)</f>
        <v>#N/A</v>
      </c>
      <c r="F47" t="e">
        <f>VLOOKUP(I47,登録!$A$2:$I$2060,6,0)</f>
        <v>#N/A</v>
      </c>
      <c r="I47">
        <f>'種目別申込一覧表（男子）'!O17</f>
        <v>0</v>
      </c>
      <c r="J47" t="str">
        <f t="shared" si="6"/>
        <v>60300 0</v>
      </c>
      <c r="K47" t="e">
        <f>VLOOKUP(I47,登録!$A$2:$L$2303,12,0)</f>
        <v>#N/A</v>
      </c>
      <c r="L47" t="e">
        <f>VLOOKUP(I47,登録!$A$2:$I$2060,2,0)</f>
        <v>#N/A</v>
      </c>
      <c r="M47" t="e">
        <f>VLOOKUP(I47,登録!$A$2:$I$2060,4,0)</f>
        <v>#N/A</v>
      </c>
      <c r="N47" t="e">
        <f>VLOOKUP(I47,登録!$A$2:$K$2089,11,0)</f>
        <v>#N/A</v>
      </c>
      <c r="O47" t="e">
        <f t="shared" si="3"/>
        <v>#N/A</v>
      </c>
      <c r="P47" t="s">
        <v>585</v>
      </c>
      <c r="Q47" s="124" t="s">
        <v>596</v>
      </c>
      <c r="R47" s="117"/>
      <c r="S47" t="str">
        <f t="shared" si="4"/>
        <v>60300 0</v>
      </c>
      <c r="U47" t="e">
        <f>VLOOKUP(I47,登録!$A$2:$I$2060,9,0)</f>
        <v>#N/A</v>
      </c>
      <c r="V47" t="e">
        <f>VLOOKUP(I47,登録!A$2:J$2060,10,0)</f>
        <v>#N/A</v>
      </c>
      <c r="W47" t="e">
        <f t="shared" si="5"/>
        <v>#N/A</v>
      </c>
    </row>
    <row r="48" spans="1:23" x14ac:dyDescent="0.15">
      <c r="A48" t="e">
        <f>VLOOKUP(I48,登録!$A$2:$I$2060,8,0)</f>
        <v>#N/A</v>
      </c>
      <c r="B48" t="e">
        <f t="shared" si="1"/>
        <v>#N/A</v>
      </c>
      <c r="C48" t="e">
        <f t="shared" si="2"/>
        <v>#N/A</v>
      </c>
      <c r="D48">
        <v>1</v>
      </c>
      <c r="E48" t="e">
        <f>VLOOKUP(I48,登録!$A$2:$I$2060,7,0)</f>
        <v>#N/A</v>
      </c>
      <c r="F48" t="e">
        <f>VLOOKUP(I48,登録!$A$2:$I$2060,6,0)</f>
        <v>#N/A</v>
      </c>
      <c r="I48">
        <f>'種目別申込一覧表（男子）'!O18</f>
        <v>0</v>
      </c>
      <c r="J48" t="str">
        <f t="shared" si="6"/>
        <v>60300 0</v>
      </c>
      <c r="K48" t="e">
        <f>VLOOKUP(I48,登録!$A$2:$L$2303,12,0)</f>
        <v>#N/A</v>
      </c>
      <c r="L48" t="e">
        <f>VLOOKUP(I48,登録!$A$2:$I$2060,2,0)</f>
        <v>#N/A</v>
      </c>
      <c r="M48" t="e">
        <f>VLOOKUP(I48,登録!$A$2:$I$2060,4,0)</f>
        <v>#N/A</v>
      </c>
      <c r="N48" t="e">
        <f>VLOOKUP(I48,登録!$A$2:$K$2089,11,0)</f>
        <v>#N/A</v>
      </c>
      <c r="O48" t="e">
        <f t="shared" si="3"/>
        <v>#N/A</v>
      </c>
      <c r="P48" t="s">
        <v>585</v>
      </c>
      <c r="Q48" s="124" t="s">
        <v>596</v>
      </c>
      <c r="R48" s="117"/>
      <c r="S48" t="str">
        <f t="shared" si="4"/>
        <v>60300 0</v>
      </c>
      <c r="U48" t="e">
        <f>VLOOKUP(I48,登録!$A$2:$I$2060,9,0)</f>
        <v>#N/A</v>
      </c>
      <c r="V48" t="e">
        <f>VLOOKUP(I48,登録!A$2:J$2060,10,0)</f>
        <v>#N/A</v>
      </c>
      <c r="W48" t="e">
        <f t="shared" si="5"/>
        <v>#N/A</v>
      </c>
    </row>
    <row r="49" spans="1:23" x14ac:dyDescent="0.15">
      <c r="A49" t="e">
        <f>VLOOKUP(I49,登録!$A$2:$I$2060,8,0)</f>
        <v>#N/A</v>
      </c>
      <c r="B49" t="e">
        <f t="shared" si="1"/>
        <v>#N/A</v>
      </c>
      <c r="C49" t="e">
        <f t="shared" si="2"/>
        <v>#N/A</v>
      </c>
      <c r="D49">
        <v>1</v>
      </c>
      <c r="E49" t="e">
        <f>VLOOKUP(I49,登録!$A$2:$I$2060,7,0)</f>
        <v>#N/A</v>
      </c>
      <c r="F49" t="e">
        <f>VLOOKUP(I49,登録!$A$2:$I$2060,6,0)</f>
        <v>#N/A</v>
      </c>
      <c r="I49">
        <f>'種目別申込一覧表（男子）'!O19</f>
        <v>0</v>
      </c>
      <c r="J49" t="str">
        <f t="shared" si="6"/>
        <v>60300 0</v>
      </c>
      <c r="K49" t="e">
        <f>VLOOKUP(I49,登録!$A$2:$L$2303,12,0)</f>
        <v>#N/A</v>
      </c>
      <c r="L49" t="e">
        <f>VLOOKUP(I49,登録!$A$2:$I$2060,2,0)</f>
        <v>#N/A</v>
      </c>
      <c r="M49" t="e">
        <f>VLOOKUP(I49,登録!$A$2:$I$2060,4,0)</f>
        <v>#N/A</v>
      </c>
      <c r="N49" t="e">
        <f>VLOOKUP(I49,登録!$A$2:$K$2089,11,0)</f>
        <v>#N/A</v>
      </c>
      <c r="O49" t="e">
        <f t="shared" si="3"/>
        <v>#N/A</v>
      </c>
      <c r="P49" t="s">
        <v>585</v>
      </c>
      <c r="Q49" s="124" t="s">
        <v>596</v>
      </c>
      <c r="R49" s="117"/>
      <c r="S49" t="str">
        <f t="shared" si="4"/>
        <v>60300 0</v>
      </c>
      <c r="U49" t="e">
        <f>VLOOKUP(I49,登録!$A$2:$I$2060,9,0)</f>
        <v>#N/A</v>
      </c>
      <c r="V49" t="e">
        <f>VLOOKUP(I49,登録!A$2:J$2060,10,0)</f>
        <v>#N/A</v>
      </c>
      <c r="W49" t="e">
        <f t="shared" si="5"/>
        <v>#N/A</v>
      </c>
    </row>
    <row r="50" spans="1:23" x14ac:dyDescent="0.15">
      <c r="A50" t="e">
        <f>VLOOKUP(I50,登録!$A$2:$I$2060,8,0)</f>
        <v>#N/A</v>
      </c>
      <c r="B50" t="e">
        <f t="shared" si="1"/>
        <v>#N/A</v>
      </c>
      <c r="C50" t="e">
        <f t="shared" si="2"/>
        <v>#N/A</v>
      </c>
      <c r="D50">
        <v>1</v>
      </c>
      <c r="E50" t="e">
        <f>VLOOKUP(I50,登録!$A$2:$I$2060,7,0)</f>
        <v>#N/A</v>
      </c>
      <c r="F50" t="e">
        <f>VLOOKUP(I50,登録!$A$2:$I$2060,6,0)</f>
        <v>#N/A</v>
      </c>
      <c r="I50">
        <f>'種目別申込一覧表（男子）'!O20</f>
        <v>0</v>
      </c>
      <c r="J50" t="str">
        <f t="shared" si="6"/>
        <v>07100 00</v>
      </c>
      <c r="K50" t="e">
        <f>VLOOKUP(I50,登録!$A$2:$L$2303,12,0)</f>
        <v>#N/A</v>
      </c>
      <c r="L50" t="e">
        <f>VLOOKUP(I50,登録!$A$2:$I$2060,2,0)</f>
        <v>#N/A</v>
      </c>
      <c r="M50" t="e">
        <f>VLOOKUP(I50,登録!$A$2:$I$2060,4,0)</f>
        <v>#N/A</v>
      </c>
      <c r="N50" t="e">
        <f>VLOOKUP(I50,登録!$A$2:$K$2089,11,0)</f>
        <v>#N/A</v>
      </c>
      <c r="O50" t="e">
        <f t="shared" si="3"/>
        <v>#N/A</v>
      </c>
      <c r="P50" t="s">
        <v>564</v>
      </c>
      <c r="Q50" s="124" t="s">
        <v>565</v>
      </c>
      <c r="R50" s="117">
        <f>'種目別申込一覧表（男子）'!V20</f>
        <v>0</v>
      </c>
      <c r="S50" t="str">
        <f t="shared" ref="S50:S73" si="7">Q50&amp;" 0"&amp;R50</f>
        <v>07100 00</v>
      </c>
      <c r="U50" t="e">
        <f>VLOOKUP(I50,登録!$A$2:$I$2060,9,0)</f>
        <v>#N/A</v>
      </c>
      <c r="V50" t="e">
        <f>VLOOKUP(I50,登録!A$2:J$2060,10,0)</f>
        <v>#N/A</v>
      </c>
      <c r="W50" t="e">
        <f t="shared" si="5"/>
        <v>#N/A</v>
      </c>
    </row>
    <row r="51" spans="1:23" x14ac:dyDescent="0.15">
      <c r="A51" t="e">
        <f>VLOOKUP(I51,登録!$A$2:$I$2060,8,0)</f>
        <v>#N/A</v>
      </c>
      <c r="B51" t="e">
        <f t="shared" si="1"/>
        <v>#N/A</v>
      </c>
      <c r="C51" t="e">
        <f t="shared" si="2"/>
        <v>#N/A</v>
      </c>
      <c r="D51">
        <v>1</v>
      </c>
      <c r="E51" t="e">
        <f>VLOOKUP(I51,登録!$A$2:$I$2060,7,0)</f>
        <v>#N/A</v>
      </c>
      <c r="F51" t="e">
        <f>VLOOKUP(I51,登録!$A$2:$I$2060,6,0)</f>
        <v>#N/A</v>
      </c>
      <c r="I51">
        <f>'種目別申込一覧表（男子）'!O21</f>
        <v>0</v>
      </c>
      <c r="J51" t="str">
        <f t="shared" si="6"/>
        <v>07100 00</v>
      </c>
      <c r="K51" t="e">
        <f>VLOOKUP(I51,登録!$A$2:$L$2303,12,0)</f>
        <v>#N/A</v>
      </c>
      <c r="L51" t="e">
        <f>VLOOKUP(I51,登録!$A$2:$I$2060,2,0)</f>
        <v>#N/A</v>
      </c>
      <c r="M51" t="e">
        <f>VLOOKUP(I51,登録!$A$2:$I$2060,4,0)</f>
        <v>#N/A</v>
      </c>
      <c r="N51" t="e">
        <f>VLOOKUP(I51,登録!$A$2:$K$2089,11,0)</f>
        <v>#N/A</v>
      </c>
      <c r="O51" t="e">
        <f t="shared" si="3"/>
        <v>#N/A</v>
      </c>
      <c r="P51" t="s">
        <v>564</v>
      </c>
      <c r="Q51" s="124" t="s">
        <v>565</v>
      </c>
      <c r="R51" s="117">
        <f>'種目別申込一覧表（男子）'!V21</f>
        <v>0</v>
      </c>
      <c r="S51" t="str">
        <f t="shared" si="7"/>
        <v>07100 00</v>
      </c>
      <c r="U51" t="e">
        <f>VLOOKUP(I51,登録!$A$2:$I$2060,9,0)</f>
        <v>#N/A</v>
      </c>
      <c r="V51" t="e">
        <f>VLOOKUP(I51,登録!A$2:J$2060,10,0)</f>
        <v>#N/A</v>
      </c>
      <c r="W51" t="e">
        <f t="shared" si="5"/>
        <v>#N/A</v>
      </c>
    </row>
    <row r="52" spans="1:23" x14ac:dyDescent="0.15">
      <c r="A52" t="e">
        <f>VLOOKUP(I52,登録!$A$2:$I$2060,8,0)</f>
        <v>#N/A</v>
      </c>
      <c r="B52" t="e">
        <f t="shared" si="1"/>
        <v>#N/A</v>
      </c>
      <c r="C52" t="e">
        <f t="shared" si="2"/>
        <v>#N/A</v>
      </c>
      <c r="D52">
        <v>1</v>
      </c>
      <c r="E52" t="e">
        <f>VLOOKUP(I52,登録!$A$2:$I$2060,7,0)</f>
        <v>#N/A</v>
      </c>
      <c r="F52" t="e">
        <f>VLOOKUP(I52,登録!$A$2:$I$2060,6,0)</f>
        <v>#N/A</v>
      </c>
      <c r="I52">
        <f>'種目別申込一覧表（男子）'!O22</f>
        <v>0</v>
      </c>
      <c r="J52" t="str">
        <f t="shared" si="6"/>
        <v>07100 00</v>
      </c>
      <c r="K52" t="e">
        <f>VLOOKUP(I52,登録!$A$2:$L$2303,12,0)</f>
        <v>#N/A</v>
      </c>
      <c r="L52" t="e">
        <f>VLOOKUP(I52,登録!$A$2:$I$2060,2,0)</f>
        <v>#N/A</v>
      </c>
      <c r="M52" t="e">
        <f>VLOOKUP(I52,登録!$A$2:$I$2060,4,0)</f>
        <v>#N/A</v>
      </c>
      <c r="N52" t="e">
        <f>VLOOKUP(I52,登録!$A$2:$K$2089,11,0)</f>
        <v>#N/A</v>
      </c>
      <c r="O52" t="e">
        <f t="shared" si="3"/>
        <v>#N/A</v>
      </c>
      <c r="P52" t="s">
        <v>564</v>
      </c>
      <c r="Q52" s="124" t="s">
        <v>565</v>
      </c>
      <c r="R52" s="117">
        <f>'種目別申込一覧表（男子）'!V22</f>
        <v>0</v>
      </c>
      <c r="S52" t="str">
        <f t="shared" si="7"/>
        <v>07100 00</v>
      </c>
      <c r="U52" t="e">
        <f>VLOOKUP(I52,登録!$A$2:$I$2060,9,0)</f>
        <v>#N/A</v>
      </c>
      <c r="V52" t="e">
        <f>VLOOKUP(I52,登録!A$2:J$2060,10,0)</f>
        <v>#N/A</v>
      </c>
      <c r="W52" t="e">
        <f t="shared" si="5"/>
        <v>#N/A</v>
      </c>
    </row>
    <row r="53" spans="1:23" x14ac:dyDescent="0.15">
      <c r="A53" t="e">
        <f>VLOOKUP(I53,登録!$A$2:$I$2060,8,0)</f>
        <v>#N/A</v>
      </c>
      <c r="B53" t="e">
        <f t="shared" si="1"/>
        <v>#N/A</v>
      </c>
      <c r="C53" t="e">
        <f t="shared" si="2"/>
        <v>#N/A</v>
      </c>
      <c r="D53">
        <v>1</v>
      </c>
      <c r="E53" t="e">
        <f>VLOOKUP(I53,登録!$A$2:$I$2060,7,0)</f>
        <v>#N/A</v>
      </c>
      <c r="F53" t="e">
        <f>VLOOKUP(I53,登録!$A$2:$I$2060,6,0)</f>
        <v>#N/A</v>
      </c>
      <c r="I53">
        <f>'種目別申込一覧表（男子）'!O23</f>
        <v>0</v>
      </c>
      <c r="J53" t="str">
        <f t="shared" si="6"/>
        <v>07200 00</v>
      </c>
      <c r="K53" t="e">
        <f>VLOOKUP(I53,登録!$A$2:$L$2303,12,0)</f>
        <v>#N/A</v>
      </c>
      <c r="L53" t="e">
        <f>VLOOKUP(I53,登録!$A$2:$I$2060,2,0)</f>
        <v>#N/A</v>
      </c>
      <c r="M53" t="e">
        <f>VLOOKUP(I53,登録!$A$2:$I$2060,4,0)</f>
        <v>#N/A</v>
      </c>
      <c r="N53" t="e">
        <f>VLOOKUP(I53,登録!$A$2:$K$2089,11,0)</f>
        <v>#N/A</v>
      </c>
      <c r="O53" t="e">
        <f t="shared" si="3"/>
        <v>#N/A</v>
      </c>
      <c r="P53" t="s">
        <v>583</v>
      </c>
      <c r="Q53" s="124" t="s">
        <v>597</v>
      </c>
      <c r="R53" s="117">
        <f>'種目別申込一覧表（男子）'!V23</f>
        <v>0</v>
      </c>
      <c r="S53" t="str">
        <f t="shared" si="7"/>
        <v>07200 00</v>
      </c>
      <c r="U53" t="e">
        <f>VLOOKUP(I53,登録!$A$2:$I$2060,9,0)</f>
        <v>#N/A</v>
      </c>
      <c r="V53" t="e">
        <f>VLOOKUP(I53,登録!A$2:J$2060,10,0)</f>
        <v>#N/A</v>
      </c>
      <c r="W53" t="e">
        <f t="shared" si="5"/>
        <v>#N/A</v>
      </c>
    </row>
    <row r="54" spans="1:23" x14ac:dyDescent="0.15">
      <c r="A54" t="e">
        <f>VLOOKUP(I54,登録!$A$2:$I$2060,8,0)</f>
        <v>#N/A</v>
      </c>
      <c r="B54" t="e">
        <f t="shared" si="1"/>
        <v>#N/A</v>
      </c>
      <c r="C54" t="e">
        <f t="shared" si="2"/>
        <v>#N/A</v>
      </c>
      <c r="D54">
        <v>1</v>
      </c>
      <c r="E54" t="e">
        <f>VLOOKUP(I54,登録!$A$2:$I$2060,7,0)</f>
        <v>#N/A</v>
      </c>
      <c r="F54" t="e">
        <f>VLOOKUP(I54,登録!$A$2:$I$2060,6,0)</f>
        <v>#N/A</v>
      </c>
      <c r="I54">
        <f>'種目別申込一覧表（男子）'!O24</f>
        <v>0</v>
      </c>
      <c r="J54" t="str">
        <f t="shared" si="6"/>
        <v>07200 00</v>
      </c>
      <c r="K54" t="e">
        <f>VLOOKUP(I54,登録!$A$2:$L$2303,12,0)</f>
        <v>#N/A</v>
      </c>
      <c r="L54" t="e">
        <f>VLOOKUP(I54,登録!$A$2:$I$2060,2,0)</f>
        <v>#N/A</v>
      </c>
      <c r="M54" t="e">
        <f>VLOOKUP(I54,登録!$A$2:$I$2060,4,0)</f>
        <v>#N/A</v>
      </c>
      <c r="N54" t="e">
        <f>VLOOKUP(I54,登録!$A$2:$K$2089,11,0)</f>
        <v>#N/A</v>
      </c>
      <c r="O54" t="e">
        <f t="shared" si="3"/>
        <v>#N/A</v>
      </c>
      <c r="P54" t="s">
        <v>583</v>
      </c>
      <c r="Q54" s="124" t="s">
        <v>597</v>
      </c>
      <c r="R54" s="117">
        <f>'種目別申込一覧表（男子）'!V24</f>
        <v>0</v>
      </c>
      <c r="S54" t="str">
        <f t="shared" si="7"/>
        <v>07200 00</v>
      </c>
      <c r="U54" t="e">
        <f>VLOOKUP(I54,登録!$A$2:$I$2060,9,0)</f>
        <v>#N/A</v>
      </c>
      <c r="V54" t="e">
        <f>VLOOKUP(I54,登録!A$2:J$2060,10,0)</f>
        <v>#N/A</v>
      </c>
      <c r="W54" t="e">
        <f t="shared" si="5"/>
        <v>#N/A</v>
      </c>
    </row>
    <row r="55" spans="1:23" x14ac:dyDescent="0.15">
      <c r="A55" t="e">
        <f>VLOOKUP(I55,登録!$A$2:$I$2060,8,0)</f>
        <v>#N/A</v>
      </c>
      <c r="B55" t="e">
        <f t="shared" si="1"/>
        <v>#N/A</v>
      </c>
      <c r="C55" t="e">
        <f t="shared" si="2"/>
        <v>#N/A</v>
      </c>
      <c r="D55">
        <v>1</v>
      </c>
      <c r="E55" t="e">
        <f>VLOOKUP(I55,登録!$A$2:$I$2060,7,0)</f>
        <v>#N/A</v>
      </c>
      <c r="F55" t="e">
        <f>VLOOKUP(I55,登録!$A$2:$I$2060,6,0)</f>
        <v>#N/A</v>
      </c>
      <c r="I55">
        <f>'種目別申込一覧表（男子）'!O25</f>
        <v>0</v>
      </c>
      <c r="J55" t="str">
        <f t="shared" si="6"/>
        <v>07200 00</v>
      </c>
      <c r="K55" t="e">
        <f>VLOOKUP(I55,登録!$A$2:$L$2303,12,0)</f>
        <v>#N/A</v>
      </c>
      <c r="L55" t="e">
        <f>VLOOKUP(I55,登録!$A$2:$I$2060,2,0)</f>
        <v>#N/A</v>
      </c>
      <c r="M55" t="e">
        <f>VLOOKUP(I55,登録!$A$2:$I$2060,4,0)</f>
        <v>#N/A</v>
      </c>
      <c r="N55" t="e">
        <f>VLOOKUP(I55,登録!$A$2:$K$2089,11,0)</f>
        <v>#N/A</v>
      </c>
      <c r="O55" t="e">
        <f t="shared" si="3"/>
        <v>#N/A</v>
      </c>
      <c r="P55" t="s">
        <v>583</v>
      </c>
      <c r="Q55" s="124" t="s">
        <v>597</v>
      </c>
      <c r="R55" s="117">
        <f>'種目別申込一覧表（男子）'!V25</f>
        <v>0</v>
      </c>
      <c r="S55" t="str">
        <f t="shared" si="7"/>
        <v>07200 00</v>
      </c>
      <c r="U55" t="e">
        <f>VLOOKUP(I55,登録!$A$2:$I$2060,9,0)</f>
        <v>#N/A</v>
      </c>
      <c r="V55" t="e">
        <f>VLOOKUP(I55,登録!A$2:J$2060,10,0)</f>
        <v>#N/A</v>
      </c>
      <c r="W55" t="e">
        <f t="shared" si="5"/>
        <v>#N/A</v>
      </c>
    </row>
    <row r="56" spans="1:23" x14ac:dyDescent="0.15">
      <c r="A56" t="e">
        <f>VLOOKUP(I56,登録!$A$2:$I$2060,8,0)</f>
        <v>#N/A</v>
      </c>
      <c r="B56" t="e">
        <f t="shared" si="1"/>
        <v>#N/A</v>
      </c>
      <c r="C56" t="e">
        <f t="shared" si="2"/>
        <v>#N/A</v>
      </c>
      <c r="D56">
        <v>1</v>
      </c>
      <c r="E56" t="e">
        <f>VLOOKUP(I56,登録!$A$2:$I$2060,7,0)</f>
        <v>#N/A</v>
      </c>
      <c r="F56" t="e">
        <f>VLOOKUP(I56,登録!$A$2:$I$2060,6,0)</f>
        <v>#N/A</v>
      </c>
      <c r="I56">
        <f>'種目別申込一覧表（男子）'!O26</f>
        <v>0</v>
      </c>
      <c r="J56" t="str">
        <f t="shared" si="6"/>
        <v>07300 00</v>
      </c>
      <c r="K56" t="e">
        <f>VLOOKUP(I56,登録!$A$2:$L$2303,12,0)</f>
        <v>#N/A</v>
      </c>
      <c r="L56" t="e">
        <f>VLOOKUP(I56,登録!$A$2:$I$2060,2,0)</f>
        <v>#N/A</v>
      </c>
      <c r="M56" t="e">
        <f>VLOOKUP(I56,登録!$A$2:$I$2060,4,0)</f>
        <v>#N/A</v>
      </c>
      <c r="N56" t="e">
        <f>VLOOKUP(I56,登録!$A$2:$K$2089,11,0)</f>
        <v>#N/A</v>
      </c>
      <c r="O56" t="e">
        <f t="shared" si="3"/>
        <v>#N/A</v>
      </c>
      <c r="P56" t="s">
        <v>566</v>
      </c>
      <c r="Q56" s="124" t="s">
        <v>567</v>
      </c>
      <c r="R56" s="115">
        <f>'種目別申込一覧表（男子）'!V26</f>
        <v>0</v>
      </c>
      <c r="S56" t="str">
        <f t="shared" si="7"/>
        <v>07300 00</v>
      </c>
      <c r="U56" t="e">
        <f>VLOOKUP(I56,登録!$A$2:$I$2060,9,0)</f>
        <v>#N/A</v>
      </c>
      <c r="V56" t="e">
        <f>VLOOKUP(I56,登録!A$2:J$2060,10,0)</f>
        <v>#N/A</v>
      </c>
      <c r="W56" t="e">
        <f t="shared" si="5"/>
        <v>#N/A</v>
      </c>
    </row>
    <row r="57" spans="1:23" x14ac:dyDescent="0.15">
      <c r="A57" t="e">
        <f>VLOOKUP(I57,登録!$A$2:$I$2060,8,0)</f>
        <v>#N/A</v>
      </c>
      <c r="B57" t="e">
        <f t="shared" si="1"/>
        <v>#N/A</v>
      </c>
      <c r="C57" t="e">
        <f t="shared" si="2"/>
        <v>#N/A</v>
      </c>
      <c r="D57">
        <v>1</v>
      </c>
      <c r="E57" t="e">
        <f>VLOOKUP(I57,登録!$A$2:$I$2060,7,0)</f>
        <v>#N/A</v>
      </c>
      <c r="F57" t="e">
        <f>VLOOKUP(I57,登録!$A$2:$I$2060,6,0)</f>
        <v>#N/A</v>
      </c>
      <c r="I57">
        <f>'種目別申込一覧表（男子）'!O27</f>
        <v>0</v>
      </c>
      <c r="J57" t="str">
        <f t="shared" si="6"/>
        <v>07300 00</v>
      </c>
      <c r="K57" t="e">
        <f>VLOOKUP(I57,登録!$A$2:$L$2303,12,0)</f>
        <v>#N/A</v>
      </c>
      <c r="L57" t="e">
        <f>VLOOKUP(I57,登録!$A$2:$I$2060,2,0)</f>
        <v>#N/A</v>
      </c>
      <c r="M57" t="e">
        <f>VLOOKUP(I57,登録!$A$2:$I$2060,4,0)</f>
        <v>#N/A</v>
      </c>
      <c r="N57" t="e">
        <f>VLOOKUP(I57,登録!$A$2:$K$2089,11,0)</f>
        <v>#N/A</v>
      </c>
      <c r="O57" t="e">
        <f t="shared" si="3"/>
        <v>#N/A</v>
      </c>
      <c r="P57" t="s">
        <v>566</v>
      </c>
      <c r="Q57" s="124" t="s">
        <v>567</v>
      </c>
      <c r="R57" s="117">
        <f>'種目別申込一覧表（男子）'!V27</f>
        <v>0</v>
      </c>
      <c r="S57" t="str">
        <f t="shared" si="7"/>
        <v>07300 00</v>
      </c>
      <c r="U57" t="e">
        <f>VLOOKUP(I57,登録!$A$2:$I$2060,9,0)</f>
        <v>#N/A</v>
      </c>
      <c r="V57" t="e">
        <f>VLOOKUP(I57,登録!A$2:J$2060,10,0)</f>
        <v>#N/A</v>
      </c>
      <c r="W57" t="e">
        <f t="shared" si="5"/>
        <v>#N/A</v>
      </c>
    </row>
    <row r="58" spans="1:23" x14ac:dyDescent="0.15">
      <c r="A58" t="e">
        <f>VLOOKUP(I58,登録!$A$2:$I$2060,8,0)</f>
        <v>#N/A</v>
      </c>
      <c r="B58" t="e">
        <f t="shared" si="1"/>
        <v>#N/A</v>
      </c>
      <c r="C58" t="e">
        <f t="shared" si="2"/>
        <v>#N/A</v>
      </c>
      <c r="D58">
        <v>1</v>
      </c>
      <c r="E58" t="e">
        <f>VLOOKUP(I58,登録!$A$2:$I$2060,7,0)</f>
        <v>#N/A</v>
      </c>
      <c r="F58" t="e">
        <f>VLOOKUP(I58,登録!$A$2:$I$2060,6,0)</f>
        <v>#N/A</v>
      </c>
      <c r="I58">
        <f>'種目別申込一覧表（男子）'!O28</f>
        <v>0</v>
      </c>
      <c r="J58" t="str">
        <f t="shared" si="6"/>
        <v>07300 00</v>
      </c>
      <c r="K58" t="e">
        <f>VLOOKUP(I58,登録!$A$2:$L$2303,12,0)</f>
        <v>#N/A</v>
      </c>
      <c r="L58" t="e">
        <f>VLOOKUP(I58,登録!$A$2:$I$2060,2,0)</f>
        <v>#N/A</v>
      </c>
      <c r="M58" t="e">
        <f>VLOOKUP(I58,登録!$A$2:$I$2060,4,0)</f>
        <v>#N/A</v>
      </c>
      <c r="N58" t="e">
        <f>VLOOKUP(I58,登録!$A$2:$K$2089,11,0)</f>
        <v>#N/A</v>
      </c>
      <c r="O58" t="e">
        <f t="shared" si="3"/>
        <v>#N/A</v>
      </c>
      <c r="P58" t="s">
        <v>566</v>
      </c>
      <c r="Q58" s="124" t="s">
        <v>567</v>
      </c>
      <c r="R58" s="117">
        <f>'種目別申込一覧表（男子）'!V28</f>
        <v>0</v>
      </c>
      <c r="S58" t="str">
        <f t="shared" si="7"/>
        <v>07300 00</v>
      </c>
      <c r="U58" t="e">
        <f>VLOOKUP(I58,登録!$A$2:$I$2060,9,0)</f>
        <v>#N/A</v>
      </c>
      <c r="V58" t="e">
        <f>VLOOKUP(I58,登録!A$2:J$2060,10,0)</f>
        <v>#N/A</v>
      </c>
      <c r="W58" t="e">
        <f t="shared" si="5"/>
        <v>#N/A</v>
      </c>
    </row>
    <row r="59" spans="1:23" x14ac:dyDescent="0.15">
      <c r="A59" t="e">
        <f>VLOOKUP(I59,登録!$A$2:$I$2060,8,0)</f>
        <v>#N/A</v>
      </c>
      <c r="B59" t="e">
        <f t="shared" si="1"/>
        <v>#N/A</v>
      </c>
      <c r="C59" t="e">
        <f t="shared" si="2"/>
        <v>#N/A</v>
      </c>
      <c r="D59">
        <v>1</v>
      </c>
      <c r="E59" t="e">
        <f>VLOOKUP(I59,登録!$A$2:$I$2060,7,0)</f>
        <v>#N/A</v>
      </c>
      <c r="F59" t="e">
        <f>VLOOKUP(I59,登録!$A$2:$I$2060,6,0)</f>
        <v>#N/A</v>
      </c>
      <c r="I59">
        <f>'種目別申込一覧表（男子）'!O29</f>
        <v>0</v>
      </c>
      <c r="J59" t="str">
        <f t="shared" si="6"/>
        <v>07400 00</v>
      </c>
      <c r="K59" t="e">
        <f>VLOOKUP(I59,登録!$A$2:$L$2303,12,0)</f>
        <v>#N/A</v>
      </c>
      <c r="L59" t="e">
        <f>VLOOKUP(I59,登録!$A$2:$I$2060,2,0)</f>
        <v>#N/A</v>
      </c>
      <c r="M59" t="e">
        <f>VLOOKUP(I59,登録!$A$2:$I$2060,4,0)</f>
        <v>#N/A</v>
      </c>
      <c r="N59" t="e">
        <f>VLOOKUP(I59,登録!$A$2:$K$2089,11,0)</f>
        <v>#N/A</v>
      </c>
      <c r="O59" t="e">
        <f t="shared" si="3"/>
        <v>#N/A</v>
      </c>
      <c r="P59" t="s">
        <v>568</v>
      </c>
      <c r="Q59" s="124" t="s">
        <v>569</v>
      </c>
      <c r="R59" s="115">
        <f>'種目別申込一覧表（男子）'!V29</f>
        <v>0</v>
      </c>
      <c r="S59" t="str">
        <f t="shared" si="7"/>
        <v>07400 00</v>
      </c>
      <c r="U59" t="e">
        <f>VLOOKUP(I59,登録!$A$2:$I$2060,9,0)</f>
        <v>#N/A</v>
      </c>
      <c r="V59" t="e">
        <f>VLOOKUP(I59,登録!A$2:J$2060,10,0)</f>
        <v>#N/A</v>
      </c>
      <c r="W59" t="e">
        <f t="shared" si="5"/>
        <v>#N/A</v>
      </c>
    </row>
    <row r="60" spans="1:23" x14ac:dyDescent="0.15">
      <c r="A60" t="e">
        <f>VLOOKUP(I60,登録!$A$2:$I$2060,8,0)</f>
        <v>#N/A</v>
      </c>
      <c r="B60" t="e">
        <f t="shared" si="1"/>
        <v>#N/A</v>
      </c>
      <c r="C60" t="e">
        <f t="shared" si="2"/>
        <v>#N/A</v>
      </c>
      <c r="D60">
        <v>1</v>
      </c>
      <c r="E60" t="e">
        <f>VLOOKUP(I60,登録!$A$2:$I$2060,7,0)</f>
        <v>#N/A</v>
      </c>
      <c r="F60" t="e">
        <f>VLOOKUP(I60,登録!$A$2:$I$2060,6,0)</f>
        <v>#N/A</v>
      </c>
      <c r="I60">
        <f>'種目別申込一覧表（男子）'!O30</f>
        <v>0</v>
      </c>
      <c r="J60" t="str">
        <f t="shared" si="6"/>
        <v>07400 00</v>
      </c>
      <c r="K60" t="e">
        <f>VLOOKUP(I60,登録!$A$2:$L$2303,12,0)</f>
        <v>#N/A</v>
      </c>
      <c r="L60" t="e">
        <f>VLOOKUP(I60,登録!$A$2:$I$2060,2,0)</f>
        <v>#N/A</v>
      </c>
      <c r="M60" t="e">
        <f>VLOOKUP(I60,登録!$A$2:$I$2060,4,0)</f>
        <v>#N/A</v>
      </c>
      <c r="N60" t="e">
        <f>VLOOKUP(I60,登録!$A$2:$K$2089,11,0)</f>
        <v>#N/A</v>
      </c>
      <c r="O60" t="e">
        <f t="shared" si="3"/>
        <v>#N/A</v>
      </c>
      <c r="P60" t="s">
        <v>568</v>
      </c>
      <c r="Q60" s="124" t="s">
        <v>569</v>
      </c>
      <c r="R60" s="117">
        <f>'種目別申込一覧表（男子）'!V30</f>
        <v>0</v>
      </c>
      <c r="S60" t="str">
        <f t="shared" si="7"/>
        <v>07400 00</v>
      </c>
      <c r="U60" t="e">
        <f>VLOOKUP(I60,登録!$A$2:$I$2060,9,0)</f>
        <v>#N/A</v>
      </c>
      <c r="V60" t="e">
        <f>VLOOKUP(I60,登録!A$2:J$2060,10,0)</f>
        <v>#N/A</v>
      </c>
      <c r="W60" t="e">
        <f t="shared" si="5"/>
        <v>#N/A</v>
      </c>
    </row>
    <row r="61" spans="1:23" x14ac:dyDescent="0.15">
      <c r="A61" t="e">
        <f>VLOOKUP(I61,登録!$A$2:$I$2060,8,0)</f>
        <v>#N/A</v>
      </c>
      <c r="B61" t="e">
        <f t="shared" si="1"/>
        <v>#N/A</v>
      </c>
      <c r="C61" t="e">
        <f t="shared" si="2"/>
        <v>#N/A</v>
      </c>
      <c r="D61">
        <v>1</v>
      </c>
      <c r="E61" t="e">
        <f>VLOOKUP(I61,登録!$A$2:$I$2060,7,0)</f>
        <v>#N/A</v>
      </c>
      <c r="F61" t="e">
        <f>VLOOKUP(I61,登録!$A$2:$I$2060,6,0)</f>
        <v>#N/A</v>
      </c>
      <c r="I61">
        <f>'種目別申込一覧表（男子）'!O31</f>
        <v>0</v>
      </c>
      <c r="J61" t="str">
        <f t="shared" si="6"/>
        <v>07400 00</v>
      </c>
      <c r="K61" t="e">
        <f>VLOOKUP(I61,登録!$A$2:$L$2303,12,0)</f>
        <v>#N/A</v>
      </c>
      <c r="L61" t="e">
        <f>VLOOKUP(I61,登録!$A$2:$I$2060,2,0)</f>
        <v>#N/A</v>
      </c>
      <c r="M61" t="e">
        <f>VLOOKUP(I61,登録!$A$2:$I$2060,4,0)</f>
        <v>#N/A</v>
      </c>
      <c r="N61" t="e">
        <f>VLOOKUP(I61,登録!$A$2:$K$2089,11,0)</f>
        <v>#N/A</v>
      </c>
      <c r="O61" t="e">
        <f t="shared" si="3"/>
        <v>#N/A</v>
      </c>
      <c r="P61" t="s">
        <v>568</v>
      </c>
      <c r="Q61" s="124" t="s">
        <v>569</v>
      </c>
      <c r="R61" s="117">
        <f>'種目別申込一覧表（男子）'!V31</f>
        <v>0</v>
      </c>
      <c r="S61" t="str">
        <f t="shared" si="7"/>
        <v>07400 00</v>
      </c>
      <c r="U61" t="e">
        <f>VLOOKUP(I61,登録!$A$2:$I$2060,9,0)</f>
        <v>#N/A</v>
      </c>
      <c r="V61" t="e">
        <f>VLOOKUP(I61,登録!A$2:J$2060,10,0)</f>
        <v>#N/A</v>
      </c>
      <c r="W61" t="e">
        <f t="shared" si="5"/>
        <v>#N/A</v>
      </c>
    </row>
    <row r="62" spans="1:23" x14ac:dyDescent="0.15">
      <c r="A62" t="e">
        <f>VLOOKUP(I62,登録!$A$2:$I$2060,8,0)</f>
        <v>#N/A</v>
      </c>
      <c r="B62" t="e">
        <f t="shared" si="1"/>
        <v>#N/A</v>
      </c>
      <c r="C62" t="e">
        <f t="shared" si="2"/>
        <v>#N/A</v>
      </c>
      <c r="D62">
        <v>1</v>
      </c>
      <c r="E62" t="e">
        <f>VLOOKUP(I62,登録!$A$2:$I$2060,7,0)</f>
        <v>#N/A</v>
      </c>
      <c r="F62" t="e">
        <f>VLOOKUP(I62,登録!$A$2:$I$2060,6,0)</f>
        <v>#N/A</v>
      </c>
      <c r="I62">
        <f>'種目別申込一覧表（男子）'!O32</f>
        <v>0</v>
      </c>
      <c r="J62" t="str">
        <f t="shared" si="6"/>
        <v>08100 00</v>
      </c>
      <c r="K62" t="e">
        <f>VLOOKUP(I62,登録!$A$2:$L$2303,12,0)</f>
        <v>#N/A</v>
      </c>
      <c r="L62" t="e">
        <f>VLOOKUP(I62,登録!$A$2:$I$2060,2,0)</f>
        <v>#N/A</v>
      </c>
      <c r="M62" t="e">
        <f>VLOOKUP(I62,登録!$A$2:$I$2060,4,0)</f>
        <v>#N/A</v>
      </c>
      <c r="N62" t="e">
        <f>VLOOKUP(I62,登録!$A$2:$K$2089,11,0)</f>
        <v>#N/A</v>
      </c>
      <c r="O62" t="e">
        <f t="shared" si="3"/>
        <v>#N/A</v>
      </c>
      <c r="P62" t="s">
        <v>570</v>
      </c>
      <c r="Q62" s="124" t="s">
        <v>571</v>
      </c>
      <c r="R62" s="115">
        <f>'種目別申込一覧表（男子）'!V32</f>
        <v>0</v>
      </c>
      <c r="S62" t="str">
        <f t="shared" si="7"/>
        <v>08100 00</v>
      </c>
      <c r="U62" t="e">
        <f>VLOOKUP(I62,登録!$A$2:$I$2060,9,0)</f>
        <v>#N/A</v>
      </c>
      <c r="V62" t="e">
        <f>VLOOKUP(I62,登録!A$2:J$2060,10,0)</f>
        <v>#N/A</v>
      </c>
      <c r="W62" t="e">
        <f t="shared" si="5"/>
        <v>#N/A</v>
      </c>
    </row>
    <row r="63" spans="1:23" x14ac:dyDescent="0.15">
      <c r="A63" t="e">
        <f>VLOOKUP(I63,登録!$A$2:$I$2060,8,0)</f>
        <v>#N/A</v>
      </c>
      <c r="B63" t="e">
        <f t="shared" si="1"/>
        <v>#N/A</v>
      </c>
      <c r="C63" t="e">
        <f t="shared" si="2"/>
        <v>#N/A</v>
      </c>
      <c r="D63">
        <v>1</v>
      </c>
      <c r="E63" t="e">
        <f>VLOOKUP(I63,登録!$A$2:$I$2060,7,0)</f>
        <v>#N/A</v>
      </c>
      <c r="F63" t="e">
        <f>VLOOKUP(I63,登録!$A$2:$I$2060,6,0)</f>
        <v>#N/A</v>
      </c>
      <c r="I63">
        <f>'種目別申込一覧表（男子）'!O33</f>
        <v>0</v>
      </c>
      <c r="J63" t="str">
        <f t="shared" si="6"/>
        <v>08100 00</v>
      </c>
      <c r="K63" t="e">
        <f>VLOOKUP(I63,登録!$A$2:$L$2303,12,0)</f>
        <v>#N/A</v>
      </c>
      <c r="L63" t="e">
        <f>VLOOKUP(I63,登録!$A$2:$I$2060,2,0)</f>
        <v>#N/A</v>
      </c>
      <c r="M63" t="e">
        <f>VLOOKUP(I63,登録!$A$2:$I$2060,4,0)</f>
        <v>#N/A</v>
      </c>
      <c r="N63" t="e">
        <f>VLOOKUP(I63,登録!$A$2:$K$2089,11,0)</f>
        <v>#N/A</v>
      </c>
      <c r="O63" t="e">
        <f t="shared" si="3"/>
        <v>#N/A</v>
      </c>
      <c r="P63" t="s">
        <v>570</v>
      </c>
      <c r="Q63" s="124" t="s">
        <v>571</v>
      </c>
      <c r="R63" s="117">
        <f>'種目別申込一覧表（男子）'!V33</f>
        <v>0</v>
      </c>
      <c r="S63" t="str">
        <f t="shared" si="7"/>
        <v>08100 00</v>
      </c>
      <c r="U63" t="e">
        <f>VLOOKUP(I63,登録!$A$2:$I$2060,9,0)</f>
        <v>#N/A</v>
      </c>
      <c r="V63" t="e">
        <f>VLOOKUP(I63,登録!A$2:J$2060,10,0)</f>
        <v>#N/A</v>
      </c>
      <c r="W63" t="e">
        <f t="shared" si="5"/>
        <v>#N/A</v>
      </c>
    </row>
    <row r="64" spans="1:23" x14ac:dyDescent="0.15">
      <c r="A64" t="e">
        <f>VLOOKUP(I64,登録!$A$2:$I$2060,8,0)</f>
        <v>#N/A</v>
      </c>
      <c r="B64" t="e">
        <f t="shared" si="1"/>
        <v>#N/A</v>
      </c>
      <c r="C64" t="e">
        <f t="shared" si="2"/>
        <v>#N/A</v>
      </c>
      <c r="D64">
        <v>1</v>
      </c>
      <c r="E64" t="e">
        <f>VLOOKUP(I64,登録!$A$2:$I$2060,7,0)</f>
        <v>#N/A</v>
      </c>
      <c r="F64" t="e">
        <f>VLOOKUP(I64,登録!$A$2:$I$2060,6,0)</f>
        <v>#N/A</v>
      </c>
      <c r="I64">
        <f>'種目別申込一覧表（男子）'!O34</f>
        <v>0</v>
      </c>
      <c r="J64" t="str">
        <f t="shared" si="6"/>
        <v>08100 00</v>
      </c>
      <c r="K64" t="e">
        <f>VLOOKUP(I64,登録!$A$2:$L$2303,12,0)</f>
        <v>#N/A</v>
      </c>
      <c r="L64" t="e">
        <f>VLOOKUP(I64,登録!$A$2:$I$2060,2,0)</f>
        <v>#N/A</v>
      </c>
      <c r="M64" t="e">
        <f>VLOOKUP(I64,登録!$A$2:$I$2060,4,0)</f>
        <v>#N/A</v>
      </c>
      <c r="N64" t="e">
        <f>VLOOKUP(I64,登録!$A$2:$K$2089,11,0)</f>
        <v>#N/A</v>
      </c>
      <c r="O64" t="e">
        <f t="shared" si="3"/>
        <v>#N/A</v>
      </c>
      <c r="P64" t="s">
        <v>570</v>
      </c>
      <c r="Q64" s="124" t="s">
        <v>571</v>
      </c>
      <c r="R64" s="117">
        <f>'種目別申込一覧表（男子）'!V34</f>
        <v>0</v>
      </c>
      <c r="S64" t="str">
        <f t="shared" si="7"/>
        <v>08100 00</v>
      </c>
      <c r="U64" t="e">
        <f>VLOOKUP(I64,登録!$A$2:$I$2060,9,0)</f>
        <v>#N/A</v>
      </c>
      <c r="V64" t="e">
        <f>VLOOKUP(I64,登録!A$2:J$2060,10,0)</f>
        <v>#N/A</v>
      </c>
      <c r="W64" t="e">
        <f t="shared" si="5"/>
        <v>#N/A</v>
      </c>
    </row>
    <row r="65" spans="1:23" x14ac:dyDescent="0.15">
      <c r="A65" t="e">
        <f>VLOOKUP(I65,登録!$A$2:$I$2060,8,0)</f>
        <v>#N/A</v>
      </c>
      <c r="B65" t="e">
        <f t="shared" si="1"/>
        <v>#N/A</v>
      </c>
      <c r="C65" t="e">
        <f t="shared" si="2"/>
        <v>#N/A</v>
      </c>
      <c r="D65">
        <v>1</v>
      </c>
      <c r="E65" t="e">
        <f>VLOOKUP(I65,登録!$A$2:$I$2060,7,0)</f>
        <v>#N/A</v>
      </c>
      <c r="F65" t="e">
        <f>VLOOKUP(I65,登録!$A$2:$I$2060,6,0)</f>
        <v>#N/A</v>
      </c>
      <c r="I65">
        <f>'種目別申込一覧表（男子）'!O35</f>
        <v>0</v>
      </c>
      <c r="J65" t="str">
        <f t="shared" si="6"/>
        <v>08600 00</v>
      </c>
      <c r="K65" t="e">
        <f>VLOOKUP(I65,登録!$A$2:$L$2303,12,0)</f>
        <v>#N/A</v>
      </c>
      <c r="L65" t="e">
        <f>VLOOKUP(I65,登録!$A$2:$I$2060,2,0)</f>
        <v>#N/A</v>
      </c>
      <c r="M65" t="e">
        <f>VLOOKUP(I65,登録!$A$2:$I$2060,4,0)</f>
        <v>#N/A</v>
      </c>
      <c r="N65" t="e">
        <f>VLOOKUP(I65,登録!$A$2:$K$2089,11,0)</f>
        <v>#N/A</v>
      </c>
      <c r="O65" t="e">
        <f t="shared" si="3"/>
        <v>#N/A</v>
      </c>
      <c r="P65" t="s">
        <v>572</v>
      </c>
      <c r="Q65" s="124" t="s">
        <v>573</v>
      </c>
      <c r="R65" s="115">
        <f>'種目別申込一覧表（男子）'!V35</f>
        <v>0</v>
      </c>
      <c r="S65" t="str">
        <f t="shared" si="7"/>
        <v>08600 00</v>
      </c>
      <c r="U65" t="e">
        <f>VLOOKUP(I65,登録!$A$2:$I$2060,9,0)</f>
        <v>#N/A</v>
      </c>
      <c r="V65" t="e">
        <f>VLOOKUP(I65,登録!A$2:J$2060,10,0)</f>
        <v>#N/A</v>
      </c>
      <c r="W65" t="e">
        <f t="shared" si="5"/>
        <v>#N/A</v>
      </c>
    </row>
    <row r="66" spans="1:23" x14ac:dyDescent="0.15">
      <c r="A66" t="e">
        <f>VLOOKUP(I66,登録!$A$2:$I$2060,8,0)</f>
        <v>#N/A</v>
      </c>
      <c r="B66" t="e">
        <f t="shared" si="1"/>
        <v>#N/A</v>
      </c>
      <c r="C66" t="e">
        <f t="shared" si="2"/>
        <v>#N/A</v>
      </c>
      <c r="D66">
        <v>1</v>
      </c>
      <c r="E66" t="e">
        <f>VLOOKUP(I66,登録!$A$2:$I$2060,7,0)</f>
        <v>#N/A</v>
      </c>
      <c r="F66" t="e">
        <f>VLOOKUP(I66,登録!$A$2:$I$2060,6,0)</f>
        <v>#N/A</v>
      </c>
      <c r="I66">
        <f>'種目別申込一覧表（男子）'!O36</f>
        <v>0</v>
      </c>
      <c r="J66" t="str">
        <f t="shared" ref="J66:J73" si="8">S66</f>
        <v>08600 00</v>
      </c>
      <c r="K66" t="e">
        <f>VLOOKUP(I66,登録!$A$2:$L$2303,12,0)</f>
        <v>#N/A</v>
      </c>
      <c r="L66" t="e">
        <f>VLOOKUP(I66,登録!$A$2:$I$2060,2,0)</f>
        <v>#N/A</v>
      </c>
      <c r="M66" t="e">
        <f>VLOOKUP(I66,登録!$A$2:$I$2060,4,0)</f>
        <v>#N/A</v>
      </c>
      <c r="N66" t="e">
        <f>VLOOKUP(I66,登録!$A$2:$K$2089,11,0)</f>
        <v>#N/A</v>
      </c>
      <c r="O66" t="e">
        <f t="shared" si="3"/>
        <v>#N/A</v>
      </c>
      <c r="P66" t="s">
        <v>572</v>
      </c>
      <c r="Q66" s="124" t="s">
        <v>573</v>
      </c>
      <c r="R66" s="117">
        <f>'種目別申込一覧表（男子）'!V36</f>
        <v>0</v>
      </c>
      <c r="S66" t="str">
        <f t="shared" si="7"/>
        <v>08600 00</v>
      </c>
      <c r="U66" t="e">
        <f>VLOOKUP(I66,登録!$A$2:$I$2060,9,0)</f>
        <v>#N/A</v>
      </c>
      <c r="V66" t="e">
        <f>VLOOKUP(I66,登録!A$2:J$2060,10,0)</f>
        <v>#N/A</v>
      </c>
      <c r="W66" t="e">
        <f t="shared" si="5"/>
        <v>#N/A</v>
      </c>
    </row>
    <row r="67" spans="1:23" x14ac:dyDescent="0.15">
      <c r="A67" t="e">
        <f>VLOOKUP(I67,登録!$A$2:$I$2060,8,0)</f>
        <v>#N/A</v>
      </c>
      <c r="B67" t="e">
        <f t="shared" ref="B67:B73" si="9">O67</f>
        <v>#N/A</v>
      </c>
      <c r="C67" t="e">
        <f t="shared" ref="C67:C73" si="10">W67</f>
        <v>#N/A</v>
      </c>
      <c r="D67">
        <v>1</v>
      </c>
      <c r="E67" t="e">
        <f>VLOOKUP(I67,登録!$A$2:$I$2060,7,0)</f>
        <v>#N/A</v>
      </c>
      <c r="F67" t="e">
        <f>VLOOKUP(I67,登録!$A$2:$I$2060,6,0)</f>
        <v>#N/A</v>
      </c>
      <c r="I67">
        <f>'種目別申込一覧表（男子）'!O37</f>
        <v>0</v>
      </c>
      <c r="J67" t="str">
        <f t="shared" si="8"/>
        <v>08600 00</v>
      </c>
      <c r="K67" t="e">
        <f>VLOOKUP(I67,登録!$A$2:$L$2303,12,0)</f>
        <v>#N/A</v>
      </c>
      <c r="L67" t="e">
        <f>VLOOKUP(I67,登録!$A$2:$I$2060,2,0)</f>
        <v>#N/A</v>
      </c>
      <c r="M67" t="e">
        <f>VLOOKUP(I67,登録!$A$2:$I$2060,4,0)</f>
        <v>#N/A</v>
      </c>
      <c r="N67" t="e">
        <f>VLOOKUP(I67,登録!$A$2:$K$2089,11,0)</f>
        <v>#N/A</v>
      </c>
      <c r="O67" t="e">
        <f t="shared" ref="O67:O73" si="11">L67&amp;" ("&amp;M67&amp;")"</f>
        <v>#N/A</v>
      </c>
      <c r="P67" t="s">
        <v>572</v>
      </c>
      <c r="Q67" s="124" t="s">
        <v>573</v>
      </c>
      <c r="R67" s="117">
        <f>'種目別申込一覧表（男子）'!V37</f>
        <v>0</v>
      </c>
      <c r="S67" t="str">
        <f t="shared" si="7"/>
        <v>08600 00</v>
      </c>
      <c r="U67" t="e">
        <f>VLOOKUP(I67,登録!$A$2:$I$2060,9,0)</f>
        <v>#N/A</v>
      </c>
      <c r="V67" t="e">
        <f>VLOOKUP(I67,登録!A$2:J$2060,10,0)</f>
        <v>#N/A</v>
      </c>
      <c r="W67" t="e">
        <f t="shared" ref="W67:W73" si="12">U67&amp;" "&amp;V67&amp;" (" &amp;N67&amp;")"</f>
        <v>#N/A</v>
      </c>
    </row>
    <row r="68" spans="1:23" x14ac:dyDescent="0.15">
      <c r="A68" t="e">
        <f>VLOOKUP(I68,登録!$A$2:$I$2060,8,0)</f>
        <v>#N/A</v>
      </c>
      <c r="B68" t="e">
        <f t="shared" si="9"/>
        <v>#N/A</v>
      </c>
      <c r="C68" t="e">
        <f t="shared" si="10"/>
        <v>#N/A</v>
      </c>
      <c r="D68">
        <v>1</v>
      </c>
      <c r="E68" t="e">
        <f>VLOOKUP(I68,登録!$A$2:$I$2060,7,0)</f>
        <v>#N/A</v>
      </c>
      <c r="F68" t="e">
        <f>VLOOKUP(I68,登録!$A$2:$I$2060,6,0)</f>
        <v>#N/A</v>
      </c>
      <c r="I68">
        <f>'種目別申込一覧表（男子）'!O38</f>
        <v>0</v>
      </c>
      <c r="J68" t="str">
        <f t="shared" si="8"/>
        <v>08900 00</v>
      </c>
      <c r="K68" t="e">
        <f>VLOOKUP(I68,登録!$A$2:$L$2303,12,0)</f>
        <v>#N/A</v>
      </c>
      <c r="L68" t="e">
        <f>VLOOKUP(I68,登録!$A$2:$I$2060,2,0)</f>
        <v>#N/A</v>
      </c>
      <c r="M68" t="e">
        <f>VLOOKUP(I68,登録!$A$2:$I$2060,4,0)</f>
        <v>#N/A</v>
      </c>
      <c r="N68" t="e">
        <f>VLOOKUP(I68,登録!$A$2:$K$2089,11,0)</f>
        <v>#N/A</v>
      </c>
      <c r="O68" t="e">
        <f t="shared" si="11"/>
        <v>#N/A</v>
      </c>
      <c r="P68" t="s">
        <v>576</v>
      </c>
      <c r="Q68" s="124" t="s">
        <v>577</v>
      </c>
      <c r="R68" s="115">
        <f>'種目別申込一覧表（男子）'!V38</f>
        <v>0</v>
      </c>
      <c r="S68" t="str">
        <f t="shared" si="7"/>
        <v>08900 00</v>
      </c>
      <c r="U68" t="e">
        <f>VLOOKUP(I68,登録!$A$2:$I$2060,9,0)</f>
        <v>#N/A</v>
      </c>
      <c r="V68" t="e">
        <f>VLOOKUP(I68,登録!A$2:J$2060,10,0)</f>
        <v>#N/A</v>
      </c>
      <c r="W68" t="e">
        <f t="shared" si="12"/>
        <v>#N/A</v>
      </c>
    </row>
    <row r="69" spans="1:23" x14ac:dyDescent="0.15">
      <c r="A69" t="e">
        <f>VLOOKUP(I69,登録!$A$2:$I$2060,8,0)</f>
        <v>#N/A</v>
      </c>
      <c r="B69" t="e">
        <f t="shared" si="9"/>
        <v>#N/A</v>
      </c>
      <c r="C69" t="e">
        <f t="shared" si="10"/>
        <v>#N/A</v>
      </c>
      <c r="D69">
        <v>1</v>
      </c>
      <c r="E69" t="e">
        <f>VLOOKUP(I69,登録!$A$2:$I$2060,7,0)</f>
        <v>#N/A</v>
      </c>
      <c r="F69" t="e">
        <f>VLOOKUP(I69,登録!$A$2:$I$2060,6,0)</f>
        <v>#N/A</v>
      </c>
      <c r="I69">
        <f>'種目別申込一覧表（男子）'!O39</f>
        <v>0</v>
      </c>
      <c r="J69" t="str">
        <f t="shared" si="8"/>
        <v>08900 00</v>
      </c>
      <c r="K69" t="e">
        <f>VLOOKUP(I69,登録!$A$2:$L$2303,12,0)</f>
        <v>#N/A</v>
      </c>
      <c r="L69" t="e">
        <f>VLOOKUP(I69,登録!$A$2:$I$2060,2,0)</f>
        <v>#N/A</v>
      </c>
      <c r="M69" t="e">
        <f>VLOOKUP(I69,登録!$A$2:$I$2060,4,0)</f>
        <v>#N/A</v>
      </c>
      <c r="N69" t="e">
        <f>VLOOKUP(I69,登録!$A$2:$K$2089,11,0)</f>
        <v>#N/A</v>
      </c>
      <c r="O69" t="e">
        <f t="shared" si="11"/>
        <v>#N/A</v>
      </c>
      <c r="P69" t="s">
        <v>576</v>
      </c>
      <c r="Q69" s="124" t="s">
        <v>577</v>
      </c>
      <c r="R69" s="117">
        <f>'種目別申込一覧表（男子）'!V39</f>
        <v>0</v>
      </c>
      <c r="S69" t="str">
        <f t="shared" si="7"/>
        <v>08900 00</v>
      </c>
      <c r="U69" t="e">
        <f>VLOOKUP(I69,登録!$A$2:$I$2060,9,0)</f>
        <v>#N/A</v>
      </c>
      <c r="V69" t="e">
        <f>VLOOKUP(I69,登録!A$2:J$2060,10,0)</f>
        <v>#N/A</v>
      </c>
      <c r="W69" t="e">
        <f t="shared" si="12"/>
        <v>#N/A</v>
      </c>
    </row>
    <row r="70" spans="1:23" x14ac:dyDescent="0.15">
      <c r="A70" t="e">
        <f>VLOOKUP(I70,登録!$A$2:$I$2060,8,0)</f>
        <v>#N/A</v>
      </c>
      <c r="B70" t="e">
        <f t="shared" si="9"/>
        <v>#N/A</v>
      </c>
      <c r="C70" t="e">
        <f t="shared" si="10"/>
        <v>#N/A</v>
      </c>
      <c r="D70">
        <v>1</v>
      </c>
      <c r="E70" t="e">
        <f>VLOOKUP(I70,登録!$A$2:$I$2060,7,0)</f>
        <v>#N/A</v>
      </c>
      <c r="F70" t="e">
        <f>VLOOKUP(I70,登録!$A$2:$I$2060,6,0)</f>
        <v>#N/A</v>
      </c>
      <c r="I70">
        <f>'種目別申込一覧表（男子）'!O40</f>
        <v>0</v>
      </c>
      <c r="J70" t="str">
        <f t="shared" si="8"/>
        <v>08900 00</v>
      </c>
      <c r="K70" t="e">
        <f>VLOOKUP(I70,登録!$A$2:$L$2303,12,0)</f>
        <v>#N/A</v>
      </c>
      <c r="L70" t="e">
        <f>VLOOKUP(I70,登録!$A$2:$I$2060,2,0)</f>
        <v>#N/A</v>
      </c>
      <c r="M70" t="e">
        <f>VLOOKUP(I70,登録!$A$2:$I$2060,4,0)</f>
        <v>#N/A</v>
      </c>
      <c r="N70" t="e">
        <f>VLOOKUP(I70,登録!$A$2:$K$2089,11,0)</f>
        <v>#N/A</v>
      </c>
      <c r="O70" t="e">
        <f t="shared" si="11"/>
        <v>#N/A</v>
      </c>
      <c r="P70" t="s">
        <v>576</v>
      </c>
      <c r="Q70" s="124" t="s">
        <v>577</v>
      </c>
      <c r="R70" s="117">
        <f>'種目別申込一覧表（男子）'!V40</f>
        <v>0</v>
      </c>
      <c r="S70" t="str">
        <f t="shared" si="7"/>
        <v>08900 00</v>
      </c>
      <c r="U70" t="e">
        <f>VLOOKUP(I70,登録!$A$2:$I$2060,9,0)</f>
        <v>#N/A</v>
      </c>
      <c r="V70" t="e">
        <f>VLOOKUP(I70,登録!A$2:J$2060,10,0)</f>
        <v>#N/A</v>
      </c>
      <c r="W70" t="e">
        <f t="shared" si="12"/>
        <v>#N/A</v>
      </c>
    </row>
    <row r="71" spans="1:23" x14ac:dyDescent="0.15">
      <c r="A71" t="e">
        <f>VLOOKUP(I71,登録!$A$2:$I$2060,8,0)</f>
        <v>#N/A</v>
      </c>
      <c r="B71" t="e">
        <f t="shared" si="9"/>
        <v>#N/A</v>
      </c>
      <c r="C71" t="e">
        <f t="shared" si="10"/>
        <v>#N/A</v>
      </c>
      <c r="D71">
        <v>1</v>
      </c>
      <c r="E71" t="e">
        <f>VLOOKUP(I71,登録!$A$2:$I$2060,7,0)</f>
        <v>#N/A</v>
      </c>
      <c r="F71" t="e">
        <f>VLOOKUP(I71,登録!$A$2:$I$2060,6,0)</f>
        <v>#N/A</v>
      </c>
      <c r="I71">
        <f>'種目別申込一覧表（男子）'!O41</f>
        <v>0</v>
      </c>
      <c r="J71" t="str">
        <f t="shared" si="8"/>
        <v>09200 00</v>
      </c>
      <c r="K71" t="e">
        <f>VLOOKUP(I71,登録!$A$2:$L$2303,12,0)</f>
        <v>#N/A</v>
      </c>
      <c r="L71" t="e">
        <f>VLOOKUP(I71,登録!$A$2:$I$2060,2,0)</f>
        <v>#N/A</v>
      </c>
      <c r="M71" t="e">
        <f>VLOOKUP(I71,登録!$A$2:$I$2060,4,0)</f>
        <v>#N/A</v>
      </c>
      <c r="N71" t="e">
        <f>VLOOKUP(I71,登録!$A$2:$K$2089,11,0)</f>
        <v>#N/A</v>
      </c>
      <c r="O71" t="e">
        <f t="shared" si="11"/>
        <v>#N/A</v>
      </c>
      <c r="P71" t="s">
        <v>574</v>
      </c>
      <c r="Q71" s="124" t="s">
        <v>575</v>
      </c>
      <c r="R71" s="115">
        <f>'種目別申込一覧表（男子）'!V41</f>
        <v>0</v>
      </c>
      <c r="S71" t="str">
        <f t="shared" si="7"/>
        <v>09200 00</v>
      </c>
      <c r="U71" t="e">
        <f>VLOOKUP(I71,登録!$A$2:$I$2060,9,0)</f>
        <v>#N/A</v>
      </c>
      <c r="V71" t="e">
        <f>VLOOKUP(I71,登録!A$2:J$2060,10,0)</f>
        <v>#N/A</v>
      </c>
      <c r="W71" t="e">
        <f t="shared" si="12"/>
        <v>#N/A</v>
      </c>
    </row>
    <row r="72" spans="1:23" x14ac:dyDescent="0.15">
      <c r="A72" t="e">
        <f>VLOOKUP(I72,登録!$A$2:$I$2060,8,0)</f>
        <v>#N/A</v>
      </c>
      <c r="B72" t="e">
        <f t="shared" si="9"/>
        <v>#N/A</v>
      </c>
      <c r="C72" t="e">
        <f t="shared" si="10"/>
        <v>#N/A</v>
      </c>
      <c r="D72">
        <v>1</v>
      </c>
      <c r="E72" t="e">
        <f>VLOOKUP(I72,登録!$A$2:$I$2060,7,0)</f>
        <v>#N/A</v>
      </c>
      <c r="F72" t="e">
        <f>VLOOKUP(I72,登録!$A$2:$I$2060,6,0)</f>
        <v>#N/A</v>
      </c>
      <c r="I72">
        <f>'種目別申込一覧表（男子）'!O42</f>
        <v>0</v>
      </c>
      <c r="J72" t="str">
        <f t="shared" si="8"/>
        <v>09200 00</v>
      </c>
      <c r="K72" t="e">
        <f>VLOOKUP(I72,登録!$A$2:$L$2303,12,0)</f>
        <v>#N/A</v>
      </c>
      <c r="L72" t="e">
        <f>VLOOKUP(I72,登録!$A$2:$I$2060,2,0)</f>
        <v>#N/A</v>
      </c>
      <c r="M72" t="e">
        <f>VLOOKUP(I72,登録!$A$2:$I$2060,4,0)</f>
        <v>#N/A</v>
      </c>
      <c r="N72" t="e">
        <f>VLOOKUP(I72,登録!$A$2:$K$2089,11,0)</f>
        <v>#N/A</v>
      </c>
      <c r="O72" t="e">
        <f t="shared" si="11"/>
        <v>#N/A</v>
      </c>
      <c r="P72" t="s">
        <v>574</v>
      </c>
      <c r="Q72" s="124" t="s">
        <v>575</v>
      </c>
      <c r="R72" s="115">
        <f>'種目別申込一覧表（男子）'!V42</f>
        <v>0</v>
      </c>
      <c r="S72" t="str">
        <f t="shared" si="7"/>
        <v>09200 00</v>
      </c>
      <c r="U72" t="e">
        <f>VLOOKUP(I72,登録!$A$2:$I$2060,9,0)</f>
        <v>#N/A</v>
      </c>
      <c r="V72" t="e">
        <f>VLOOKUP(I72,登録!A$2:J$2060,10,0)</f>
        <v>#N/A</v>
      </c>
      <c r="W72" t="e">
        <f t="shared" si="12"/>
        <v>#N/A</v>
      </c>
    </row>
    <row r="73" spans="1:23" x14ac:dyDescent="0.15">
      <c r="A73" t="e">
        <f>VLOOKUP(I73,登録!$A$2:$I$2060,8,0)</f>
        <v>#N/A</v>
      </c>
      <c r="B73" t="e">
        <f t="shared" si="9"/>
        <v>#N/A</v>
      </c>
      <c r="C73" t="e">
        <f t="shared" si="10"/>
        <v>#N/A</v>
      </c>
      <c r="D73">
        <v>1</v>
      </c>
      <c r="E73" t="e">
        <f>VLOOKUP(I73,登録!$A$2:$I$2060,7,0)</f>
        <v>#N/A</v>
      </c>
      <c r="F73" t="e">
        <f>VLOOKUP(I73,登録!$A$2:$I$2060,6,0)</f>
        <v>#N/A</v>
      </c>
      <c r="I73">
        <f>'種目別申込一覧表（男子）'!O43</f>
        <v>0</v>
      </c>
      <c r="J73" t="str">
        <f t="shared" si="8"/>
        <v>09200 00</v>
      </c>
      <c r="K73" t="e">
        <f>VLOOKUP(I73,登録!$A$2:$L$2303,12,0)</f>
        <v>#N/A</v>
      </c>
      <c r="L73" t="e">
        <f>VLOOKUP(I73,登録!$A$2:$I$2060,2,0)</f>
        <v>#N/A</v>
      </c>
      <c r="M73" t="e">
        <f>VLOOKUP(I73,登録!$A$2:$I$2060,4,0)</f>
        <v>#N/A</v>
      </c>
      <c r="N73" t="e">
        <f>VLOOKUP(I73,登録!$A$2:$K$2089,11,0)</f>
        <v>#N/A</v>
      </c>
      <c r="O73" t="e">
        <f t="shared" si="11"/>
        <v>#N/A</v>
      </c>
      <c r="P73" t="s">
        <v>574</v>
      </c>
      <c r="Q73" s="124" t="s">
        <v>575</v>
      </c>
      <c r="R73" s="115">
        <f>'種目別申込一覧表（男子）'!V43</f>
        <v>0</v>
      </c>
      <c r="S73" t="str">
        <f t="shared" si="7"/>
        <v>09200 00</v>
      </c>
      <c r="U73" t="e">
        <f>VLOOKUP(I73,登録!$A$2:$I$2060,9,0)</f>
        <v>#N/A</v>
      </c>
      <c r="V73" t="e">
        <f>VLOOKUP(I73,登録!A$2:J$2060,10,0)</f>
        <v>#N/A</v>
      </c>
      <c r="W73" t="e">
        <f t="shared" si="12"/>
        <v>#N/A</v>
      </c>
    </row>
  </sheetData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2" workbookViewId="0">
      <selection activeCell="A2" sqref="A2"/>
    </sheetView>
  </sheetViews>
  <sheetFormatPr defaultRowHeight="13.5" x14ac:dyDescent="0.15"/>
  <cols>
    <col min="1" max="1" width="10.5" bestFit="1" customWidth="1"/>
    <col min="2" max="2" width="15.5" bestFit="1" customWidth="1"/>
    <col min="3" max="3" width="25.25" bestFit="1" customWidth="1"/>
    <col min="4" max="4" width="3.75" bestFit="1" customWidth="1"/>
    <col min="5" max="5" width="5.875" bestFit="1" customWidth="1"/>
    <col min="6" max="6" width="7.5" bestFit="1" customWidth="1"/>
    <col min="7" max="7" width="3.625" bestFit="1" customWidth="1"/>
    <col min="8" max="8" width="4" bestFit="1" customWidth="1"/>
    <col min="9" max="9" width="5.5" bestFit="1" customWidth="1"/>
    <col min="10" max="10" width="14.625" bestFit="1" customWidth="1"/>
    <col min="11" max="11" width="9.875" bestFit="1" customWidth="1"/>
    <col min="12" max="12" width="11.5" bestFit="1" customWidth="1"/>
    <col min="13" max="13" width="5.875" bestFit="1" customWidth="1"/>
    <col min="15" max="15" width="17.75" bestFit="1" customWidth="1"/>
    <col min="16" max="16" width="9" style="117"/>
    <col min="17" max="17" width="9" style="124"/>
    <col min="23" max="23" width="19.5" bestFit="1" customWidth="1"/>
  </cols>
  <sheetData>
    <row r="1" spans="1:23" x14ac:dyDescent="0.15">
      <c r="A1" t="s">
        <v>541</v>
      </c>
      <c r="B1" t="s">
        <v>542</v>
      </c>
      <c r="C1" t="s">
        <v>543</v>
      </c>
      <c r="D1" t="s">
        <v>544</v>
      </c>
      <c r="E1" t="s">
        <v>545</v>
      </c>
      <c r="F1" t="s">
        <v>546</v>
      </c>
      <c r="G1" t="s">
        <v>547</v>
      </c>
      <c r="H1" t="s">
        <v>548</v>
      </c>
      <c r="I1" t="s">
        <v>549</v>
      </c>
      <c r="J1" t="s">
        <v>550</v>
      </c>
      <c r="K1" t="s">
        <v>1734</v>
      </c>
      <c r="L1" t="s">
        <v>551</v>
      </c>
      <c r="M1" t="s">
        <v>552</v>
      </c>
      <c r="N1" t="s">
        <v>1466</v>
      </c>
      <c r="O1" t="s">
        <v>588</v>
      </c>
      <c r="P1" t="s">
        <v>553</v>
      </c>
      <c r="Q1" s="124" t="s">
        <v>589</v>
      </c>
      <c r="R1" s="117" t="s">
        <v>555</v>
      </c>
      <c r="S1" t="s">
        <v>590</v>
      </c>
      <c r="W1" t="str">
        <f>U1&amp;" "&amp;V1&amp;" (" &amp;N1&amp;")"</f>
        <v xml:space="preserve">  (生年)</v>
      </c>
    </row>
    <row r="2" spans="1:23" x14ac:dyDescent="0.15">
      <c r="A2" t="e">
        <f>VLOOKUP(マスター女子!I2,女子登録!$A$2:$J$948,8,0)</f>
        <v>#N/A</v>
      </c>
      <c r="B2" t="e">
        <f t="shared" ref="B2:B33" si="0">O2</f>
        <v>#N/A</v>
      </c>
      <c r="C2" t="e">
        <f>W2</f>
        <v>#N/A</v>
      </c>
      <c r="D2">
        <v>2</v>
      </c>
      <c r="E2" t="e">
        <f>VLOOKUP(I2,女子登録!$A$2:$J$948,7,0)</f>
        <v>#N/A</v>
      </c>
      <c r="F2" t="e">
        <f>VLOOKUP(I2,女子登録!$A$2:$J$948,6,0)</f>
        <v>#N/A</v>
      </c>
      <c r="I2">
        <f>'種目別申込一覧表（女子）'!D8</f>
        <v>0</v>
      </c>
      <c r="J2" t="str">
        <f t="shared" ref="J2:J33" si="1">S2</f>
        <v>00200 00</v>
      </c>
      <c r="K2" t="e">
        <f>VLOOKUP(I2,女子登録!$A$2:$L$1006,12,0)</f>
        <v>#N/A</v>
      </c>
      <c r="L2" t="e">
        <f>VLOOKUP(マスター女子!I2,女子登録!$A$2:$J$948,2,0)</f>
        <v>#N/A</v>
      </c>
      <c r="M2" t="e">
        <f>VLOOKUP(I2,女子登録!$A$2:$J$948,4,0)</f>
        <v>#N/A</v>
      </c>
      <c r="N2" t="e">
        <f>VLOOKUP(I2,女子登録!$A$2:$K$954,11,0)</f>
        <v>#N/A</v>
      </c>
      <c r="O2" t="e">
        <f>L2&amp;" ("&amp;M2&amp;")"</f>
        <v>#N/A</v>
      </c>
      <c r="P2">
        <v>100</v>
      </c>
      <c r="Q2" s="124" t="s">
        <v>556</v>
      </c>
      <c r="R2" s="117">
        <f>'種目別申込一覧表（女子）'!K8</f>
        <v>0</v>
      </c>
      <c r="S2" t="str">
        <f>Q2&amp;" 0"&amp;R2</f>
        <v>00200 00</v>
      </c>
      <c r="U2" t="e">
        <f>VLOOKUP(I2,女子登録!$A$2:$J$948,9,0)</f>
        <v>#N/A</v>
      </c>
      <c r="V2" t="e">
        <f>VLOOKUP(I2,女子登録!$A$2:$J$948,10,0)</f>
        <v>#N/A</v>
      </c>
      <c r="W2" t="e">
        <f>U2&amp;" "&amp;V2&amp;" (" &amp;N2&amp;")"</f>
        <v>#N/A</v>
      </c>
    </row>
    <row r="3" spans="1:23" x14ac:dyDescent="0.15">
      <c r="A3" t="e">
        <f>VLOOKUP(マスター女子!I3,女子登録!$A$2:$J$948,8,0)</f>
        <v>#N/A</v>
      </c>
      <c r="B3" t="e">
        <f t="shared" si="0"/>
        <v>#N/A</v>
      </c>
      <c r="C3" t="e">
        <f t="shared" ref="C3:C66" si="2">W3</f>
        <v>#N/A</v>
      </c>
      <c r="D3">
        <v>2</v>
      </c>
      <c r="E3" t="e">
        <f>VLOOKUP(I3,女子登録!$A$2:$J$948,7,0)</f>
        <v>#N/A</v>
      </c>
      <c r="F3" t="e">
        <f>VLOOKUP(I3,女子登録!$A$2:$J$948,6,0)</f>
        <v>#N/A</v>
      </c>
      <c r="I3">
        <f>'種目別申込一覧表（女子）'!D9</f>
        <v>0</v>
      </c>
      <c r="J3" t="str">
        <f t="shared" si="1"/>
        <v>00200 00</v>
      </c>
      <c r="K3" t="e">
        <f>VLOOKUP(I3,女子登録!$A$2:$L$1006,12,0)</f>
        <v>#N/A</v>
      </c>
      <c r="L3" t="e">
        <f>VLOOKUP(マスター女子!I3,女子登録!$A$2:$J$948,2,0)</f>
        <v>#N/A</v>
      </c>
      <c r="M3" t="e">
        <f>VLOOKUP(I3,女子登録!$A$2:$J$948,4,0)</f>
        <v>#N/A</v>
      </c>
      <c r="N3" t="e">
        <f>VLOOKUP(I3,女子登録!$A$2:$K$954,11,0)</f>
        <v>#N/A</v>
      </c>
      <c r="O3" t="e">
        <f t="shared" ref="O3:O66" si="3">L3&amp;" ("&amp;M3&amp;")"</f>
        <v>#N/A</v>
      </c>
      <c r="P3">
        <v>100</v>
      </c>
      <c r="Q3" s="124" t="s">
        <v>556</v>
      </c>
      <c r="R3" s="117">
        <f>'種目別申込一覧表（女子）'!K9</f>
        <v>0</v>
      </c>
      <c r="S3" t="str">
        <f t="shared" ref="S3:S66" si="4">Q3&amp;" 0"&amp;R3</f>
        <v>00200 00</v>
      </c>
      <c r="U3" t="e">
        <f>VLOOKUP(I3,女子登録!$A$2:$J$948,9,0)</f>
        <v>#N/A</v>
      </c>
      <c r="V3" t="e">
        <f>VLOOKUP(I3,女子登録!$A$2:$J$948,10,0)</f>
        <v>#N/A</v>
      </c>
      <c r="W3" t="e">
        <f t="shared" ref="W3:W66" si="5">U3&amp;" "&amp;V3&amp;" (" &amp;N3&amp;")"</f>
        <v>#N/A</v>
      </c>
    </row>
    <row r="4" spans="1:23" x14ac:dyDescent="0.15">
      <c r="A4" t="e">
        <f>VLOOKUP(マスター女子!I4,女子登録!$A$2:$J$948,8,0)</f>
        <v>#N/A</v>
      </c>
      <c r="B4" t="e">
        <f t="shared" si="0"/>
        <v>#N/A</v>
      </c>
      <c r="C4" t="e">
        <f t="shared" si="2"/>
        <v>#N/A</v>
      </c>
      <c r="D4">
        <v>2</v>
      </c>
      <c r="E4" t="e">
        <f>VLOOKUP(I4,女子登録!$A$2:$J$948,7,0)</f>
        <v>#N/A</v>
      </c>
      <c r="F4" t="e">
        <f>VLOOKUP(I4,女子登録!$A$2:$J$948,6,0)</f>
        <v>#N/A</v>
      </c>
      <c r="I4">
        <f>'種目別申込一覧表（女子）'!D10</f>
        <v>0</v>
      </c>
      <c r="J4" t="str">
        <f t="shared" si="1"/>
        <v>00200 00</v>
      </c>
      <c r="K4" t="e">
        <f>VLOOKUP(I4,女子登録!$A$2:$L$1006,12,0)</f>
        <v>#N/A</v>
      </c>
      <c r="L4" t="e">
        <f>VLOOKUP(マスター女子!I4,女子登録!$A$2:$J$948,2,0)</f>
        <v>#N/A</v>
      </c>
      <c r="M4" t="e">
        <f>VLOOKUP(I4,女子登録!$A$2:$J$948,4,0)</f>
        <v>#N/A</v>
      </c>
      <c r="N4" t="e">
        <f>VLOOKUP(I4,女子登録!$A$2:$K$954,11,0)</f>
        <v>#N/A</v>
      </c>
      <c r="O4" t="e">
        <f t="shared" si="3"/>
        <v>#N/A</v>
      </c>
      <c r="P4">
        <v>100</v>
      </c>
      <c r="Q4" s="124" t="s">
        <v>556</v>
      </c>
      <c r="R4" s="117">
        <f>'種目別申込一覧表（女子）'!K10</f>
        <v>0</v>
      </c>
      <c r="S4" t="str">
        <f t="shared" si="4"/>
        <v>00200 00</v>
      </c>
      <c r="U4" t="e">
        <f>VLOOKUP(I4,女子登録!$A$2:$J$948,9,0)</f>
        <v>#N/A</v>
      </c>
      <c r="V4" t="e">
        <f>VLOOKUP(I4,女子登録!$A$2:$J$948,10,0)</f>
        <v>#N/A</v>
      </c>
      <c r="W4" t="e">
        <f t="shared" si="5"/>
        <v>#N/A</v>
      </c>
    </row>
    <row r="5" spans="1:23" x14ac:dyDescent="0.15">
      <c r="A5" t="e">
        <f>VLOOKUP(マスター女子!I5,女子登録!$A$2:$J$948,8,0)</f>
        <v>#N/A</v>
      </c>
      <c r="B5" t="e">
        <f t="shared" si="0"/>
        <v>#N/A</v>
      </c>
      <c r="C5" t="e">
        <f t="shared" si="2"/>
        <v>#N/A</v>
      </c>
      <c r="D5">
        <v>2</v>
      </c>
      <c r="E5" t="e">
        <f>VLOOKUP(I5,女子登録!$A$2:$J$948,7,0)</f>
        <v>#N/A</v>
      </c>
      <c r="F5" t="e">
        <f>VLOOKUP(I5,女子登録!$A$2:$J$948,6,0)</f>
        <v>#N/A</v>
      </c>
      <c r="I5">
        <f>'種目別申込一覧表（女子）'!D11</f>
        <v>0</v>
      </c>
      <c r="J5" t="str">
        <f t="shared" si="1"/>
        <v>00300 00</v>
      </c>
      <c r="K5" t="e">
        <f>VLOOKUP(I5,女子登録!$A$2:$L$1006,12,0)</f>
        <v>#N/A</v>
      </c>
      <c r="L5" t="e">
        <f>VLOOKUP(マスター女子!I5,女子登録!$A$2:$J$948,2,0)</f>
        <v>#N/A</v>
      </c>
      <c r="M5" t="e">
        <f>VLOOKUP(I5,女子登録!$A$2:$J$948,4,0)</f>
        <v>#N/A</v>
      </c>
      <c r="N5" t="e">
        <f>VLOOKUP(I5,女子登録!$A$2:$K$954,11,0)</f>
        <v>#N/A</v>
      </c>
      <c r="O5" t="e">
        <f t="shared" si="3"/>
        <v>#N/A</v>
      </c>
      <c r="P5">
        <v>200</v>
      </c>
      <c r="Q5" s="124" t="s">
        <v>557</v>
      </c>
      <c r="R5" s="117">
        <f>'種目別申込一覧表（女子）'!K11</f>
        <v>0</v>
      </c>
      <c r="S5" t="str">
        <f t="shared" si="4"/>
        <v>00300 00</v>
      </c>
      <c r="U5" t="e">
        <f>VLOOKUP(I5,女子登録!$A$2:$J$948,9,0)</f>
        <v>#N/A</v>
      </c>
      <c r="V5" t="e">
        <f>VLOOKUP(I5,女子登録!$A$2:$J$948,10,0)</f>
        <v>#N/A</v>
      </c>
      <c r="W5" t="e">
        <f t="shared" si="5"/>
        <v>#N/A</v>
      </c>
    </row>
    <row r="6" spans="1:23" x14ac:dyDescent="0.15">
      <c r="A6" t="e">
        <f>VLOOKUP(マスター女子!I6,女子登録!$A$2:$J$948,8,0)</f>
        <v>#N/A</v>
      </c>
      <c r="B6" t="e">
        <f t="shared" si="0"/>
        <v>#N/A</v>
      </c>
      <c r="C6" t="e">
        <f t="shared" si="2"/>
        <v>#N/A</v>
      </c>
      <c r="D6">
        <v>2</v>
      </c>
      <c r="E6" t="e">
        <f>VLOOKUP(I6,女子登録!$A$2:$J$948,7,0)</f>
        <v>#N/A</v>
      </c>
      <c r="F6" t="e">
        <f>VLOOKUP(I6,女子登録!$A$2:$J$948,6,0)</f>
        <v>#N/A</v>
      </c>
      <c r="I6">
        <f>'種目別申込一覧表（女子）'!D12</f>
        <v>0</v>
      </c>
      <c r="J6" t="str">
        <f t="shared" si="1"/>
        <v>00300 00</v>
      </c>
      <c r="K6" t="e">
        <f>VLOOKUP(I6,女子登録!$A$2:$L$1006,12,0)</f>
        <v>#N/A</v>
      </c>
      <c r="L6" t="e">
        <f>VLOOKUP(マスター女子!I6,女子登録!$A$2:$J$948,2,0)</f>
        <v>#N/A</v>
      </c>
      <c r="M6" t="e">
        <f>VLOOKUP(I6,女子登録!$A$2:$J$948,4,0)</f>
        <v>#N/A</v>
      </c>
      <c r="N6" t="e">
        <f>VLOOKUP(I6,女子登録!$A$2:$K$954,11,0)</f>
        <v>#N/A</v>
      </c>
      <c r="O6" t="e">
        <f t="shared" si="3"/>
        <v>#N/A</v>
      </c>
      <c r="P6">
        <v>200</v>
      </c>
      <c r="Q6" s="124" t="s">
        <v>557</v>
      </c>
      <c r="R6" s="117">
        <f>'種目別申込一覧表（女子）'!K12</f>
        <v>0</v>
      </c>
      <c r="S6" t="str">
        <f t="shared" si="4"/>
        <v>00300 00</v>
      </c>
      <c r="U6" t="e">
        <f>VLOOKUP(I6,女子登録!$A$2:$J$948,9,0)</f>
        <v>#N/A</v>
      </c>
      <c r="V6" t="e">
        <f>VLOOKUP(I6,女子登録!$A$2:$J$948,10,0)</f>
        <v>#N/A</v>
      </c>
      <c r="W6" t="e">
        <f t="shared" si="5"/>
        <v>#N/A</v>
      </c>
    </row>
    <row r="7" spans="1:23" x14ac:dyDescent="0.15">
      <c r="A7" t="e">
        <f>VLOOKUP(マスター女子!I7,女子登録!$A$2:$J$948,8,0)</f>
        <v>#N/A</v>
      </c>
      <c r="B7" t="e">
        <f t="shared" si="0"/>
        <v>#N/A</v>
      </c>
      <c r="C7" t="e">
        <f t="shared" si="2"/>
        <v>#N/A</v>
      </c>
      <c r="D7">
        <v>2</v>
      </c>
      <c r="E7" t="e">
        <f>VLOOKUP(I7,女子登録!$A$2:$J$948,7,0)</f>
        <v>#N/A</v>
      </c>
      <c r="F7" t="e">
        <f>VLOOKUP(I7,女子登録!$A$2:$J$948,6,0)</f>
        <v>#N/A</v>
      </c>
      <c r="I7">
        <f>'種目別申込一覧表（女子）'!D13</f>
        <v>0</v>
      </c>
      <c r="J7" t="str">
        <f t="shared" si="1"/>
        <v>00300 00</v>
      </c>
      <c r="K7" t="e">
        <f>VLOOKUP(I7,女子登録!$A$2:$L$1006,12,0)</f>
        <v>#N/A</v>
      </c>
      <c r="L7" t="e">
        <f>VLOOKUP(マスター女子!I7,女子登録!$A$2:$J$948,2,0)</f>
        <v>#N/A</v>
      </c>
      <c r="M7" t="e">
        <f>VLOOKUP(I7,女子登録!$A$2:$J$948,4,0)</f>
        <v>#N/A</v>
      </c>
      <c r="N7" t="e">
        <f>VLOOKUP(I7,女子登録!$A$2:$K$954,11,0)</f>
        <v>#N/A</v>
      </c>
      <c r="O7" t="e">
        <f t="shared" si="3"/>
        <v>#N/A</v>
      </c>
      <c r="P7">
        <v>200</v>
      </c>
      <c r="Q7" s="124" t="s">
        <v>557</v>
      </c>
      <c r="R7" s="117">
        <f>'種目別申込一覧表（女子）'!K13</f>
        <v>0</v>
      </c>
      <c r="S7" t="str">
        <f t="shared" si="4"/>
        <v>00300 00</v>
      </c>
      <c r="U7" t="e">
        <f>VLOOKUP(I7,女子登録!$A$2:$J$948,9,0)</f>
        <v>#N/A</v>
      </c>
      <c r="V7" t="e">
        <f>VLOOKUP(I7,女子登録!$A$2:$J$948,10,0)</f>
        <v>#N/A</v>
      </c>
      <c r="W7" t="e">
        <f t="shared" si="5"/>
        <v>#N/A</v>
      </c>
    </row>
    <row r="8" spans="1:23" x14ac:dyDescent="0.15">
      <c r="A8" t="e">
        <f>VLOOKUP(マスター女子!I8,女子登録!$A$2:$J$948,8,0)</f>
        <v>#N/A</v>
      </c>
      <c r="B8" t="e">
        <f t="shared" si="0"/>
        <v>#N/A</v>
      </c>
      <c r="C8" t="e">
        <f t="shared" si="2"/>
        <v>#N/A</v>
      </c>
      <c r="D8">
        <v>2</v>
      </c>
      <c r="E8" t="e">
        <f>VLOOKUP(I8,女子登録!$A$2:$J$948,7,0)</f>
        <v>#N/A</v>
      </c>
      <c r="F8" t="e">
        <f>VLOOKUP(I8,女子登録!$A$2:$J$948,6,0)</f>
        <v>#N/A</v>
      </c>
      <c r="I8">
        <f>'種目別申込一覧表（女子）'!D14</f>
        <v>0</v>
      </c>
      <c r="J8" t="str">
        <f t="shared" si="1"/>
        <v>00500 00</v>
      </c>
      <c r="K8" t="e">
        <f>VLOOKUP(I8,女子登録!$A$2:$L$1006,12,0)</f>
        <v>#N/A</v>
      </c>
      <c r="L8" t="e">
        <f>VLOOKUP(マスター女子!I8,女子登録!$A$2:$J$948,2,0)</f>
        <v>#N/A</v>
      </c>
      <c r="M8" t="e">
        <f>VLOOKUP(I8,女子登録!$A$2:$J$948,4,0)</f>
        <v>#N/A</v>
      </c>
      <c r="N8" t="e">
        <f>VLOOKUP(I8,女子登録!$A$2:$K$954,11,0)</f>
        <v>#N/A</v>
      </c>
      <c r="O8" t="e">
        <f t="shared" si="3"/>
        <v>#N/A</v>
      </c>
      <c r="P8">
        <v>400</v>
      </c>
      <c r="Q8" s="124" t="s">
        <v>558</v>
      </c>
      <c r="R8" s="115">
        <f>'種目別申込一覧表（女子）'!K14</f>
        <v>0</v>
      </c>
      <c r="S8" t="str">
        <f t="shared" si="4"/>
        <v>00500 00</v>
      </c>
      <c r="U8" t="e">
        <f>VLOOKUP(I8,女子登録!$A$2:$J$948,9,0)</f>
        <v>#N/A</v>
      </c>
      <c r="V8" t="e">
        <f>VLOOKUP(I8,女子登録!$A$2:$J$948,10,0)</f>
        <v>#N/A</v>
      </c>
      <c r="W8" t="e">
        <f t="shared" si="5"/>
        <v>#N/A</v>
      </c>
    </row>
    <row r="9" spans="1:23" x14ac:dyDescent="0.15">
      <c r="A9" t="e">
        <f>VLOOKUP(マスター女子!I9,女子登録!$A$2:$J$948,8,0)</f>
        <v>#N/A</v>
      </c>
      <c r="B9" t="e">
        <f t="shared" si="0"/>
        <v>#N/A</v>
      </c>
      <c r="C9" t="e">
        <f t="shared" si="2"/>
        <v>#N/A</v>
      </c>
      <c r="D9">
        <v>2</v>
      </c>
      <c r="E9" t="e">
        <f>VLOOKUP(I9,女子登録!$A$2:$J$948,7,0)</f>
        <v>#N/A</v>
      </c>
      <c r="F9" t="e">
        <f>VLOOKUP(I9,女子登録!$A$2:$J$948,6,0)</f>
        <v>#N/A</v>
      </c>
      <c r="I9">
        <f>'種目別申込一覧表（女子）'!D15</f>
        <v>0</v>
      </c>
      <c r="J9" t="str">
        <f t="shared" si="1"/>
        <v>00500 00</v>
      </c>
      <c r="K9" t="e">
        <f>VLOOKUP(I9,女子登録!$A$2:$L$1006,12,0)</f>
        <v>#N/A</v>
      </c>
      <c r="L9" t="e">
        <f>VLOOKUP(マスター女子!I9,女子登録!$A$2:$J$948,2,0)</f>
        <v>#N/A</v>
      </c>
      <c r="M9" t="e">
        <f>VLOOKUP(I9,女子登録!$A$2:$J$948,4,0)</f>
        <v>#N/A</v>
      </c>
      <c r="N9" t="e">
        <f>VLOOKUP(I9,女子登録!$A$2:$K$954,11,0)</f>
        <v>#N/A</v>
      </c>
      <c r="O9" t="e">
        <f t="shared" si="3"/>
        <v>#N/A</v>
      </c>
      <c r="P9">
        <v>400</v>
      </c>
      <c r="Q9" s="124" t="s">
        <v>558</v>
      </c>
      <c r="R9" s="117">
        <f>'種目別申込一覧表（女子）'!K15</f>
        <v>0</v>
      </c>
      <c r="S9" t="str">
        <f t="shared" si="4"/>
        <v>00500 00</v>
      </c>
      <c r="U9" t="e">
        <f>VLOOKUP(I9,女子登録!$A$2:$J$948,9,0)</f>
        <v>#N/A</v>
      </c>
      <c r="V9" t="e">
        <f>VLOOKUP(I9,女子登録!$A$2:$J$948,10,0)</f>
        <v>#N/A</v>
      </c>
      <c r="W9" t="e">
        <f t="shared" si="5"/>
        <v>#N/A</v>
      </c>
    </row>
    <row r="10" spans="1:23" x14ac:dyDescent="0.15">
      <c r="A10" t="e">
        <f>VLOOKUP(マスター女子!I10,女子登録!$A$2:$J$948,8,0)</f>
        <v>#N/A</v>
      </c>
      <c r="B10" t="e">
        <f t="shared" si="0"/>
        <v>#N/A</v>
      </c>
      <c r="C10" t="e">
        <f t="shared" si="2"/>
        <v>#N/A</v>
      </c>
      <c r="D10">
        <v>2</v>
      </c>
      <c r="E10" t="e">
        <f>VLOOKUP(I10,女子登録!$A$2:$J$948,7,0)</f>
        <v>#N/A</v>
      </c>
      <c r="F10" t="e">
        <f>VLOOKUP(I10,女子登録!$A$2:$J$948,6,0)</f>
        <v>#N/A</v>
      </c>
      <c r="I10">
        <f>'種目別申込一覧表（女子）'!D16</f>
        <v>0</v>
      </c>
      <c r="J10" t="str">
        <f t="shared" si="1"/>
        <v>00500 00</v>
      </c>
      <c r="K10" t="e">
        <f>VLOOKUP(I10,女子登録!$A$2:$L$1006,12,0)</f>
        <v>#N/A</v>
      </c>
      <c r="L10" t="e">
        <f>VLOOKUP(マスター女子!I10,女子登録!$A$2:$J$948,2,0)</f>
        <v>#N/A</v>
      </c>
      <c r="M10" t="e">
        <f>VLOOKUP(I10,女子登録!$A$2:$J$948,4,0)</f>
        <v>#N/A</v>
      </c>
      <c r="N10" t="e">
        <f>VLOOKUP(I10,女子登録!$A$2:$K$954,11,0)</f>
        <v>#N/A</v>
      </c>
      <c r="O10" t="e">
        <f t="shared" si="3"/>
        <v>#N/A</v>
      </c>
      <c r="P10">
        <v>400</v>
      </c>
      <c r="Q10" s="124" t="s">
        <v>558</v>
      </c>
      <c r="R10" s="117">
        <f>'種目別申込一覧表（女子）'!K16</f>
        <v>0</v>
      </c>
      <c r="S10" t="str">
        <f t="shared" si="4"/>
        <v>00500 00</v>
      </c>
      <c r="U10" t="e">
        <f>VLOOKUP(I10,女子登録!$A$2:$J$948,9,0)</f>
        <v>#N/A</v>
      </c>
      <c r="V10" t="e">
        <f>VLOOKUP(I10,女子登録!$A$2:$J$948,10,0)</f>
        <v>#N/A</v>
      </c>
      <c r="W10" t="e">
        <f t="shared" si="5"/>
        <v>#N/A</v>
      </c>
    </row>
    <row r="11" spans="1:23" x14ac:dyDescent="0.15">
      <c r="A11" t="e">
        <f>VLOOKUP(マスター女子!I11,女子登録!$A$2:$J$948,8,0)</f>
        <v>#N/A</v>
      </c>
      <c r="B11" t="e">
        <f t="shared" si="0"/>
        <v>#N/A</v>
      </c>
      <c r="C11" t="e">
        <f t="shared" si="2"/>
        <v>#N/A</v>
      </c>
      <c r="D11">
        <v>2</v>
      </c>
      <c r="E11" t="e">
        <f>VLOOKUP(I11,女子登録!$A$2:$J$948,7,0)</f>
        <v>#N/A</v>
      </c>
      <c r="F11" t="e">
        <f>VLOOKUP(I11,女子登録!$A$2:$J$948,6,0)</f>
        <v>#N/A</v>
      </c>
      <c r="I11">
        <f>'種目別申込一覧表（女子）'!D17</f>
        <v>0</v>
      </c>
      <c r="J11" t="str">
        <f t="shared" si="1"/>
        <v>00600 00</v>
      </c>
      <c r="K11" t="e">
        <f>VLOOKUP(I11,女子登録!$A$2:$L$1006,12,0)</f>
        <v>#N/A</v>
      </c>
      <c r="L11" t="e">
        <f>VLOOKUP(マスター女子!I11,女子登録!$A$2:$J$948,2,0)</f>
        <v>#N/A</v>
      </c>
      <c r="M11" t="e">
        <f>VLOOKUP(I11,女子登録!$A$2:$J$948,4,0)</f>
        <v>#N/A</v>
      </c>
      <c r="N11" t="e">
        <f>VLOOKUP(I11,女子登録!$A$2:$K$954,11,0)</f>
        <v>#N/A</v>
      </c>
      <c r="O11" t="e">
        <f t="shared" si="3"/>
        <v>#N/A</v>
      </c>
      <c r="P11">
        <v>800</v>
      </c>
      <c r="Q11" s="124" t="s">
        <v>559</v>
      </c>
      <c r="R11" s="117">
        <f>'種目別申込一覧表（女子）'!K17</f>
        <v>0</v>
      </c>
      <c r="S11" t="str">
        <f t="shared" si="4"/>
        <v>00600 00</v>
      </c>
      <c r="U11" t="e">
        <f>VLOOKUP(I11,女子登録!$A$2:$J$948,9,0)</f>
        <v>#N/A</v>
      </c>
      <c r="V11" t="e">
        <f>VLOOKUP(I11,女子登録!$A$2:$J$948,10,0)</f>
        <v>#N/A</v>
      </c>
      <c r="W11" t="e">
        <f t="shared" si="5"/>
        <v>#N/A</v>
      </c>
    </row>
    <row r="12" spans="1:23" x14ac:dyDescent="0.15">
      <c r="A12" t="e">
        <f>VLOOKUP(マスター女子!I12,女子登録!$A$2:$J$948,8,0)</f>
        <v>#N/A</v>
      </c>
      <c r="B12" t="e">
        <f t="shared" si="0"/>
        <v>#N/A</v>
      </c>
      <c r="C12" t="e">
        <f t="shared" si="2"/>
        <v>#N/A</v>
      </c>
      <c r="D12">
        <v>2</v>
      </c>
      <c r="E12" t="e">
        <f>VLOOKUP(I12,女子登録!$A$2:$J$948,7,0)</f>
        <v>#N/A</v>
      </c>
      <c r="F12" t="e">
        <f>VLOOKUP(I12,女子登録!$A$2:$J$948,6,0)</f>
        <v>#N/A</v>
      </c>
      <c r="I12">
        <f>'種目別申込一覧表（女子）'!D18</f>
        <v>0</v>
      </c>
      <c r="J12" t="str">
        <f t="shared" si="1"/>
        <v>00600 00</v>
      </c>
      <c r="K12" t="e">
        <f>VLOOKUP(I12,女子登録!$A$2:$L$1006,12,0)</f>
        <v>#N/A</v>
      </c>
      <c r="L12" t="e">
        <f>VLOOKUP(マスター女子!I12,女子登録!$A$2:$J$948,2,0)</f>
        <v>#N/A</v>
      </c>
      <c r="M12" t="e">
        <f>VLOOKUP(I12,女子登録!$A$2:$J$948,4,0)</f>
        <v>#N/A</v>
      </c>
      <c r="N12" t="e">
        <f>VLOOKUP(I12,女子登録!$A$2:$K$954,11,0)</f>
        <v>#N/A</v>
      </c>
      <c r="O12" t="e">
        <f t="shared" si="3"/>
        <v>#N/A</v>
      </c>
      <c r="P12">
        <v>800</v>
      </c>
      <c r="Q12" s="124" t="s">
        <v>559</v>
      </c>
      <c r="R12" s="117">
        <f>'種目別申込一覧表（女子）'!K18</f>
        <v>0</v>
      </c>
      <c r="S12" t="str">
        <f t="shared" si="4"/>
        <v>00600 00</v>
      </c>
      <c r="U12" t="e">
        <f>VLOOKUP(I12,女子登録!$A$2:$J$948,9,0)</f>
        <v>#N/A</v>
      </c>
      <c r="V12" t="e">
        <f>VLOOKUP(I12,女子登録!$A$2:$J$948,10,0)</f>
        <v>#N/A</v>
      </c>
      <c r="W12" t="e">
        <f t="shared" si="5"/>
        <v>#N/A</v>
      </c>
    </row>
    <row r="13" spans="1:23" x14ac:dyDescent="0.15">
      <c r="A13" t="e">
        <f>VLOOKUP(マスター女子!I13,女子登録!$A$2:$J$948,8,0)</f>
        <v>#N/A</v>
      </c>
      <c r="B13" t="e">
        <f t="shared" si="0"/>
        <v>#N/A</v>
      </c>
      <c r="C13" t="e">
        <f t="shared" si="2"/>
        <v>#N/A</v>
      </c>
      <c r="D13">
        <v>2</v>
      </c>
      <c r="E13" t="e">
        <f>VLOOKUP(I13,女子登録!$A$2:$J$948,7,0)</f>
        <v>#N/A</v>
      </c>
      <c r="F13" t="e">
        <f>VLOOKUP(I13,女子登録!$A$2:$J$948,6,0)</f>
        <v>#N/A</v>
      </c>
      <c r="I13">
        <f>'種目別申込一覧表（女子）'!D19</f>
        <v>0</v>
      </c>
      <c r="J13" t="str">
        <f t="shared" si="1"/>
        <v>00600 00</v>
      </c>
      <c r="K13" t="e">
        <f>VLOOKUP(I13,女子登録!$A$2:$L$1006,12,0)</f>
        <v>#N/A</v>
      </c>
      <c r="L13" t="e">
        <f>VLOOKUP(マスター女子!I13,女子登録!$A$2:$J$948,2,0)</f>
        <v>#N/A</v>
      </c>
      <c r="M13" t="e">
        <f>VLOOKUP(I13,女子登録!$A$2:$J$948,4,0)</f>
        <v>#N/A</v>
      </c>
      <c r="N13" t="e">
        <f>VLOOKUP(I13,女子登録!$A$2:$K$954,11,0)</f>
        <v>#N/A</v>
      </c>
      <c r="O13" t="e">
        <f t="shared" si="3"/>
        <v>#N/A</v>
      </c>
      <c r="P13">
        <v>800</v>
      </c>
      <c r="Q13" s="124" t="s">
        <v>559</v>
      </c>
      <c r="R13" s="117">
        <f>'種目別申込一覧表（女子）'!K19</f>
        <v>0</v>
      </c>
      <c r="S13" t="str">
        <f t="shared" si="4"/>
        <v>00600 00</v>
      </c>
      <c r="U13" t="e">
        <f>VLOOKUP(I13,女子登録!$A$2:$J$948,9,0)</f>
        <v>#N/A</v>
      </c>
      <c r="V13" t="e">
        <f>VLOOKUP(I13,女子登録!$A$2:$J$948,10,0)</f>
        <v>#N/A</v>
      </c>
      <c r="W13" t="e">
        <f t="shared" si="5"/>
        <v>#N/A</v>
      </c>
    </row>
    <row r="14" spans="1:23" x14ac:dyDescent="0.15">
      <c r="A14" t="e">
        <f>VLOOKUP(マスター女子!I14,女子登録!$A$2:$J$948,8,0)</f>
        <v>#N/A</v>
      </c>
      <c r="B14" t="e">
        <f t="shared" si="0"/>
        <v>#N/A</v>
      </c>
      <c r="C14" t="e">
        <f t="shared" si="2"/>
        <v>#N/A</v>
      </c>
      <c r="D14">
        <v>2</v>
      </c>
      <c r="E14" t="e">
        <f>VLOOKUP(I14,女子登録!$A$2:$J$948,7,0)</f>
        <v>#N/A</v>
      </c>
      <c r="F14" t="e">
        <f>VLOOKUP(I14,女子登録!$A$2:$J$948,6,0)</f>
        <v>#N/A</v>
      </c>
      <c r="I14">
        <f>'種目別申込一覧表（女子）'!D20</f>
        <v>0</v>
      </c>
      <c r="J14" t="str">
        <f t="shared" si="1"/>
        <v>00800 00</v>
      </c>
      <c r="K14" t="e">
        <f>VLOOKUP(I14,女子登録!$A$2:$L$1006,12,0)</f>
        <v>#N/A</v>
      </c>
      <c r="L14" t="e">
        <f>VLOOKUP(マスター女子!I14,女子登録!$A$2:$J$948,2,0)</f>
        <v>#N/A</v>
      </c>
      <c r="M14" t="e">
        <f>VLOOKUP(I14,女子登録!$A$2:$J$948,4,0)</f>
        <v>#N/A</v>
      </c>
      <c r="N14" t="e">
        <f>VLOOKUP(I14,女子登録!$A$2:$K$954,11,0)</f>
        <v>#N/A</v>
      </c>
      <c r="O14" t="e">
        <f t="shared" si="3"/>
        <v>#N/A</v>
      </c>
      <c r="P14">
        <v>1500</v>
      </c>
      <c r="Q14" s="124" t="s">
        <v>560</v>
      </c>
      <c r="R14" s="117">
        <f>'種目別申込一覧表（女子）'!K20</f>
        <v>0</v>
      </c>
      <c r="S14" t="str">
        <f t="shared" si="4"/>
        <v>00800 00</v>
      </c>
      <c r="U14" t="e">
        <f>VLOOKUP(I14,女子登録!$A$2:$J$948,9,0)</f>
        <v>#N/A</v>
      </c>
      <c r="V14" t="e">
        <f>VLOOKUP(I14,女子登録!$A$2:$J$948,10,0)</f>
        <v>#N/A</v>
      </c>
      <c r="W14" t="e">
        <f t="shared" si="5"/>
        <v>#N/A</v>
      </c>
    </row>
    <row r="15" spans="1:23" x14ac:dyDescent="0.15">
      <c r="A15" t="e">
        <f>VLOOKUP(マスター女子!I15,女子登録!$A$2:$J$948,8,0)</f>
        <v>#N/A</v>
      </c>
      <c r="B15" t="e">
        <f t="shared" si="0"/>
        <v>#N/A</v>
      </c>
      <c r="C15" t="e">
        <f t="shared" si="2"/>
        <v>#N/A</v>
      </c>
      <c r="D15">
        <v>2</v>
      </c>
      <c r="E15" t="e">
        <f>VLOOKUP(I15,女子登録!$A$2:$J$948,7,0)</f>
        <v>#N/A</v>
      </c>
      <c r="F15" t="e">
        <f>VLOOKUP(I15,女子登録!$A$2:$J$948,6,0)</f>
        <v>#N/A</v>
      </c>
      <c r="I15">
        <f>'種目別申込一覧表（女子）'!D21</f>
        <v>0</v>
      </c>
      <c r="J15" t="str">
        <f t="shared" si="1"/>
        <v>00800 00</v>
      </c>
      <c r="K15" t="e">
        <f>VLOOKUP(I15,女子登録!$A$2:$L$1006,12,0)</f>
        <v>#N/A</v>
      </c>
      <c r="L15" t="e">
        <f>VLOOKUP(マスター女子!I15,女子登録!$A$2:$J$948,2,0)</f>
        <v>#N/A</v>
      </c>
      <c r="M15" t="e">
        <f>VLOOKUP(I15,女子登録!$A$2:$J$948,4,0)</f>
        <v>#N/A</v>
      </c>
      <c r="N15" t="e">
        <f>VLOOKUP(I15,女子登録!$A$2:$K$954,11,0)</f>
        <v>#N/A</v>
      </c>
      <c r="O15" t="e">
        <f t="shared" si="3"/>
        <v>#N/A</v>
      </c>
      <c r="P15">
        <v>1500</v>
      </c>
      <c r="Q15" s="124" t="s">
        <v>560</v>
      </c>
      <c r="R15" s="117">
        <f>'種目別申込一覧表（女子）'!K21</f>
        <v>0</v>
      </c>
      <c r="S15" t="str">
        <f t="shared" si="4"/>
        <v>00800 00</v>
      </c>
      <c r="U15" t="e">
        <f>VLOOKUP(I15,女子登録!$A$2:$J$948,9,0)</f>
        <v>#N/A</v>
      </c>
      <c r="V15" t="e">
        <f>VLOOKUP(I15,女子登録!$A$2:$J$948,10,0)</f>
        <v>#N/A</v>
      </c>
      <c r="W15" t="e">
        <f t="shared" si="5"/>
        <v>#N/A</v>
      </c>
    </row>
    <row r="16" spans="1:23" x14ac:dyDescent="0.15">
      <c r="A16" t="e">
        <f>VLOOKUP(マスター女子!I16,女子登録!$A$2:$J$948,8,0)</f>
        <v>#N/A</v>
      </c>
      <c r="B16" t="e">
        <f t="shared" si="0"/>
        <v>#N/A</v>
      </c>
      <c r="C16" t="e">
        <f t="shared" si="2"/>
        <v>#N/A</v>
      </c>
      <c r="D16">
        <v>2</v>
      </c>
      <c r="E16" t="e">
        <f>VLOOKUP(I16,女子登録!$A$2:$J$948,7,0)</f>
        <v>#N/A</v>
      </c>
      <c r="F16" t="e">
        <f>VLOOKUP(I16,女子登録!$A$2:$J$948,6,0)</f>
        <v>#N/A</v>
      </c>
      <c r="I16">
        <f>'種目別申込一覧表（女子）'!D22</f>
        <v>0</v>
      </c>
      <c r="J16" t="str">
        <f t="shared" si="1"/>
        <v>00800 00</v>
      </c>
      <c r="K16" t="e">
        <f>VLOOKUP(I16,女子登録!$A$2:$L$1006,12,0)</f>
        <v>#N/A</v>
      </c>
      <c r="L16" t="e">
        <f>VLOOKUP(マスター女子!I16,女子登録!$A$2:$J$948,2,0)</f>
        <v>#N/A</v>
      </c>
      <c r="M16" t="e">
        <f>VLOOKUP(I16,女子登録!$A$2:$J$948,4,0)</f>
        <v>#N/A</v>
      </c>
      <c r="N16" t="e">
        <f>VLOOKUP(I16,女子登録!$A$2:$K$954,11,0)</f>
        <v>#N/A</v>
      </c>
      <c r="O16" t="e">
        <f t="shared" si="3"/>
        <v>#N/A</v>
      </c>
      <c r="P16">
        <v>1500</v>
      </c>
      <c r="Q16" s="124" t="s">
        <v>560</v>
      </c>
      <c r="R16" s="117">
        <f>'種目別申込一覧表（女子）'!K22</f>
        <v>0</v>
      </c>
      <c r="S16" t="str">
        <f t="shared" si="4"/>
        <v>00800 00</v>
      </c>
      <c r="U16" t="e">
        <f>VLOOKUP(I16,女子登録!$A$2:$J$948,9,0)</f>
        <v>#N/A</v>
      </c>
      <c r="V16" t="e">
        <f>VLOOKUP(I16,女子登録!$A$2:$J$948,10,0)</f>
        <v>#N/A</v>
      </c>
      <c r="W16" t="e">
        <f t="shared" si="5"/>
        <v>#N/A</v>
      </c>
    </row>
    <row r="17" spans="1:23" x14ac:dyDescent="0.15">
      <c r="A17" t="e">
        <f>VLOOKUP(マスター女子!I17,女子登録!$A$2:$J$948,8,0)</f>
        <v>#N/A</v>
      </c>
      <c r="B17" t="e">
        <f t="shared" si="0"/>
        <v>#N/A</v>
      </c>
      <c r="C17" t="e">
        <f t="shared" si="2"/>
        <v>#N/A</v>
      </c>
      <c r="D17">
        <v>2</v>
      </c>
      <c r="E17" t="e">
        <f>VLOOKUP(I17,女子登録!$A$2:$J$948,7,0)</f>
        <v>#N/A</v>
      </c>
      <c r="F17" t="e">
        <f>VLOOKUP(I17,女子登録!$A$2:$J$948,6,0)</f>
        <v>#N/A</v>
      </c>
      <c r="I17">
        <f>'種目別申込一覧表（女子）'!D23</f>
        <v>0</v>
      </c>
      <c r="J17" t="str">
        <f t="shared" si="1"/>
        <v>01100 00</v>
      </c>
      <c r="K17" t="e">
        <f>VLOOKUP(I17,女子登録!$A$2:$L$1006,12,0)</f>
        <v>#N/A</v>
      </c>
      <c r="L17" t="e">
        <f>VLOOKUP(マスター女子!I17,女子登録!$A$2:$J$948,2,0)</f>
        <v>#N/A</v>
      </c>
      <c r="M17" t="e">
        <f>VLOOKUP(I17,女子登録!$A$2:$J$948,4,0)</f>
        <v>#N/A</v>
      </c>
      <c r="N17" t="e">
        <f>VLOOKUP(I17,女子登録!$A$2:$K$954,11,0)</f>
        <v>#N/A</v>
      </c>
      <c r="O17" t="e">
        <f t="shared" si="3"/>
        <v>#N/A</v>
      </c>
      <c r="P17">
        <v>5000</v>
      </c>
      <c r="Q17" s="124" t="s">
        <v>561</v>
      </c>
      <c r="R17" s="117">
        <f>'種目別申込一覧表（女子）'!K23</f>
        <v>0</v>
      </c>
      <c r="S17" t="str">
        <f t="shared" si="4"/>
        <v>01100 00</v>
      </c>
      <c r="U17" t="e">
        <f>VLOOKUP(I17,女子登録!$A$2:$J$948,9,0)</f>
        <v>#N/A</v>
      </c>
      <c r="V17" t="e">
        <f>VLOOKUP(I17,女子登録!$A$2:$J$948,10,0)</f>
        <v>#N/A</v>
      </c>
      <c r="W17" t="e">
        <f t="shared" si="5"/>
        <v>#N/A</v>
      </c>
    </row>
    <row r="18" spans="1:23" x14ac:dyDescent="0.15">
      <c r="A18" t="e">
        <f>VLOOKUP(マスター女子!I18,女子登録!$A$2:$J$948,8,0)</f>
        <v>#N/A</v>
      </c>
      <c r="B18" t="e">
        <f t="shared" si="0"/>
        <v>#N/A</v>
      </c>
      <c r="C18" t="e">
        <f t="shared" si="2"/>
        <v>#N/A</v>
      </c>
      <c r="D18">
        <v>2</v>
      </c>
      <c r="E18" t="e">
        <f>VLOOKUP(I18,女子登録!$A$2:$J$948,7,0)</f>
        <v>#N/A</v>
      </c>
      <c r="F18" t="e">
        <f>VLOOKUP(I18,女子登録!$A$2:$J$948,6,0)</f>
        <v>#N/A</v>
      </c>
      <c r="I18">
        <f>'種目別申込一覧表（女子）'!D24</f>
        <v>0</v>
      </c>
      <c r="J18" t="str">
        <f t="shared" si="1"/>
        <v>01100 00</v>
      </c>
      <c r="K18" t="e">
        <f>VLOOKUP(I18,女子登録!$A$2:$L$1006,12,0)</f>
        <v>#N/A</v>
      </c>
      <c r="L18" t="e">
        <f>VLOOKUP(マスター女子!I18,女子登録!$A$2:$J$948,2,0)</f>
        <v>#N/A</v>
      </c>
      <c r="M18" t="e">
        <f>VLOOKUP(I18,女子登録!$A$2:$J$948,4,0)</f>
        <v>#N/A</v>
      </c>
      <c r="N18" t="e">
        <f>VLOOKUP(I18,女子登録!$A$2:$K$954,11,0)</f>
        <v>#N/A</v>
      </c>
      <c r="O18" t="e">
        <f t="shared" si="3"/>
        <v>#N/A</v>
      </c>
      <c r="P18">
        <v>5000</v>
      </c>
      <c r="Q18" s="124" t="s">
        <v>561</v>
      </c>
      <c r="R18" s="117">
        <f>'種目別申込一覧表（女子）'!K24</f>
        <v>0</v>
      </c>
      <c r="S18" t="str">
        <f t="shared" si="4"/>
        <v>01100 00</v>
      </c>
      <c r="U18" t="e">
        <f>VLOOKUP(I18,女子登録!$A$2:$J$948,9,0)</f>
        <v>#N/A</v>
      </c>
      <c r="V18" t="e">
        <f>VLOOKUP(I18,女子登録!$A$2:$J$948,10,0)</f>
        <v>#N/A</v>
      </c>
      <c r="W18" t="e">
        <f t="shared" si="5"/>
        <v>#N/A</v>
      </c>
    </row>
    <row r="19" spans="1:23" x14ac:dyDescent="0.15">
      <c r="A19" t="e">
        <f>VLOOKUP(マスター女子!I19,女子登録!$A$2:$J$948,8,0)</f>
        <v>#N/A</v>
      </c>
      <c r="B19" t="e">
        <f t="shared" si="0"/>
        <v>#N/A</v>
      </c>
      <c r="C19" t="e">
        <f t="shared" si="2"/>
        <v>#N/A</v>
      </c>
      <c r="D19">
        <v>2</v>
      </c>
      <c r="E19" t="e">
        <f>VLOOKUP(I19,女子登録!$A$2:$J$948,7,0)</f>
        <v>#N/A</v>
      </c>
      <c r="F19" t="e">
        <f>VLOOKUP(I19,女子登録!$A$2:$J$948,6,0)</f>
        <v>#N/A</v>
      </c>
      <c r="I19">
        <f>'種目別申込一覧表（女子）'!D25</f>
        <v>0</v>
      </c>
      <c r="J19" t="str">
        <f t="shared" si="1"/>
        <v>01100 00</v>
      </c>
      <c r="K19" t="e">
        <f>VLOOKUP(I19,女子登録!$A$2:$L$1006,12,0)</f>
        <v>#N/A</v>
      </c>
      <c r="L19" t="e">
        <f>VLOOKUP(マスター女子!I19,女子登録!$A$2:$J$948,2,0)</f>
        <v>#N/A</v>
      </c>
      <c r="M19" t="e">
        <f>VLOOKUP(I19,女子登録!$A$2:$J$948,4,0)</f>
        <v>#N/A</v>
      </c>
      <c r="N19" t="e">
        <f>VLOOKUP(I19,女子登録!$A$2:$K$954,11,0)</f>
        <v>#N/A</v>
      </c>
      <c r="O19" t="e">
        <f t="shared" si="3"/>
        <v>#N/A</v>
      </c>
      <c r="P19">
        <v>5000</v>
      </c>
      <c r="Q19" s="124" t="s">
        <v>561</v>
      </c>
      <c r="R19" s="117">
        <f>'種目別申込一覧表（女子）'!K25</f>
        <v>0</v>
      </c>
      <c r="S19" t="str">
        <f t="shared" si="4"/>
        <v>01100 00</v>
      </c>
      <c r="U19" t="e">
        <f>VLOOKUP(I19,女子登録!$A$2:$J$948,9,0)</f>
        <v>#N/A</v>
      </c>
      <c r="V19" t="e">
        <f>VLOOKUP(I19,女子登録!$A$2:$J$948,10,0)</f>
        <v>#N/A</v>
      </c>
      <c r="W19" t="e">
        <f t="shared" si="5"/>
        <v>#N/A</v>
      </c>
    </row>
    <row r="20" spans="1:23" x14ac:dyDescent="0.15">
      <c r="A20" t="e">
        <f>VLOOKUP(マスター女子!I20,女子登録!$A$2:$J$948,8,0)</f>
        <v>#N/A</v>
      </c>
      <c r="B20" t="e">
        <f t="shared" si="0"/>
        <v>#N/A</v>
      </c>
      <c r="C20" t="e">
        <f t="shared" si="2"/>
        <v>#N/A</v>
      </c>
      <c r="D20">
        <v>2</v>
      </c>
      <c r="E20" t="e">
        <f>VLOOKUP(I20,女子登録!$A$2:$J$948,7,0)</f>
        <v>#N/A</v>
      </c>
      <c r="F20" t="e">
        <f>VLOOKUP(I20,女子登録!$A$2:$J$948,6,0)</f>
        <v>#N/A</v>
      </c>
      <c r="I20">
        <f>'種目別申込一覧表（女子）'!D26</f>
        <v>0</v>
      </c>
      <c r="J20" t="str">
        <f t="shared" si="1"/>
        <v>01200 00</v>
      </c>
      <c r="K20" t="e">
        <f>VLOOKUP(I20,女子登録!$A$2:$L$1006,12,0)</f>
        <v>#N/A</v>
      </c>
      <c r="L20" t="e">
        <f>VLOOKUP(マスター女子!I20,女子登録!$A$2:$J$948,2,0)</f>
        <v>#N/A</v>
      </c>
      <c r="M20" t="e">
        <f>VLOOKUP(I20,女子登録!$A$2:$J$948,4,0)</f>
        <v>#N/A</v>
      </c>
      <c r="N20" t="e">
        <f>VLOOKUP(I20,女子登録!$A$2:$K$954,11,0)</f>
        <v>#N/A</v>
      </c>
      <c r="O20" t="e">
        <f t="shared" si="3"/>
        <v>#N/A</v>
      </c>
      <c r="P20">
        <v>10000</v>
      </c>
      <c r="Q20" s="124" t="s">
        <v>592</v>
      </c>
      <c r="R20" s="117">
        <f>'種目別申込一覧表（女子）'!K26</f>
        <v>0</v>
      </c>
      <c r="S20" t="str">
        <f t="shared" si="4"/>
        <v>01200 00</v>
      </c>
      <c r="U20" t="e">
        <f>VLOOKUP(I20,女子登録!$A$2:$J$948,9,0)</f>
        <v>#N/A</v>
      </c>
      <c r="V20" t="e">
        <f>VLOOKUP(I20,女子登録!$A$2:$J$948,10,0)</f>
        <v>#N/A</v>
      </c>
      <c r="W20" t="e">
        <f t="shared" si="5"/>
        <v>#N/A</v>
      </c>
    </row>
    <row r="21" spans="1:23" x14ac:dyDescent="0.15">
      <c r="A21" t="e">
        <f>VLOOKUP(マスター女子!I21,女子登録!$A$2:$J$948,8,0)</f>
        <v>#N/A</v>
      </c>
      <c r="B21" t="e">
        <f t="shared" si="0"/>
        <v>#N/A</v>
      </c>
      <c r="C21" t="e">
        <f t="shared" si="2"/>
        <v>#N/A</v>
      </c>
      <c r="D21">
        <v>2</v>
      </c>
      <c r="E21" t="e">
        <f>VLOOKUP(I21,女子登録!$A$2:$J$948,7,0)</f>
        <v>#N/A</v>
      </c>
      <c r="F21" t="e">
        <f>VLOOKUP(I21,女子登録!$A$2:$J$948,6,0)</f>
        <v>#N/A</v>
      </c>
      <c r="I21">
        <f>'種目別申込一覧表（女子）'!D27</f>
        <v>0</v>
      </c>
      <c r="J21" t="str">
        <f t="shared" si="1"/>
        <v>01200 00</v>
      </c>
      <c r="K21" t="e">
        <f>VLOOKUP(I21,女子登録!$A$2:$L$1006,12,0)</f>
        <v>#N/A</v>
      </c>
      <c r="L21" t="e">
        <f>VLOOKUP(マスター女子!I21,女子登録!$A$2:$J$948,2,0)</f>
        <v>#N/A</v>
      </c>
      <c r="M21" t="e">
        <f>VLOOKUP(I21,女子登録!$A$2:$J$948,4,0)</f>
        <v>#N/A</v>
      </c>
      <c r="N21" t="e">
        <f>VLOOKUP(I21,女子登録!$A$2:$K$954,11,0)</f>
        <v>#N/A</v>
      </c>
      <c r="O21" t="e">
        <f t="shared" si="3"/>
        <v>#N/A</v>
      </c>
      <c r="P21">
        <v>10000</v>
      </c>
      <c r="Q21" s="124" t="s">
        <v>592</v>
      </c>
      <c r="R21" s="117">
        <f>'種目別申込一覧表（女子）'!K27</f>
        <v>0</v>
      </c>
      <c r="S21" t="str">
        <f t="shared" si="4"/>
        <v>01200 00</v>
      </c>
      <c r="U21" t="e">
        <f>VLOOKUP(I21,女子登録!$A$2:$J$948,9,0)</f>
        <v>#N/A</v>
      </c>
      <c r="V21" t="e">
        <f>VLOOKUP(I21,女子登録!$A$2:$J$948,10,0)</f>
        <v>#N/A</v>
      </c>
      <c r="W21" t="e">
        <f t="shared" si="5"/>
        <v>#N/A</v>
      </c>
    </row>
    <row r="22" spans="1:23" x14ac:dyDescent="0.15">
      <c r="A22" t="e">
        <f>VLOOKUP(マスター女子!I22,女子登録!$A$2:$J$948,8,0)</f>
        <v>#N/A</v>
      </c>
      <c r="B22" t="e">
        <f t="shared" si="0"/>
        <v>#N/A</v>
      </c>
      <c r="C22" t="e">
        <f t="shared" si="2"/>
        <v>#N/A</v>
      </c>
      <c r="D22">
        <v>2</v>
      </c>
      <c r="E22" t="e">
        <f>VLOOKUP(I22,女子登録!$A$2:$J$948,7,0)</f>
        <v>#N/A</v>
      </c>
      <c r="F22" t="e">
        <f>VLOOKUP(I22,女子登録!$A$2:$J$948,6,0)</f>
        <v>#N/A</v>
      </c>
      <c r="I22">
        <f>'種目別申込一覧表（女子）'!D28</f>
        <v>0</v>
      </c>
      <c r="J22" t="str">
        <f t="shared" si="1"/>
        <v>01200 00</v>
      </c>
      <c r="K22" t="e">
        <f>VLOOKUP(I22,女子登録!$A$2:$L$1006,12,0)</f>
        <v>#N/A</v>
      </c>
      <c r="L22" t="e">
        <f>VLOOKUP(マスター女子!I22,女子登録!$A$2:$J$948,2,0)</f>
        <v>#N/A</v>
      </c>
      <c r="M22" t="e">
        <f>VLOOKUP(I22,女子登録!$A$2:$J$948,4,0)</f>
        <v>#N/A</v>
      </c>
      <c r="N22" t="e">
        <f>VLOOKUP(I22,女子登録!$A$2:$K$954,11,0)</f>
        <v>#N/A</v>
      </c>
      <c r="O22" t="e">
        <f t="shared" si="3"/>
        <v>#N/A</v>
      </c>
      <c r="P22">
        <v>10000</v>
      </c>
      <c r="Q22" s="124" t="s">
        <v>592</v>
      </c>
      <c r="R22" s="117">
        <f>'種目別申込一覧表（女子）'!K28</f>
        <v>0</v>
      </c>
      <c r="S22" t="str">
        <f t="shared" si="4"/>
        <v>01200 00</v>
      </c>
      <c r="U22" t="e">
        <f>VLOOKUP(I22,女子登録!$A$2:$J$948,9,0)</f>
        <v>#N/A</v>
      </c>
      <c r="V22" t="e">
        <f>VLOOKUP(I22,女子登録!$A$2:$J$948,10,0)</f>
        <v>#N/A</v>
      </c>
      <c r="W22" t="e">
        <f t="shared" si="5"/>
        <v>#N/A</v>
      </c>
    </row>
    <row r="23" spans="1:23" x14ac:dyDescent="0.15">
      <c r="A23" t="e">
        <f>VLOOKUP(マスター女子!I23,女子登録!$A$2:$J$948,8,0)</f>
        <v>#N/A</v>
      </c>
      <c r="B23" t="e">
        <f t="shared" si="0"/>
        <v>#N/A</v>
      </c>
      <c r="C23" t="e">
        <f t="shared" si="2"/>
        <v>#N/A</v>
      </c>
      <c r="D23">
        <v>2</v>
      </c>
      <c r="E23" t="e">
        <f>VLOOKUP(I23,女子登録!$A$2:$J$948,7,0)</f>
        <v>#N/A</v>
      </c>
      <c r="F23" t="e">
        <f>VLOOKUP(I23,女子登録!$A$2:$J$948,6,0)</f>
        <v>#N/A</v>
      </c>
      <c r="I23">
        <f>'種目別申込一覧表（女子）'!D29</f>
        <v>0</v>
      </c>
      <c r="J23" t="str">
        <f t="shared" si="1"/>
        <v>06200 00</v>
      </c>
      <c r="K23" t="e">
        <f>VLOOKUP(I23,女子登録!$A$2:$L$1006,12,0)</f>
        <v>#N/A</v>
      </c>
      <c r="L23" t="e">
        <f>VLOOKUP(マスター女子!I23,女子登録!$A$2:$J$948,2,0)</f>
        <v>#N/A</v>
      </c>
      <c r="M23" t="e">
        <f>VLOOKUP(I23,女子登録!$A$2:$J$948,4,0)</f>
        <v>#N/A</v>
      </c>
      <c r="N23" t="e">
        <f>VLOOKUP(I23,女子登録!$A$2:$K$954,11,0)</f>
        <v>#N/A</v>
      </c>
      <c r="O23" t="e">
        <f t="shared" si="3"/>
        <v>#N/A</v>
      </c>
      <c r="P23" t="s">
        <v>579</v>
      </c>
      <c r="Q23" s="124" t="s">
        <v>1955</v>
      </c>
      <c r="R23" s="117">
        <f>'種目別申込一覧表（女子）'!K29</f>
        <v>0</v>
      </c>
      <c r="S23" t="str">
        <f t="shared" si="4"/>
        <v>06200 00</v>
      </c>
      <c r="U23" t="e">
        <f>VLOOKUP(I23,女子登録!$A$2:$J$948,9,0)</f>
        <v>#N/A</v>
      </c>
      <c r="V23" t="e">
        <f>VLOOKUP(I23,女子登録!$A$2:$J$948,10,0)</f>
        <v>#N/A</v>
      </c>
      <c r="W23" t="e">
        <f t="shared" si="5"/>
        <v>#N/A</v>
      </c>
    </row>
    <row r="24" spans="1:23" x14ac:dyDescent="0.15">
      <c r="A24" t="e">
        <f>VLOOKUP(マスター女子!I24,女子登録!$A$2:$J$948,8,0)</f>
        <v>#N/A</v>
      </c>
      <c r="B24" t="e">
        <f t="shared" si="0"/>
        <v>#N/A</v>
      </c>
      <c r="C24" t="e">
        <f t="shared" si="2"/>
        <v>#N/A</v>
      </c>
      <c r="D24">
        <v>2</v>
      </c>
      <c r="E24" t="e">
        <f>VLOOKUP(I24,女子登録!$A$2:$J$948,7,0)</f>
        <v>#N/A</v>
      </c>
      <c r="F24" t="e">
        <f>VLOOKUP(I24,女子登録!$A$2:$J$948,6,0)</f>
        <v>#N/A</v>
      </c>
      <c r="I24">
        <f>'種目別申込一覧表（女子）'!D30</f>
        <v>0</v>
      </c>
      <c r="J24" t="str">
        <f t="shared" si="1"/>
        <v>06200 00</v>
      </c>
      <c r="K24" t="e">
        <f>VLOOKUP(I24,女子登録!$A$2:$L$1006,12,0)</f>
        <v>#N/A</v>
      </c>
      <c r="L24" t="e">
        <f>VLOOKUP(マスター女子!I24,女子登録!$A$2:$J$948,2,0)</f>
        <v>#N/A</v>
      </c>
      <c r="M24" t="e">
        <f>VLOOKUP(I24,女子登録!$A$2:$J$948,4,0)</f>
        <v>#N/A</v>
      </c>
      <c r="N24" t="e">
        <f>VLOOKUP(I24,女子登録!$A$2:$K$954,11,0)</f>
        <v>#N/A</v>
      </c>
      <c r="O24" t="e">
        <f t="shared" si="3"/>
        <v>#N/A</v>
      </c>
      <c r="P24" t="s">
        <v>579</v>
      </c>
      <c r="Q24" s="124" t="s">
        <v>1955</v>
      </c>
      <c r="R24" s="117">
        <f>'種目別申込一覧表（女子）'!K30</f>
        <v>0</v>
      </c>
      <c r="S24" t="str">
        <f t="shared" si="4"/>
        <v>06200 00</v>
      </c>
      <c r="U24" t="e">
        <f>VLOOKUP(I24,女子登録!$A$2:$J$948,9,0)</f>
        <v>#N/A</v>
      </c>
      <c r="V24" t="e">
        <f>VLOOKUP(I24,女子登録!$A$2:$J$948,10,0)</f>
        <v>#N/A</v>
      </c>
      <c r="W24" t="e">
        <f t="shared" si="5"/>
        <v>#N/A</v>
      </c>
    </row>
    <row r="25" spans="1:23" x14ac:dyDescent="0.15">
      <c r="A25" t="e">
        <f>VLOOKUP(マスター女子!I25,女子登録!$A$2:$J$948,8,0)</f>
        <v>#N/A</v>
      </c>
      <c r="B25" t="e">
        <f t="shared" si="0"/>
        <v>#N/A</v>
      </c>
      <c r="C25" t="e">
        <f t="shared" si="2"/>
        <v>#N/A</v>
      </c>
      <c r="D25">
        <v>2</v>
      </c>
      <c r="E25" t="e">
        <f>VLOOKUP(I25,女子登録!$A$2:$J$948,7,0)</f>
        <v>#N/A</v>
      </c>
      <c r="F25" t="e">
        <f>VLOOKUP(I25,女子登録!$A$2:$J$948,6,0)</f>
        <v>#N/A</v>
      </c>
      <c r="I25">
        <f>'種目別申込一覧表（女子）'!D31</f>
        <v>0</v>
      </c>
      <c r="J25" t="str">
        <f t="shared" si="1"/>
        <v>06200 00</v>
      </c>
      <c r="K25" t="e">
        <f>VLOOKUP(I25,女子登録!$A$2:$L$1006,12,0)</f>
        <v>#N/A</v>
      </c>
      <c r="L25" t="e">
        <f>VLOOKUP(マスター女子!I25,女子登録!$A$2:$J$948,2,0)</f>
        <v>#N/A</v>
      </c>
      <c r="M25" t="e">
        <f>VLOOKUP(I25,女子登録!$A$2:$J$948,4,0)</f>
        <v>#N/A</v>
      </c>
      <c r="N25" t="e">
        <f>VLOOKUP(I25,女子登録!$A$2:$K$954,11,0)</f>
        <v>#N/A</v>
      </c>
      <c r="O25" t="e">
        <f t="shared" si="3"/>
        <v>#N/A</v>
      </c>
      <c r="P25" t="s">
        <v>579</v>
      </c>
      <c r="Q25" s="124" t="s">
        <v>1955</v>
      </c>
      <c r="R25" s="117">
        <f>'種目別申込一覧表（女子）'!K31</f>
        <v>0</v>
      </c>
      <c r="S25" t="str">
        <f t="shared" si="4"/>
        <v>06200 00</v>
      </c>
      <c r="U25" t="e">
        <f>VLOOKUP(I25,女子登録!$A$2:$J$948,9,0)</f>
        <v>#N/A</v>
      </c>
      <c r="V25" t="e">
        <f>VLOOKUP(I25,女子登録!$A$2:$J$948,10,0)</f>
        <v>#N/A</v>
      </c>
      <c r="W25" t="e">
        <f t="shared" si="5"/>
        <v>#N/A</v>
      </c>
    </row>
    <row r="26" spans="1:23" x14ac:dyDescent="0.15">
      <c r="A26" t="e">
        <f>VLOOKUP(マスター女子!I26,女子登録!$A$2:$J$948,8,0)</f>
        <v>#N/A</v>
      </c>
      <c r="B26" t="e">
        <f t="shared" si="0"/>
        <v>#N/A</v>
      </c>
      <c r="C26" t="e">
        <f t="shared" si="2"/>
        <v>#N/A</v>
      </c>
      <c r="D26">
        <v>2</v>
      </c>
      <c r="E26" t="e">
        <f>VLOOKUP(I26,女子登録!$A$2:$J$948,7,0)</f>
        <v>#N/A</v>
      </c>
      <c r="F26" t="e">
        <f>VLOOKUP(I26,女子登録!$A$2:$J$948,6,0)</f>
        <v>#N/A</v>
      </c>
      <c r="I26">
        <f>'種目別申込一覧表（女子）'!D32</f>
        <v>0</v>
      </c>
      <c r="J26" t="str">
        <f t="shared" si="1"/>
        <v>04400 00</v>
      </c>
      <c r="K26" t="e">
        <f>VLOOKUP(I26,女子登録!$A$2:$L$1006,12,0)</f>
        <v>#N/A</v>
      </c>
      <c r="L26" t="e">
        <f>VLOOKUP(マスター女子!I26,女子登録!$A$2:$J$948,2,0)</f>
        <v>#N/A</v>
      </c>
      <c r="M26" t="e">
        <f>VLOOKUP(I26,女子登録!$A$2:$J$948,4,0)</f>
        <v>#N/A</v>
      </c>
      <c r="N26" t="e">
        <f>VLOOKUP(I26,女子登録!$A$2:$K$954,11,0)</f>
        <v>#N/A</v>
      </c>
      <c r="O26" t="e">
        <f t="shared" si="3"/>
        <v>#N/A</v>
      </c>
      <c r="P26" t="s">
        <v>1956</v>
      </c>
      <c r="Q26" s="124" t="s">
        <v>1957</v>
      </c>
      <c r="R26" s="117">
        <f>'種目別申込一覧表（女子）'!K32</f>
        <v>0</v>
      </c>
      <c r="S26" t="str">
        <f t="shared" si="4"/>
        <v>04400 00</v>
      </c>
      <c r="U26" t="e">
        <f>VLOOKUP(I26,女子登録!$A$2:$J$948,9,0)</f>
        <v>#N/A</v>
      </c>
      <c r="V26" t="e">
        <f>VLOOKUP(I26,女子登録!$A$2:$J$948,10,0)</f>
        <v>#N/A</v>
      </c>
      <c r="W26" t="e">
        <f t="shared" si="5"/>
        <v>#N/A</v>
      </c>
    </row>
    <row r="27" spans="1:23" x14ac:dyDescent="0.15">
      <c r="A27" t="e">
        <f>VLOOKUP(マスター女子!I27,女子登録!$A$2:$J$948,8,0)</f>
        <v>#N/A</v>
      </c>
      <c r="B27" t="e">
        <f t="shared" si="0"/>
        <v>#N/A</v>
      </c>
      <c r="C27" t="e">
        <f t="shared" si="2"/>
        <v>#N/A</v>
      </c>
      <c r="D27">
        <v>2</v>
      </c>
      <c r="E27" t="e">
        <f>VLOOKUP(I27,女子登録!$A$2:$J$948,7,0)</f>
        <v>#N/A</v>
      </c>
      <c r="F27" t="e">
        <f>VLOOKUP(I27,女子登録!$A$2:$J$948,6,0)</f>
        <v>#N/A</v>
      </c>
      <c r="I27">
        <f>'種目別申込一覧表（女子）'!D33</f>
        <v>0</v>
      </c>
      <c r="J27" t="str">
        <f t="shared" si="1"/>
        <v>04400 00</v>
      </c>
      <c r="K27" t="e">
        <f>VLOOKUP(I27,女子登録!$A$2:$L$1006,12,0)</f>
        <v>#N/A</v>
      </c>
      <c r="L27" t="e">
        <f>VLOOKUP(マスター女子!I27,女子登録!$A$2:$J$948,2,0)</f>
        <v>#N/A</v>
      </c>
      <c r="M27" t="e">
        <f>VLOOKUP(I27,女子登録!$A$2:$J$948,4,0)</f>
        <v>#N/A</v>
      </c>
      <c r="N27" t="e">
        <f>VLOOKUP(I27,女子登録!$A$2:$K$954,11,0)</f>
        <v>#N/A</v>
      </c>
      <c r="O27" t="e">
        <f t="shared" si="3"/>
        <v>#N/A</v>
      </c>
      <c r="P27" t="s">
        <v>1956</v>
      </c>
      <c r="Q27" s="124" t="s">
        <v>1957</v>
      </c>
      <c r="R27" s="117">
        <f>'種目別申込一覧表（女子）'!K33</f>
        <v>0</v>
      </c>
      <c r="S27" t="str">
        <f t="shared" si="4"/>
        <v>04400 00</v>
      </c>
      <c r="U27" t="e">
        <f>VLOOKUP(I27,女子登録!$A$2:$J$948,9,0)</f>
        <v>#N/A</v>
      </c>
      <c r="V27" t="e">
        <f>VLOOKUP(I27,女子登録!$A$2:$J$948,10,0)</f>
        <v>#N/A</v>
      </c>
      <c r="W27" t="e">
        <f t="shared" si="5"/>
        <v>#N/A</v>
      </c>
    </row>
    <row r="28" spans="1:23" x14ac:dyDescent="0.15">
      <c r="A28" t="e">
        <f>VLOOKUP(マスター女子!I28,女子登録!$A$2:$J$948,8,0)</f>
        <v>#N/A</v>
      </c>
      <c r="B28" t="e">
        <f t="shared" si="0"/>
        <v>#N/A</v>
      </c>
      <c r="C28" t="e">
        <f t="shared" si="2"/>
        <v>#N/A</v>
      </c>
      <c r="D28">
        <v>2</v>
      </c>
      <c r="E28" t="e">
        <f>VLOOKUP(I28,女子登録!$A$2:$J$948,7,0)</f>
        <v>#N/A</v>
      </c>
      <c r="F28" t="e">
        <f>VLOOKUP(I28,女子登録!$A$2:$J$948,6,0)</f>
        <v>#N/A</v>
      </c>
      <c r="I28">
        <f>'種目別申込一覧表（女子）'!D34</f>
        <v>0</v>
      </c>
      <c r="J28" t="str">
        <f t="shared" si="1"/>
        <v>04400 00</v>
      </c>
      <c r="K28" t="e">
        <f>VLOOKUP(I28,女子登録!$A$2:$L$1006,12,0)</f>
        <v>#N/A</v>
      </c>
      <c r="L28" t="e">
        <f>VLOOKUP(マスター女子!I28,女子登録!$A$2:$J$948,2,0)</f>
        <v>#N/A</v>
      </c>
      <c r="M28" t="e">
        <f>VLOOKUP(I28,女子登録!$A$2:$J$948,4,0)</f>
        <v>#N/A</v>
      </c>
      <c r="N28" t="e">
        <f>VLOOKUP(I28,女子登録!$A$2:$K$954,11,0)</f>
        <v>#N/A</v>
      </c>
      <c r="O28" t="e">
        <f t="shared" si="3"/>
        <v>#N/A</v>
      </c>
      <c r="P28" t="s">
        <v>1956</v>
      </c>
      <c r="Q28" s="124" t="s">
        <v>1957</v>
      </c>
      <c r="R28" s="117">
        <f>'種目別申込一覧表（女子）'!K34</f>
        <v>0</v>
      </c>
      <c r="S28" t="str">
        <f t="shared" si="4"/>
        <v>04400 00</v>
      </c>
      <c r="U28" t="e">
        <f>VLOOKUP(I28,女子登録!$A$2:$J$948,9,0)</f>
        <v>#N/A</v>
      </c>
      <c r="V28" t="e">
        <f>VLOOKUP(I28,女子登録!$A$2:$J$948,10,0)</f>
        <v>#N/A</v>
      </c>
      <c r="W28" t="e">
        <f t="shared" si="5"/>
        <v>#N/A</v>
      </c>
    </row>
    <row r="29" spans="1:23" x14ac:dyDescent="0.15">
      <c r="A29" t="e">
        <f>VLOOKUP(マスター女子!I29,女子登録!$A$2:$J$948,8,0)</f>
        <v>#N/A</v>
      </c>
      <c r="B29" t="e">
        <f t="shared" si="0"/>
        <v>#N/A</v>
      </c>
      <c r="C29" t="e">
        <f t="shared" si="2"/>
        <v>#N/A</v>
      </c>
      <c r="D29">
        <v>2</v>
      </c>
      <c r="E29" t="e">
        <f>VLOOKUP(I29,女子登録!$A$2:$J$948,7,0)</f>
        <v>#N/A</v>
      </c>
      <c r="F29" t="e">
        <f>VLOOKUP(I29,女子登録!$A$2:$J$948,6,0)</f>
        <v>#N/A</v>
      </c>
      <c r="I29">
        <f>'種目別申込一覧表（女子）'!D35</f>
        <v>0</v>
      </c>
      <c r="J29" t="str">
        <f t="shared" si="1"/>
        <v>04600 00</v>
      </c>
      <c r="K29" t="e">
        <f>VLOOKUP(I29,女子登録!$A$2:$L$1006,12,0)</f>
        <v>#N/A</v>
      </c>
      <c r="L29" t="e">
        <f>VLOOKUP(マスター女子!I29,女子登録!$A$2:$J$948,2,0)</f>
        <v>#N/A</v>
      </c>
      <c r="M29" t="e">
        <f>VLOOKUP(I29,女子登録!$A$2:$J$948,4,0)</f>
        <v>#N/A</v>
      </c>
      <c r="N29" t="e">
        <f>VLOOKUP(I29,女子登録!$A$2:$K$954,11,0)</f>
        <v>#N/A</v>
      </c>
      <c r="O29" t="e">
        <f t="shared" si="3"/>
        <v>#N/A</v>
      </c>
      <c r="P29" t="s">
        <v>411</v>
      </c>
      <c r="Q29" s="124" t="s">
        <v>1958</v>
      </c>
      <c r="R29" s="117">
        <f>'種目別申込一覧表（女子）'!K35</f>
        <v>0</v>
      </c>
      <c r="S29" t="str">
        <f t="shared" si="4"/>
        <v>04600 00</v>
      </c>
      <c r="U29" t="e">
        <f>VLOOKUP(I29,女子登録!$A$2:$J$948,9,0)</f>
        <v>#N/A</v>
      </c>
      <c r="V29" t="e">
        <f>VLOOKUP(I29,女子登録!$A$2:$J$948,10,0)</f>
        <v>#N/A</v>
      </c>
      <c r="W29" t="e">
        <f t="shared" si="5"/>
        <v>#N/A</v>
      </c>
    </row>
    <row r="30" spans="1:23" x14ac:dyDescent="0.15">
      <c r="A30" t="e">
        <f>VLOOKUP(マスター女子!I30,女子登録!$A$2:$J$948,8,0)</f>
        <v>#N/A</v>
      </c>
      <c r="B30" t="e">
        <f t="shared" si="0"/>
        <v>#N/A</v>
      </c>
      <c r="C30" t="e">
        <f t="shared" si="2"/>
        <v>#N/A</v>
      </c>
      <c r="D30">
        <v>2</v>
      </c>
      <c r="E30" t="e">
        <f>VLOOKUP(I30,女子登録!$A$2:$J$948,7,0)</f>
        <v>#N/A</v>
      </c>
      <c r="F30" t="e">
        <f>VLOOKUP(I30,女子登録!$A$2:$J$948,6,0)</f>
        <v>#N/A</v>
      </c>
      <c r="I30">
        <f>'種目別申込一覧表（女子）'!D36</f>
        <v>0</v>
      </c>
      <c r="J30" t="str">
        <f t="shared" si="1"/>
        <v>04600 00</v>
      </c>
      <c r="K30" t="e">
        <f>VLOOKUP(I30,女子登録!$A$2:$L$1006,12,0)</f>
        <v>#N/A</v>
      </c>
      <c r="L30" t="e">
        <f>VLOOKUP(マスター女子!I30,女子登録!$A$2:$J$948,2,0)</f>
        <v>#N/A</v>
      </c>
      <c r="M30" t="e">
        <f>VLOOKUP(I30,女子登録!$A$2:$J$948,4,0)</f>
        <v>#N/A</v>
      </c>
      <c r="N30" t="e">
        <f>VLOOKUP(I30,女子登録!$A$2:$K$954,11,0)</f>
        <v>#N/A</v>
      </c>
      <c r="O30" t="e">
        <f t="shared" si="3"/>
        <v>#N/A</v>
      </c>
      <c r="P30" t="s">
        <v>411</v>
      </c>
      <c r="Q30" s="124" t="s">
        <v>1958</v>
      </c>
      <c r="R30" s="117">
        <f>'種目別申込一覧表（女子）'!K36</f>
        <v>0</v>
      </c>
      <c r="S30" t="str">
        <f t="shared" si="4"/>
        <v>04600 00</v>
      </c>
      <c r="U30" t="e">
        <f>VLOOKUP(I30,女子登録!$A$2:$J$948,9,0)</f>
        <v>#N/A</v>
      </c>
      <c r="V30" t="e">
        <f>VLOOKUP(I30,女子登録!$A$2:$J$948,10,0)</f>
        <v>#N/A</v>
      </c>
      <c r="W30" t="e">
        <f t="shared" si="5"/>
        <v>#N/A</v>
      </c>
    </row>
    <row r="31" spans="1:23" x14ac:dyDescent="0.15">
      <c r="A31" t="e">
        <f>VLOOKUP(マスター女子!I31,女子登録!$A$2:$J$948,8,0)</f>
        <v>#N/A</v>
      </c>
      <c r="B31" t="e">
        <f t="shared" si="0"/>
        <v>#N/A</v>
      </c>
      <c r="C31" t="e">
        <f t="shared" si="2"/>
        <v>#N/A</v>
      </c>
      <c r="D31">
        <v>2</v>
      </c>
      <c r="E31" t="e">
        <f>VLOOKUP(I31,女子登録!$A$2:$J$948,7,0)</f>
        <v>#N/A</v>
      </c>
      <c r="F31" t="e">
        <f>VLOOKUP(I31,女子登録!$A$2:$J$948,6,0)</f>
        <v>#N/A</v>
      </c>
      <c r="I31">
        <f>'種目別申込一覧表（女子）'!D37</f>
        <v>0</v>
      </c>
      <c r="J31" t="str">
        <f t="shared" si="1"/>
        <v>04600 00</v>
      </c>
      <c r="K31" t="e">
        <f>VLOOKUP(I31,女子登録!$A$2:$L$1006,12,0)</f>
        <v>#N/A</v>
      </c>
      <c r="L31" t="e">
        <f>VLOOKUP(マスター女子!I31,女子登録!$A$2:$J$948,2,0)</f>
        <v>#N/A</v>
      </c>
      <c r="M31" t="e">
        <f>VLOOKUP(I31,女子登録!$A$2:$J$948,4,0)</f>
        <v>#N/A</v>
      </c>
      <c r="N31" t="e">
        <f>VLOOKUP(I31,女子登録!$A$2:$K$954,11,0)</f>
        <v>#N/A</v>
      </c>
      <c r="O31" t="e">
        <f t="shared" si="3"/>
        <v>#N/A</v>
      </c>
      <c r="P31" t="s">
        <v>411</v>
      </c>
      <c r="Q31" s="124" t="s">
        <v>1958</v>
      </c>
      <c r="R31" s="117">
        <f>'種目別申込一覧表（女子）'!K37</f>
        <v>0</v>
      </c>
      <c r="S31" t="str">
        <f t="shared" si="4"/>
        <v>04600 00</v>
      </c>
      <c r="U31" t="e">
        <f>VLOOKUP(I31,女子登録!$A$2:$J$948,9,0)</f>
        <v>#N/A</v>
      </c>
      <c r="V31" t="e">
        <f>VLOOKUP(I31,女子登録!$A$2:$J$948,10,0)</f>
        <v>#N/A</v>
      </c>
      <c r="W31" t="e">
        <f t="shared" si="5"/>
        <v>#N/A</v>
      </c>
    </row>
    <row r="32" spans="1:23" x14ac:dyDescent="0.15">
      <c r="A32" t="e">
        <f>VLOOKUP(マスター女子!I32,女子登録!$A$2:$J$948,8,0)</f>
        <v>#N/A</v>
      </c>
      <c r="B32" t="e">
        <f t="shared" si="0"/>
        <v>#N/A</v>
      </c>
      <c r="C32" t="e">
        <f t="shared" si="2"/>
        <v>#N/A</v>
      </c>
      <c r="D32">
        <v>2</v>
      </c>
      <c r="E32" t="e">
        <f>VLOOKUP(I32,女子登録!$A$2:$J$948,7,0)</f>
        <v>#N/A</v>
      </c>
      <c r="F32" t="e">
        <f>VLOOKUP(I32,女子登録!$A$2:$J$948,6,0)</f>
        <v>#N/A</v>
      </c>
      <c r="I32">
        <f>'種目別申込一覧表（女子）'!D38</f>
        <v>0</v>
      </c>
      <c r="J32" t="str">
        <f t="shared" si="1"/>
        <v>05400 00</v>
      </c>
      <c r="K32" t="e">
        <f>VLOOKUP(I32,女子登録!$A$2:$L$1006,12,0)</f>
        <v>#N/A</v>
      </c>
      <c r="L32" t="e">
        <f>VLOOKUP(マスター女子!I32,女子登録!$A$2:$J$948,2,0)</f>
        <v>#N/A</v>
      </c>
      <c r="M32" t="e">
        <f>VLOOKUP(I32,女子登録!$A$2:$J$948,4,0)</f>
        <v>#N/A</v>
      </c>
      <c r="N32" t="e">
        <f>VLOOKUP(I32,女子登録!$A$2:$K$954,11,0)</f>
        <v>#N/A</v>
      </c>
      <c r="O32" t="e">
        <f t="shared" si="3"/>
        <v>#N/A</v>
      </c>
      <c r="P32" t="s">
        <v>581</v>
      </c>
      <c r="Q32" s="124" t="s">
        <v>1959</v>
      </c>
      <c r="R32" s="117">
        <f>'種目別申込一覧表（女子）'!K38</f>
        <v>0</v>
      </c>
      <c r="S32" t="str">
        <f t="shared" si="4"/>
        <v>05400 00</v>
      </c>
      <c r="U32" t="e">
        <f>VLOOKUP(I32,女子登録!$A$2:$J$948,9,0)</f>
        <v>#N/A</v>
      </c>
      <c r="V32" t="e">
        <f>VLOOKUP(I32,女子登録!$A$2:$J$948,10,0)</f>
        <v>#N/A</v>
      </c>
      <c r="W32" t="e">
        <f t="shared" si="5"/>
        <v>#N/A</v>
      </c>
    </row>
    <row r="33" spans="1:23" x14ac:dyDescent="0.15">
      <c r="A33" t="e">
        <f>VLOOKUP(マスター女子!I33,女子登録!$A$2:$J$948,8,0)</f>
        <v>#N/A</v>
      </c>
      <c r="B33" t="e">
        <f t="shared" si="0"/>
        <v>#N/A</v>
      </c>
      <c r="C33" t="e">
        <f t="shared" si="2"/>
        <v>#N/A</v>
      </c>
      <c r="D33">
        <v>2</v>
      </c>
      <c r="E33" t="e">
        <f>VLOOKUP(I33,女子登録!$A$2:$J$948,7,0)</f>
        <v>#N/A</v>
      </c>
      <c r="F33" t="e">
        <f>VLOOKUP(I33,女子登録!$A$2:$J$948,6,0)</f>
        <v>#N/A</v>
      </c>
      <c r="I33">
        <f>'種目別申込一覧表（女子）'!D39</f>
        <v>0</v>
      </c>
      <c r="J33" t="str">
        <f t="shared" si="1"/>
        <v>05400 00</v>
      </c>
      <c r="K33" t="e">
        <f>VLOOKUP(I33,女子登録!$A$2:$L$1006,12,0)</f>
        <v>#N/A</v>
      </c>
      <c r="L33" t="e">
        <f>VLOOKUP(マスター女子!I33,女子登録!$A$2:$J$948,2,0)</f>
        <v>#N/A</v>
      </c>
      <c r="M33" t="e">
        <f>VLOOKUP(I33,女子登録!$A$2:$J$948,4,0)</f>
        <v>#N/A</v>
      </c>
      <c r="N33" t="e">
        <f>VLOOKUP(I33,女子登録!$A$2:$K$954,11,0)</f>
        <v>#N/A</v>
      </c>
      <c r="O33" t="e">
        <f t="shared" si="3"/>
        <v>#N/A</v>
      </c>
      <c r="P33" t="s">
        <v>581</v>
      </c>
      <c r="Q33" s="124" t="s">
        <v>1959</v>
      </c>
      <c r="R33" s="117">
        <f>'種目別申込一覧表（女子）'!K39</f>
        <v>0</v>
      </c>
      <c r="S33" t="str">
        <f t="shared" si="4"/>
        <v>05400 00</v>
      </c>
      <c r="U33" t="e">
        <f>VLOOKUP(I33,女子登録!$A$2:$J$948,9,0)</f>
        <v>#N/A</v>
      </c>
      <c r="V33" t="e">
        <f>VLOOKUP(I33,女子登録!$A$2:$J$948,10,0)</f>
        <v>#N/A</v>
      </c>
      <c r="W33" t="e">
        <f t="shared" si="5"/>
        <v>#N/A</v>
      </c>
    </row>
    <row r="34" spans="1:23" x14ac:dyDescent="0.15">
      <c r="A34" t="e">
        <f>VLOOKUP(マスター女子!I34,女子登録!$A$2:$J$948,8,0)</f>
        <v>#N/A</v>
      </c>
      <c r="B34" t="e">
        <f t="shared" ref="B34:B65" si="6">O34</f>
        <v>#N/A</v>
      </c>
      <c r="C34" t="e">
        <f t="shared" si="2"/>
        <v>#N/A</v>
      </c>
      <c r="D34">
        <v>2</v>
      </c>
      <c r="E34" t="e">
        <f>VLOOKUP(I34,女子登録!$A$2:$J$948,7,0)</f>
        <v>#N/A</v>
      </c>
      <c r="F34" t="e">
        <f>VLOOKUP(I34,女子登録!$A$2:$J$948,6,0)</f>
        <v>#N/A</v>
      </c>
      <c r="I34">
        <f>'種目別申込一覧表（女子）'!D40</f>
        <v>0</v>
      </c>
      <c r="J34" t="str">
        <f t="shared" ref="J34:J65" si="7">S34</f>
        <v>05400 00</v>
      </c>
      <c r="K34" t="e">
        <f>VLOOKUP(I34,女子登録!$A$2:$L$1006,12,0)</f>
        <v>#N/A</v>
      </c>
      <c r="L34" t="e">
        <f>VLOOKUP(マスター女子!I34,女子登録!$A$2:$J$948,2,0)</f>
        <v>#N/A</v>
      </c>
      <c r="M34" t="e">
        <f>VLOOKUP(I34,女子登録!$A$2:$J$948,4,0)</f>
        <v>#N/A</v>
      </c>
      <c r="N34" t="e">
        <f>VLOOKUP(I34,女子登録!$A$2:$K$954,11,0)</f>
        <v>#N/A</v>
      </c>
      <c r="O34" t="e">
        <f t="shared" si="3"/>
        <v>#N/A</v>
      </c>
      <c r="P34" t="s">
        <v>581</v>
      </c>
      <c r="Q34" s="124" t="s">
        <v>1959</v>
      </c>
      <c r="R34" s="117">
        <f>'種目別申込一覧表（女子）'!K40</f>
        <v>0</v>
      </c>
      <c r="S34" t="str">
        <f t="shared" si="4"/>
        <v>05400 00</v>
      </c>
      <c r="U34" t="e">
        <f>VLOOKUP(I34,女子登録!$A$2:$J$948,9,0)</f>
        <v>#N/A</v>
      </c>
      <c r="V34" t="e">
        <f>VLOOKUP(I34,女子登録!$A$2:$J$948,10,0)</f>
        <v>#N/A</v>
      </c>
      <c r="W34" t="e">
        <f t="shared" si="5"/>
        <v>#N/A</v>
      </c>
    </row>
    <row r="35" spans="1:23" x14ac:dyDescent="0.15">
      <c r="A35" t="e">
        <f>VLOOKUP(マスター女子!I35,女子登録!$A$2:$J$948,8,0)</f>
        <v>#N/A</v>
      </c>
      <c r="B35" t="e">
        <f t="shared" si="6"/>
        <v>#N/A</v>
      </c>
      <c r="C35" t="e">
        <f t="shared" si="2"/>
        <v>#N/A</v>
      </c>
      <c r="D35">
        <v>2</v>
      </c>
      <c r="E35" t="e">
        <f>VLOOKUP(I35,女子登録!$A$2:$J$948,7,0)</f>
        <v>#N/A</v>
      </c>
      <c r="F35" t="e">
        <f>VLOOKUP(I35,女子登録!$A$2:$J$948,6,0)</f>
        <v>#N/A</v>
      </c>
      <c r="I35">
        <f>'種目別申込一覧表（女子）'!D41</f>
        <v>0</v>
      </c>
      <c r="J35" t="str">
        <f t="shared" si="7"/>
        <v>20200 00</v>
      </c>
      <c r="K35" t="e">
        <f>VLOOKUP(I35,女子登録!$A$2:$L$1006,12,0)</f>
        <v>#N/A</v>
      </c>
      <c r="L35" t="e">
        <f>VLOOKUP(マスター女子!I35,女子登録!$A$2:$J$948,2,0)</f>
        <v>#N/A</v>
      </c>
      <c r="M35" t="e">
        <f>VLOOKUP(I35,女子登録!$A$2:$J$948,4,0)</f>
        <v>#N/A</v>
      </c>
      <c r="N35" t="e">
        <f>VLOOKUP(I35,女子登録!$A$2:$K$954,11,0)</f>
        <v>#N/A</v>
      </c>
      <c r="O35" t="e">
        <f t="shared" si="3"/>
        <v>#N/A</v>
      </c>
      <c r="P35" t="s">
        <v>591</v>
      </c>
      <c r="Q35" s="124" t="s">
        <v>598</v>
      </c>
      <c r="R35" s="117">
        <f>'種目別申込一覧表（女子）'!K41</f>
        <v>0</v>
      </c>
      <c r="S35" t="str">
        <f t="shared" si="4"/>
        <v>20200 00</v>
      </c>
      <c r="U35" t="e">
        <f>VLOOKUP(I35,女子登録!$A$2:$J$948,9,0)</f>
        <v>#N/A</v>
      </c>
      <c r="V35" t="e">
        <f>VLOOKUP(I35,女子登録!$A$2:$J$948,10,0)</f>
        <v>#N/A</v>
      </c>
      <c r="W35" t="e">
        <f t="shared" si="5"/>
        <v>#N/A</v>
      </c>
    </row>
    <row r="36" spans="1:23" x14ac:dyDescent="0.15">
      <c r="A36" t="e">
        <f>VLOOKUP(マスター女子!I36,女子登録!$A$2:$J$948,8,0)</f>
        <v>#N/A</v>
      </c>
      <c r="B36" t="e">
        <f t="shared" si="6"/>
        <v>#N/A</v>
      </c>
      <c r="C36" t="e">
        <f t="shared" si="2"/>
        <v>#N/A</v>
      </c>
      <c r="D36">
        <v>2</v>
      </c>
      <c r="E36" t="e">
        <f>VLOOKUP(I36,女子登録!$A$2:$J$948,7,0)</f>
        <v>#N/A</v>
      </c>
      <c r="F36" t="e">
        <f>VLOOKUP(I36,女子登録!$A$2:$J$948,6,0)</f>
        <v>#N/A</v>
      </c>
      <c r="I36">
        <f>'種目別申込一覧表（女子）'!D42</f>
        <v>0</v>
      </c>
      <c r="J36" t="str">
        <f t="shared" si="7"/>
        <v>20200 00</v>
      </c>
      <c r="K36" t="e">
        <f>VLOOKUP(I36,女子登録!$A$2:$L$1006,12,0)</f>
        <v>#N/A</v>
      </c>
      <c r="L36" t="e">
        <f>VLOOKUP(マスター女子!I36,女子登録!$A$2:$J$948,2,0)</f>
        <v>#N/A</v>
      </c>
      <c r="M36" t="e">
        <f>VLOOKUP(I36,女子登録!$A$2:$J$948,4,0)</f>
        <v>#N/A</v>
      </c>
      <c r="N36" t="e">
        <f>VLOOKUP(I36,女子登録!$A$2:$K$954,11,0)</f>
        <v>#N/A</v>
      </c>
      <c r="O36" t="e">
        <f t="shared" si="3"/>
        <v>#N/A</v>
      </c>
      <c r="P36" t="s">
        <v>591</v>
      </c>
      <c r="Q36" s="124" t="s">
        <v>598</v>
      </c>
      <c r="R36" s="117">
        <f>'種目別申込一覧表（女子）'!K42</f>
        <v>0</v>
      </c>
      <c r="S36" t="str">
        <f t="shared" si="4"/>
        <v>20200 00</v>
      </c>
      <c r="U36" t="e">
        <f>VLOOKUP(I36,女子登録!$A$2:$J$948,9,0)</f>
        <v>#N/A</v>
      </c>
      <c r="V36" t="e">
        <f>VLOOKUP(I36,女子登録!$A$2:$J$948,10,0)</f>
        <v>#N/A</v>
      </c>
      <c r="W36" t="e">
        <f t="shared" si="5"/>
        <v>#N/A</v>
      </c>
    </row>
    <row r="37" spans="1:23" x14ac:dyDescent="0.15">
      <c r="A37" t="e">
        <f>VLOOKUP(マスター女子!I37,女子登録!$A$2:$J$948,8,0)</f>
        <v>#N/A</v>
      </c>
      <c r="B37" t="e">
        <f t="shared" si="6"/>
        <v>#N/A</v>
      </c>
      <c r="C37" t="e">
        <f t="shared" si="2"/>
        <v>#N/A</v>
      </c>
      <c r="D37">
        <v>2</v>
      </c>
      <c r="E37" t="e">
        <f>VLOOKUP(I37,女子登録!$A$2:$J$948,7,0)</f>
        <v>#N/A</v>
      </c>
      <c r="F37" t="e">
        <f>VLOOKUP(I37,女子登録!$A$2:$J$948,6,0)</f>
        <v>#N/A</v>
      </c>
      <c r="I37">
        <f>'種目別申込一覧表（女子）'!D43</f>
        <v>0</v>
      </c>
      <c r="J37" t="str">
        <f t="shared" si="7"/>
        <v>20200 00</v>
      </c>
      <c r="K37" t="e">
        <f>VLOOKUP(I37,女子登録!$A$2:$L$1006,12,0)</f>
        <v>#N/A</v>
      </c>
      <c r="L37" t="e">
        <f>VLOOKUP(マスター女子!I37,女子登録!$A$2:$J$948,2,0)</f>
        <v>#N/A</v>
      </c>
      <c r="M37" t="e">
        <f>VLOOKUP(I37,女子登録!$A$2:$J$948,4,0)</f>
        <v>#N/A</v>
      </c>
      <c r="N37" t="e">
        <f>VLOOKUP(I37,女子登録!$A$2:$K$954,11,0)</f>
        <v>#N/A</v>
      </c>
      <c r="O37" t="e">
        <f t="shared" si="3"/>
        <v>#N/A</v>
      </c>
      <c r="P37" t="s">
        <v>591</v>
      </c>
      <c r="Q37" s="124" t="s">
        <v>598</v>
      </c>
      <c r="R37" s="117">
        <f>'種目別申込一覧表（女子）'!K43</f>
        <v>0</v>
      </c>
      <c r="S37" t="str">
        <f t="shared" si="4"/>
        <v>20200 00</v>
      </c>
      <c r="U37" t="e">
        <f>VLOOKUP(I37,女子登録!$A$2:$J$948,9,0)</f>
        <v>#N/A</v>
      </c>
      <c r="V37" t="e">
        <f>VLOOKUP(I37,女子登録!$A$2:$J$948,10,0)</f>
        <v>#N/A</v>
      </c>
      <c r="W37" t="e">
        <f t="shared" si="5"/>
        <v>#N/A</v>
      </c>
    </row>
    <row r="38" spans="1:23" x14ac:dyDescent="0.15">
      <c r="A38" t="e">
        <f>VLOOKUP(マスター女子!I38,女子登録!$A$2:$J$948,8,0)</f>
        <v>#N/A</v>
      </c>
      <c r="B38" t="e">
        <f t="shared" si="6"/>
        <v>#N/A</v>
      </c>
      <c r="C38" t="e">
        <f t="shared" si="2"/>
        <v>#N/A</v>
      </c>
      <c r="D38">
        <v>2</v>
      </c>
      <c r="E38" t="e">
        <f>VLOOKUP(I38,女子登録!$A$2:$J$948,7,0)</f>
        <v>#N/A</v>
      </c>
      <c r="F38" t="e">
        <f>VLOOKUP(I38,女子登録!$A$2:$J$948,6,0)</f>
        <v>#N/A</v>
      </c>
      <c r="I38">
        <f>'種目別申込一覧表（女子）'!O8</f>
        <v>0</v>
      </c>
      <c r="J38" t="str">
        <f t="shared" si="7"/>
        <v>60100 0</v>
      </c>
      <c r="K38" t="e">
        <f>VLOOKUP(I38,女子登録!$A$2:$L$1006,12,0)</f>
        <v>#N/A</v>
      </c>
      <c r="L38" t="e">
        <f>VLOOKUP(マスター女子!I38,女子登録!$A$2:$J$948,2,0)</f>
        <v>#N/A</v>
      </c>
      <c r="M38" t="e">
        <f>VLOOKUP(I38,女子登録!$A$2:$J$948,4,0)</f>
        <v>#N/A</v>
      </c>
      <c r="N38" t="e">
        <f>VLOOKUP(I38,女子登録!$A$2:$K$954,11,0)</f>
        <v>#N/A</v>
      </c>
      <c r="O38" t="e">
        <f t="shared" si="3"/>
        <v>#N/A</v>
      </c>
      <c r="P38" t="s">
        <v>586</v>
      </c>
      <c r="Q38" s="124" t="s">
        <v>595</v>
      </c>
      <c r="R38" s="117"/>
      <c r="S38" t="str">
        <f t="shared" si="4"/>
        <v>60100 0</v>
      </c>
      <c r="U38" t="e">
        <f>VLOOKUP(I38,女子登録!$A$2:$J$948,9,0)</f>
        <v>#N/A</v>
      </c>
      <c r="V38" t="e">
        <f>VLOOKUP(I38,女子登録!$A$2:$J$948,10,0)</f>
        <v>#N/A</v>
      </c>
      <c r="W38" t="e">
        <f t="shared" si="5"/>
        <v>#N/A</v>
      </c>
    </row>
    <row r="39" spans="1:23" x14ac:dyDescent="0.15">
      <c r="A39" t="e">
        <f>VLOOKUP(マスター女子!I39,女子登録!$A$2:$J$948,8,0)</f>
        <v>#N/A</v>
      </c>
      <c r="B39" t="e">
        <f t="shared" si="6"/>
        <v>#N/A</v>
      </c>
      <c r="C39" t="e">
        <f t="shared" si="2"/>
        <v>#N/A</v>
      </c>
      <c r="D39">
        <v>2</v>
      </c>
      <c r="E39" t="e">
        <f>VLOOKUP(I39,女子登録!$A$2:$J$948,7,0)</f>
        <v>#N/A</v>
      </c>
      <c r="F39" t="e">
        <f>VLOOKUP(I39,女子登録!$A$2:$J$948,6,0)</f>
        <v>#N/A</v>
      </c>
      <c r="I39">
        <f>'種目別申込一覧表（女子）'!O9</f>
        <v>0</v>
      </c>
      <c r="J39" t="str">
        <f t="shared" si="7"/>
        <v>60100 0</v>
      </c>
      <c r="K39" t="e">
        <f>VLOOKUP(I39,女子登録!$A$2:$L$1006,12,0)</f>
        <v>#N/A</v>
      </c>
      <c r="L39" t="e">
        <f>VLOOKUP(マスター女子!I39,女子登録!$A$2:$J$948,2,0)</f>
        <v>#N/A</v>
      </c>
      <c r="M39" t="e">
        <f>VLOOKUP(I39,女子登録!$A$2:$J$948,4,0)</f>
        <v>#N/A</v>
      </c>
      <c r="N39" t="e">
        <f>VLOOKUP(I39,女子登録!$A$2:$K$954,11,0)</f>
        <v>#N/A</v>
      </c>
      <c r="O39" t="e">
        <f t="shared" si="3"/>
        <v>#N/A</v>
      </c>
      <c r="P39" t="s">
        <v>586</v>
      </c>
      <c r="Q39" s="124" t="s">
        <v>595</v>
      </c>
      <c r="R39" s="117"/>
      <c r="S39" t="str">
        <f t="shared" si="4"/>
        <v>60100 0</v>
      </c>
      <c r="U39" t="e">
        <f>VLOOKUP(I39,女子登録!$A$2:$J$948,9,0)</f>
        <v>#N/A</v>
      </c>
      <c r="V39" t="e">
        <f>VLOOKUP(I39,女子登録!$A$2:$J$948,10,0)</f>
        <v>#N/A</v>
      </c>
      <c r="W39" t="e">
        <f t="shared" si="5"/>
        <v>#N/A</v>
      </c>
    </row>
    <row r="40" spans="1:23" x14ac:dyDescent="0.15">
      <c r="A40" t="e">
        <f>VLOOKUP(マスター女子!I40,女子登録!$A$2:$J$948,8,0)</f>
        <v>#N/A</v>
      </c>
      <c r="B40" t="e">
        <f t="shared" si="6"/>
        <v>#N/A</v>
      </c>
      <c r="C40" t="e">
        <f t="shared" si="2"/>
        <v>#N/A</v>
      </c>
      <c r="D40">
        <v>2</v>
      </c>
      <c r="E40" t="e">
        <f>VLOOKUP(I40,女子登録!$A$2:$J$948,7,0)</f>
        <v>#N/A</v>
      </c>
      <c r="F40" t="e">
        <f>VLOOKUP(I40,女子登録!$A$2:$J$948,6,0)</f>
        <v>#N/A</v>
      </c>
      <c r="I40">
        <f>'種目別申込一覧表（女子）'!O10</f>
        <v>0</v>
      </c>
      <c r="J40" t="str">
        <f t="shared" si="7"/>
        <v>60100 0</v>
      </c>
      <c r="K40" t="e">
        <f>VLOOKUP(I40,女子登録!$A$2:$L$1006,12,0)</f>
        <v>#N/A</v>
      </c>
      <c r="L40" t="e">
        <f>VLOOKUP(マスター女子!I40,女子登録!$A$2:$J$948,2,0)</f>
        <v>#N/A</v>
      </c>
      <c r="M40" t="e">
        <f>VLOOKUP(I40,女子登録!$A$2:$J$948,4,0)</f>
        <v>#N/A</v>
      </c>
      <c r="N40" t="e">
        <f>VLOOKUP(I40,女子登録!$A$2:$K$954,11,0)</f>
        <v>#N/A</v>
      </c>
      <c r="O40" t="e">
        <f t="shared" si="3"/>
        <v>#N/A</v>
      </c>
      <c r="P40" t="s">
        <v>586</v>
      </c>
      <c r="Q40" s="124" t="s">
        <v>595</v>
      </c>
      <c r="R40" s="117"/>
      <c r="S40" t="str">
        <f t="shared" si="4"/>
        <v>60100 0</v>
      </c>
      <c r="U40" t="e">
        <f>VLOOKUP(I40,女子登録!$A$2:$J$948,9,0)</f>
        <v>#N/A</v>
      </c>
      <c r="V40" t="e">
        <f>VLOOKUP(I40,女子登録!$A$2:$J$948,10,0)</f>
        <v>#N/A</v>
      </c>
      <c r="W40" t="e">
        <f t="shared" si="5"/>
        <v>#N/A</v>
      </c>
    </row>
    <row r="41" spans="1:23" x14ac:dyDescent="0.15">
      <c r="A41" t="e">
        <f>VLOOKUP(マスター女子!I41,女子登録!$A$2:$J$948,8,0)</f>
        <v>#N/A</v>
      </c>
      <c r="B41" t="e">
        <f t="shared" si="6"/>
        <v>#N/A</v>
      </c>
      <c r="C41" t="e">
        <f t="shared" si="2"/>
        <v>#N/A</v>
      </c>
      <c r="D41">
        <v>2</v>
      </c>
      <c r="E41" t="e">
        <f>VLOOKUP(I41,女子登録!$A$2:$J$948,7,0)</f>
        <v>#N/A</v>
      </c>
      <c r="F41" t="e">
        <f>VLOOKUP(I41,女子登録!$A$2:$J$948,6,0)</f>
        <v>#N/A</v>
      </c>
      <c r="I41">
        <f>'種目別申込一覧表（女子）'!O11</f>
        <v>0</v>
      </c>
      <c r="J41" t="str">
        <f t="shared" si="7"/>
        <v>60100 0</v>
      </c>
      <c r="K41" t="e">
        <f>VLOOKUP(I41,女子登録!$A$2:$L$1006,12,0)</f>
        <v>#N/A</v>
      </c>
      <c r="L41" t="e">
        <f>VLOOKUP(マスター女子!I41,女子登録!$A$2:$J$948,2,0)</f>
        <v>#N/A</v>
      </c>
      <c r="M41" t="e">
        <f>VLOOKUP(I41,女子登録!$A$2:$J$948,4,0)</f>
        <v>#N/A</v>
      </c>
      <c r="N41" t="e">
        <f>VLOOKUP(I41,女子登録!$A$2:$K$954,11,0)</f>
        <v>#N/A</v>
      </c>
      <c r="O41" t="e">
        <f t="shared" si="3"/>
        <v>#N/A</v>
      </c>
      <c r="P41" t="s">
        <v>586</v>
      </c>
      <c r="Q41" s="124" t="s">
        <v>595</v>
      </c>
      <c r="R41" s="117"/>
      <c r="S41" t="str">
        <f t="shared" si="4"/>
        <v>60100 0</v>
      </c>
      <c r="U41" t="e">
        <f>VLOOKUP(I41,女子登録!$A$2:$J$948,9,0)</f>
        <v>#N/A</v>
      </c>
      <c r="V41" t="e">
        <f>VLOOKUP(I41,女子登録!$A$2:$J$948,10,0)</f>
        <v>#N/A</v>
      </c>
      <c r="W41" t="e">
        <f t="shared" si="5"/>
        <v>#N/A</v>
      </c>
    </row>
    <row r="42" spans="1:23" x14ac:dyDescent="0.15">
      <c r="A42" t="e">
        <f>VLOOKUP(マスター女子!I42,女子登録!$A$2:$J$948,8,0)</f>
        <v>#N/A</v>
      </c>
      <c r="B42" t="e">
        <f t="shared" si="6"/>
        <v>#N/A</v>
      </c>
      <c r="C42" t="e">
        <f t="shared" si="2"/>
        <v>#N/A</v>
      </c>
      <c r="D42">
        <v>2</v>
      </c>
      <c r="E42" t="e">
        <f>VLOOKUP(I42,女子登録!$A$2:$J$948,7,0)</f>
        <v>#N/A</v>
      </c>
      <c r="F42" t="e">
        <f>VLOOKUP(I42,女子登録!$A$2:$J$948,6,0)</f>
        <v>#N/A</v>
      </c>
      <c r="I42">
        <f>'種目別申込一覧表（女子）'!O12</f>
        <v>0</v>
      </c>
      <c r="J42" t="str">
        <f t="shared" si="7"/>
        <v>60100 0</v>
      </c>
      <c r="K42" t="e">
        <f>VLOOKUP(I42,女子登録!$A$2:$L$1006,12,0)</f>
        <v>#N/A</v>
      </c>
      <c r="L42" t="e">
        <f>VLOOKUP(マスター女子!I42,女子登録!$A$2:$J$948,2,0)</f>
        <v>#N/A</v>
      </c>
      <c r="M42" t="e">
        <f>VLOOKUP(I42,女子登録!$A$2:$J$948,4,0)</f>
        <v>#N/A</v>
      </c>
      <c r="N42" t="e">
        <f>VLOOKUP(I42,女子登録!$A$2:$K$954,11,0)</f>
        <v>#N/A</v>
      </c>
      <c r="O42" t="e">
        <f t="shared" si="3"/>
        <v>#N/A</v>
      </c>
      <c r="P42" t="s">
        <v>586</v>
      </c>
      <c r="Q42" s="124" t="s">
        <v>595</v>
      </c>
      <c r="R42" s="117"/>
      <c r="S42" t="str">
        <f t="shared" si="4"/>
        <v>60100 0</v>
      </c>
      <c r="U42" t="e">
        <f>VLOOKUP(I42,女子登録!$A$2:$J$948,9,0)</f>
        <v>#N/A</v>
      </c>
      <c r="V42" t="e">
        <f>VLOOKUP(I42,女子登録!$A$2:$J$948,10,0)</f>
        <v>#N/A</v>
      </c>
      <c r="W42" t="e">
        <f t="shared" si="5"/>
        <v>#N/A</v>
      </c>
    </row>
    <row r="43" spans="1:23" x14ac:dyDescent="0.15">
      <c r="A43" t="e">
        <f>VLOOKUP(マスター女子!I43,女子登録!$A$2:$J$948,8,0)</f>
        <v>#N/A</v>
      </c>
      <c r="B43" t="e">
        <f t="shared" si="6"/>
        <v>#N/A</v>
      </c>
      <c r="C43" t="e">
        <f t="shared" si="2"/>
        <v>#N/A</v>
      </c>
      <c r="D43">
        <v>2</v>
      </c>
      <c r="E43" t="e">
        <f>VLOOKUP(I43,女子登録!$A$2:$J$948,7,0)</f>
        <v>#N/A</v>
      </c>
      <c r="F43" t="e">
        <f>VLOOKUP(I43,女子登録!$A$2:$J$948,6,0)</f>
        <v>#N/A</v>
      </c>
      <c r="I43">
        <f>'種目別申込一覧表（女子）'!O13</f>
        <v>0</v>
      </c>
      <c r="J43" t="str">
        <f t="shared" si="7"/>
        <v>60100 0</v>
      </c>
      <c r="K43" t="e">
        <f>VLOOKUP(I43,女子登録!$A$2:$L$1006,12,0)</f>
        <v>#N/A</v>
      </c>
      <c r="L43" t="e">
        <f>VLOOKUP(マスター女子!I43,女子登録!$A$2:$J$948,2,0)</f>
        <v>#N/A</v>
      </c>
      <c r="M43" t="e">
        <f>VLOOKUP(I43,女子登録!$A$2:$J$948,4,0)</f>
        <v>#N/A</v>
      </c>
      <c r="N43" t="e">
        <f>VLOOKUP(I43,女子登録!$A$2:$K$954,11,0)</f>
        <v>#N/A</v>
      </c>
      <c r="O43" t="e">
        <f t="shared" si="3"/>
        <v>#N/A</v>
      </c>
      <c r="P43" t="s">
        <v>586</v>
      </c>
      <c r="Q43" s="124" t="s">
        <v>595</v>
      </c>
      <c r="R43" s="117"/>
      <c r="S43" t="str">
        <f t="shared" si="4"/>
        <v>60100 0</v>
      </c>
      <c r="U43" t="e">
        <f>VLOOKUP(I43,女子登録!$A$2:$J$948,9,0)</f>
        <v>#N/A</v>
      </c>
      <c r="V43" t="e">
        <f>VLOOKUP(I43,女子登録!$A$2:$J$948,10,0)</f>
        <v>#N/A</v>
      </c>
      <c r="W43" t="e">
        <f t="shared" si="5"/>
        <v>#N/A</v>
      </c>
    </row>
    <row r="44" spans="1:23" x14ac:dyDescent="0.15">
      <c r="A44" t="e">
        <f>VLOOKUP(マスター女子!I44,女子登録!$A$2:$J$948,8,0)</f>
        <v>#N/A</v>
      </c>
      <c r="B44" t="e">
        <f t="shared" si="6"/>
        <v>#N/A</v>
      </c>
      <c r="C44" t="e">
        <f t="shared" si="2"/>
        <v>#N/A</v>
      </c>
      <c r="D44">
        <v>2</v>
      </c>
      <c r="E44" t="e">
        <f>VLOOKUP(I44,女子登録!$A$2:$J$948,7,0)</f>
        <v>#N/A</v>
      </c>
      <c r="F44" t="e">
        <f>VLOOKUP(I44,女子登録!$A$2:$J$948,6,0)</f>
        <v>#N/A</v>
      </c>
      <c r="I44">
        <f>'種目別申込一覧表（女子）'!O14</f>
        <v>0</v>
      </c>
      <c r="J44" t="str">
        <f t="shared" si="7"/>
        <v>60300 0</v>
      </c>
      <c r="K44" t="e">
        <f>VLOOKUP(I44,女子登録!$A$2:$L$1006,12,0)</f>
        <v>#N/A</v>
      </c>
      <c r="L44" t="e">
        <f>VLOOKUP(マスター女子!I44,女子登録!$A$2:$J$948,2,0)</f>
        <v>#N/A</v>
      </c>
      <c r="M44" t="e">
        <f>VLOOKUP(I44,女子登録!$A$2:$J$948,4,0)</f>
        <v>#N/A</v>
      </c>
      <c r="N44" t="e">
        <f>VLOOKUP(I44,女子登録!$A$2:$K$954,11,0)</f>
        <v>#N/A</v>
      </c>
      <c r="O44" t="e">
        <f t="shared" si="3"/>
        <v>#N/A</v>
      </c>
      <c r="P44" t="s">
        <v>584</v>
      </c>
      <c r="Q44" s="124" t="s">
        <v>596</v>
      </c>
      <c r="R44" s="117"/>
      <c r="S44" t="str">
        <f t="shared" si="4"/>
        <v>60300 0</v>
      </c>
      <c r="U44" t="e">
        <f>VLOOKUP(I44,女子登録!$A$2:$J$948,9,0)</f>
        <v>#N/A</v>
      </c>
      <c r="V44" t="e">
        <f>VLOOKUP(I44,女子登録!$A$2:$J$948,10,0)</f>
        <v>#N/A</v>
      </c>
      <c r="W44" t="e">
        <f t="shared" si="5"/>
        <v>#N/A</v>
      </c>
    </row>
    <row r="45" spans="1:23" x14ac:dyDescent="0.15">
      <c r="A45" t="e">
        <f>VLOOKUP(マスター女子!I45,女子登録!$A$2:$J$948,8,0)</f>
        <v>#N/A</v>
      </c>
      <c r="B45" t="e">
        <f t="shared" si="6"/>
        <v>#N/A</v>
      </c>
      <c r="C45" t="e">
        <f t="shared" si="2"/>
        <v>#N/A</v>
      </c>
      <c r="D45">
        <v>2</v>
      </c>
      <c r="E45" t="e">
        <f>VLOOKUP(I45,女子登録!$A$2:$J$948,7,0)</f>
        <v>#N/A</v>
      </c>
      <c r="F45" t="e">
        <f>VLOOKUP(I45,女子登録!$A$2:$J$948,6,0)</f>
        <v>#N/A</v>
      </c>
      <c r="I45">
        <f>'種目別申込一覧表（女子）'!O15</f>
        <v>0</v>
      </c>
      <c r="J45" t="str">
        <f t="shared" si="7"/>
        <v>60300 0</v>
      </c>
      <c r="K45" t="e">
        <f>VLOOKUP(I45,女子登録!$A$2:$L$1006,12,0)</f>
        <v>#N/A</v>
      </c>
      <c r="L45" t="e">
        <f>VLOOKUP(マスター女子!I45,女子登録!$A$2:$J$948,2,0)</f>
        <v>#N/A</v>
      </c>
      <c r="M45" t="e">
        <f>VLOOKUP(I45,女子登録!$A$2:$J$948,4,0)</f>
        <v>#N/A</v>
      </c>
      <c r="N45" t="e">
        <f>VLOOKUP(I45,女子登録!$A$2:$K$954,11,0)</f>
        <v>#N/A</v>
      </c>
      <c r="O45" t="e">
        <f t="shared" si="3"/>
        <v>#N/A</v>
      </c>
      <c r="P45" t="s">
        <v>584</v>
      </c>
      <c r="Q45" s="124" t="s">
        <v>596</v>
      </c>
      <c r="R45" s="117"/>
      <c r="S45" t="str">
        <f t="shared" si="4"/>
        <v>60300 0</v>
      </c>
      <c r="U45" t="e">
        <f>VLOOKUP(I45,女子登録!$A$2:$J$948,9,0)</f>
        <v>#N/A</v>
      </c>
      <c r="V45" t="e">
        <f>VLOOKUP(I45,女子登録!$A$2:$J$948,10,0)</f>
        <v>#N/A</v>
      </c>
      <c r="W45" t="e">
        <f t="shared" si="5"/>
        <v>#N/A</v>
      </c>
    </row>
    <row r="46" spans="1:23" x14ac:dyDescent="0.15">
      <c r="A46" t="e">
        <f>VLOOKUP(マスター女子!I46,女子登録!$A$2:$J$948,8,0)</f>
        <v>#N/A</v>
      </c>
      <c r="B46" t="e">
        <f t="shared" si="6"/>
        <v>#N/A</v>
      </c>
      <c r="C46" t="e">
        <f t="shared" si="2"/>
        <v>#N/A</v>
      </c>
      <c r="D46">
        <v>2</v>
      </c>
      <c r="E46" t="e">
        <f>VLOOKUP(I46,女子登録!$A$2:$J$948,7,0)</f>
        <v>#N/A</v>
      </c>
      <c r="F46" t="e">
        <f>VLOOKUP(I46,女子登録!$A$2:$J$948,6,0)</f>
        <v>#N/A</v>
      </c>
      <c r="I46">
        <f>'種目別申込一覧表（女子）'!O16</f>
        <v>0</v>
      </c>
      <c r="J46" t="str">
        <f t="shared" si="7"/>
        <v>60300 0</v>
      </c>
      <c r="K46" t="e">
        <f>VLOOKUP(I46,女子登録!$A$2:$L$1006,12,0)</f>
        <v>#N/A</v>
      </c>
      <c r="L46" t="e">
        <f>VLOOKUP(マスター女子!I46,女子登録!$A$2:$J$948,2,0)</f>
        <v>#N/A</v>
      </c>
      <c r="M46" t="e">
        <f>VLOOKUP(I46,女子登録!$A$2:$J$948,4,0)</f>
        <v>#N/A</v>
      </c>
      <c r="N46" t="e">
        <f>VLOOKUP(I46,女子登録!$A$2:$K$954,11,0)</f>
        <v>#N/A</v>
      </c>
      <c r="O46" t="e">
        <f t="shared" si="3"/>
        <v>#N/A</v>
      </c>
      <c r="P46" t="s">
        <v>584</v>
      </c>
      <c r="Q46" s="124" t="s">
        <v>596</v>
      </c>
      <c r="R46" s="117"/>
      <c r="S46" t="str">
        <f t="shared" si="4"/>
        <v>60300 0</v>
      </c>
      <c r="U46" t="e">
        <f>VLOOKUP(I46,女子登録!$A$2:$J$948,9,0)</f>
        <v>#N/A</v>
      </c>
      <c r="V46" t="e">
        <f>VLOOKUP(I46,女子登録!$A$2:$J$948,10,0)</f>
        <v>#N/A</v>
      </c>
      <c r="W46" t="e">
        <f t="shared" si="5"/>
        <v>#N/A</v>
      </c>
    </row>
    <row r="47" spans="1:23" x14ac:dyDescent="0.15">
      <c r="A47" t="e">
        <f>VLOOKUP(マスター女子!I47,女子登録!$A$2:$J$948,8,0)</f>
        <v>#N/A</v>
      </c>
      <c r="B47" t="e">
        <f t="shared" si="6"/>
        <v>#N/A</v>
      </c>
      <c r="C47" t="e">
        <f t="shared" si="2"/>
        <v>#N/A</v>
      </c>
      <c r="D47">
        <v>2</v>
      </c>
      <c r="E47" t="e">
        <f>VLOOKUP(I47,女子登録!$A$2:$J$948,7,0)</f>
        <v>#N/A</v>
      </c>
      <c r="F47" t="e">
        <f>VLOOKUP(I47,女子登録!$A$2:$J$948,6,0)</f>
        <v>#N/A</v>
      </c>
      <c r="I47">
        <f>'種目別申込一覧表（女子）'!O17</f>
        <v>0</v>
      </c>
      <c r="J47" t="str">
        <f t="shared" si="7"/>
        <v>60300 0</v>
      </c>
      <c r="K47" t="e">
        <f>VLOOKUP(I47,女子登録!$A$2:$L$1006,12,0)</f>
        <v>#N/A</v>
      </c>
      <c r="L47" t="e">
        <f>VLOOKUP(マスター女子!I47,女子登録!$A$2:$J$948,2,0)</f>
        <v>#N/A</v>
      </c>
      <c r="M47" t="e">
        <f>VLOOKUP(I47,女子登録!$A$2:$J$948,4,0)</f>
        <v>#N/A</v>
      </c>
      <c r="N47" t="e">
        <f>VLOOKUP(I47,女子登録!$A$2:$K$954,11,0)</f>
        <v>#N/A</v>
      </c>
      <c r="O47" t="e">
        <f t="shared" si="3"/>
        <v>#N/A</v>
      </c>
      <c r="P47" t="s">
        <v>584</v>
      </c>
      <c r="Q47" s="124" t="s">
        <v>596</v>
      </c>
      <c r="R47" s="117"/>
      <c r="S47" t="str">
        <f t="shared" si="4"/>
        <v>60300 0</v>
      </c>
      <c r="U47" t="e">
        <f>VLOOKUP(I47,女子登録!$A$2:$J$948,9,0)</f>
        <v>#N/A</v>
      </c>
      <c r="V47" t="e">
        <f>VLOOKUP(I47,女子登録!$A$2:$J$948,10,0)</f>
        <v>#N/A</v>
      </c>
      <c r="W47" t="e">
        <f t="shared" si="5"/>
        <v>#N/A</v>
      </c>
    </row>
    <row r="48" spans="1:23" x14ac:dyDescent="0.15">
      <c r="A48" t="e">
        <f>VLOOKUP(マスター女子!I48,女子登録!$A$2:$J$948,8,0)</f>
        <v>#N/A</v>
      </c>
      <c r="B48" t="e">
        <f t="shared" si="6"/>
        <v>#N/A</v>
      </c>
      <c r="C48" t="e">
        <f t="shared" si="2"/>
        <v>#N/A</v>
      </c>
      <c r="D48">
        <v>2</v>
      </c>
      <c r="E48" t="e">
        <f>VLOOKUP(I48,女子登録!$A$2:$J$948,7,0)</f>
        <v>#N/A</v>
      </c>
      <c r="F48" t="e">
        <f>VLOOKUP(I48,女子登録!$A$2:$J$948,6,0)</f>
        <v>#N/A</v>
      </c>
      <c r="I48">
        <f>'種目別申込一覧表（女子）'!O18</f>
        <v>0</v>
      </c>
      <c r="J48" t="str">
        <f t="shared" si="7"/>
        <v>60300 0</v>
      </c>
      <c r="K48" t="e">
        <f>VLOOKUP(I48,女子登録!$A$2:$L$1006,12,0)</f>
        <v>#N/A</v>
      </c>
      <c r="L48" t="e">
        <f>VLOOKUP(マスター女子!I48,女子登録!$A$2:$J$948,2,0)</f>
        <v>#N/A</v>
      </c>
      <c r="M48" t="e">
        <f>VLOOKUP(I48,女子登録!$A$2:$J$948,4,0)</f>
        <v>#N/A</v>
      </c>
      <c r="N48" t="e">
        <f>VLOOKUP(I48,女子登録!$A$2:$K$954,11,0)</f>
        <v>#N/A</v>
      </c>
      <c r="O48" t="e">
        <f t="shared" si="3"/>
        <v>#N/A</v>
      </c>
      <c r="P48" t="s">
        <v>584</v>
      </c>
      <c r="Q48" s="124" t="s">
        <v>596</v>
      </c>
      <c r="R48" s="117"/>
      <c r="S48" t="str">
        <f t="shared" si="4"/>
        <v>60300 0</v>
      </c>
      <c r="U48" t="e">
        <f>VLOOKUP(I48,女子登録!$A$2:$J$948,9,0)</f>
        <v>#N/A</v>
      </c>
      <c r="V48" t="e">
        <f>VLOOKUP(I48,女子登録!$A$2:$J$948,10,0)</f>
        <v>#N/A</v>
      </c>
      <c r="W48" t="e">
        <f t="shared" si="5"/>
        <v>#N/A</v>
      </c>
    </row>
    <row r="49" spans="1:23" x14ac:dyDescent="0.15">
      <c r="A49" t="e">
        <f>VLOOKUP(マスター女子!I49,女子登録!$A$2:$J$948,8,0)</f>
        <v>#N/A</v>
      </c>
      <c r="B49" t="e">
        <f t="shared" si="6"/>
        <v>#N/A</v>
      </c>
      <c r="C49" t="e">
        <f t="shared" si="2"/>
        <v>#N/A</v>
      </c>
      <c r="D49">
        <v>2</v>
      </c>
      <c r="E49" t="e">
        <f>VLOOKUP(I49,女子登録!$A$2:$J$948,7,0)</f>
        <v>#N/A</v>
      </c>
      <c r="F49" t="e">
        <f>VLOOKUP(I49,女子登録!$A$2:$J$948,6,0)</f>
        <v>#N/A</v>
      </c>
      <c r="I49">
        <f>'種目別申込一覧表（女子）'!O19</f>
        <v>0</v>
      </c>
      <c r="J49" t="str">
        <f t="shared" si="7"/>
        <v>60300 0</v>
      </c>
      <c r="K49" t="e">
        <f>VLOOKUP(I49,女子登録!$A$2:$L$1006,12,0)</f>
        <v>#N/A</v>
      </c>
      <c r="L49" t="e">
        <f>VLOOKUP(マスター女子!I49,女子登録!$A$2:$J$948,2,0)</f>
        <v>#N/A</v>
      </c>
      <c r="M49" t="e">
        <f>VLOOKUP(I49,女子登録!$A$2:$J$948,4,0)</f>
        <v>#N/A</v>
      </c>
      <c r="N49" t="e">
        <f>VLOOKUP(I49,女子登録!$A$2:$K$954,11,0)</f>
        <v>#N/A</v>
      </c>
      <c r="O49" t="e">
        <f t="shared" si="3"/>
        <v>#N/A</v>
      </c>
      <c r="P49" t="s">
        <v>584</v>
      </c>
      <c r="Q49" s="124" t="s">
        <v>596</v>
      </c>
      <c r="R49" s="117"/>
      <c r="S49" t="str">
        <f t="shared" si="4"/>
        <v>60300 0</v>
      </c>
      <c r="U49" t="e">
        <f>VLOOKUP(I49,女子登録!$A$2:$J$948,9,0)</f>
        <v>#N/A</v>
      </c>
      <c r="V49" t="e">
        <f>VLOOKUP(I49,女子登録!$A$2:$J$948,10,0)</f>
        <v>#N/A</v>
      </c>
      <c r="W49" t="e">
        <f t="shared" si="5"/>
        <v>#N/A</v>
      </c>
    </row>
    <row r="50" spans="1:23" x14ac:dyDescent="0.15">
      <c r="A50" t="e">
        <f>VLOOKUP(マスター女子!I50,女子登録!$A$2:$J$948,8,0)</f>
        <v>#N/A</v>
      </c>
      <c r="B50" t="e">
        <f t="shared" si="6"/>
        <v>#N/A</v>
      </c>
      <c r="C50" t="e">
        <f t="shared" si="2"/>
        <v>#N/A</v>
      </c>
      <c r="D50">
        <v>2</v>
      </c>
      <c r="E50" t="e">
        <f>VLOOKUP(I50,女子登録!$A$2:$J$948,7,0)</f>
        <v>#N/A</v>
      </c>
      <c r="F50" t="e">
        <f>VLOOKUP(I50,女子登録!$A$2:$J$948,6,0)</f>
        <v>#N/A</v>
      </c>
      <c r="I50">
        <f>'種目別申込一覧表（女子）'!O20</f>
        <v>0</v>
      </c>
      <c r="J50" t="str">
        <f t="shared" si="7"/>
        <v>07100 00</v>
      </c>
      <c r="K50" t="e">
        <f>VLOOKUP(I50,女子登録!$A$2:$L$1006,12,0)</f>
        <v>#N/A</v>
      </c>
      <c r="L50" t="e">
        <f>VLOOKUP(マスター女子!I50,女子登録!$A$2:$J$948,2,0)</f>
        <v>#N/A</v>
      </c>
      <c r="M50" t="e">
        <f>VLOOKUP(I50,女子登録!$A$2:$J$948,4,0)</f>
        <v>#N/A</v>
      </c>
      <c r="N50" t="e">
        <f>VLOOKUP(I50,女子登録!$A$2:$K$954,11,0)</f>
        <v>#N/A</v>
      </c>
      <c r="O50" t="e">
        <f t="shared" si="3"/>
        <v>#N/A</v>
      </c>
      <c r="P50" t="s">
        <v>564</v>
      </c>
      <c r="Q50" s="124" t="s">
        <v>565</v>
      </c>
      <c r="R50" s="117">
        <f>'種目別申込一覧表（女子）'!V23</f>
        <v>0</v>
      </c>
      <c r="S50" t="str">
        <f t="shared" si="4"/>
        <v>07100 00</v>
      </c>
      <c r="U50" t="e">
        <f>VLOOKUP(I50,女子登録!$A$2:$J$948,9,0)</f>
        <v>#N/A</v>
      </c>
      <c r="V50" t="e">
        <f>VLOOKUP(I50,女子登録!$A$2:$J$948,10,0)</f>
        <v>#N/A</v>
      </c>
      <c r="W50" t="e">
        <f t="shared" si="5"/>
        <v>#N/A</v>
      </c>
    </row>
    <row r="51" spans="1:23" x14ac:dyDescent="0.15">
      <c r="A51" t="e">
        <f>VLOOKUP(マスター女子!I51,女子登録!$A$2:$J$948,8,0)</f>
        <v>#N/A</v>
      </c>
      <c r="B51" t="e">
        <f t="shared" si="6"/>
        <v>#N/A</v>
      </c>
      <c r="C51" t="e">
        <f t="shared" si="2"/>
        <v>#N/A</v>
      </c>
      <c r="D51">
        <v>2</v>
      </c>
      <c r="E51" t="e">
        <f>VLOOKUP(I51,女子登録!$A$2:$J$948,7,0)</f>
        <v>#N/A</v>
      </c>
      <c r="F51" t="e">
        <f>VLOOKUP(I51,女子登録!$A$2:$J$948,6,0)</f>
        <v>#N/A</v>
      </c>
      <c r="I51">
        <f>'種目別申込一覧表（女子）'!O21</f>
        <v>0</v>
      </c>
      <c r="J51" t="str">
        <f t="shared" si="7"/>
        <v>07100 00</v>
      </c>
      <c r="K51" t="e">
        <f>VLOOKUP(I51,女子登録!$A$2:$L$1006,12,0)</f>
        <v>#N/A</v>
      </c>
      <c r="L51" t="e">
        <f>VLOOKUP(マスター女子!I51,女子登録!$A$2:$J$948,2,0)</f>
        <v>#N/A</v>
      </c>
      <c r="M51" t="e">
        <f>VLOOKUP(I51,女子登録!$A$2:$J$948,4,0)</f>
        <v>#N/A</v>
      </c>
      <c r="N51" t="e">
        <f>VLOOKUP(I51,女子登録!$A$2:$K$954,11,0)</f>
        <v>#N/A</v>
      </c>
      <c r="O51" t="e">
        <f t="shared" si="3"/>
        <v>#N/A</v>
      </c>
      <c r="P51" t="s">
        <v>564</v>
      </c>
      <c r="Q51" s="124" t="s">
        <v>565</v>
      </c>
      <c r="R51" s="117">
        <f>'種目別申込一覧表（女子）'!V24</f>
        <v>0</v>
      </c>
      <c r="S51" t="str">
        <f t="shared" si="4"/>
        <v>07100 00</v>
      </c>
      <c r="U51" t="e">
        <f>VLOOKUP(I51,女子登録!$A$2:$J$948,9,0)</f>
        <v>#N/A</v>
      </c>
      <c r="V51" t="e">
        <f>VLOOKUP(I51,女子登録!$A$2:$J$948,10,0)</f>
        <v>#N/A</v>
      </c>
      <c r="W51" t="e">
        <f t="shared" si="5"/>
        <v>#N/A</v>
      </c>
    </row>
    <row r="52" spans="1:23" x14ac:dyDescent="0.15">
      <c r="A52" t="e">
        <f>VLOOKUP(マスター女子!I52,女子登録!$A$2:$J$948,8,0)</f>
        <v>#N/A</v>
      </c>
      <c r="B52" t="e">
        <f t="shared" si="6"/>
        <v>#N/A</v>
      </c>
      <c r="C52" t="e">
        <f t="shared" si="2"/>
        <v>#N/A</v>
      </c>
      <c r="D52">
        <v>2</v>
      </c>
      <c r="E52" t="e">
        <f>VLOOKUP(I52,女子登録!$A$2:$J$948,7,0)</f>
        <v>#N/A</v>
      </c>
      <c r="F52" t="e">
        <f>VLOOKUP(I52,女子登録!$A$2:$J$948,6,0)</f>
        <v>#N/A</v>
      </c>
      <c r="I52">
        <f>'種目別申込一覧表（女子）'!O22</f>
        <v>0</v>
      </c>
      <c r="J52" t="str">
        <f t="shared" si="7"/>
        <v>07100 00</v>
      </c>
      <c r="K52" t="e">
        <f>VLOOKUP(I52,女子登録!$A$2:$L$1006,12,0)</f>
        <v>#N/A</v>
      </c>
      <c r="L52" t="e">
        <f>VLOOKUP(マスター女子!I52,女子登録!$A$2:$J$948,2,0)</f>
        <v>#N/A</v>
      </c>
      <c r="M52" t="e">
        <f>VLOOKUP(I52,女子登録!$A$2:$J$948,4,0)</f>
        <v>#N/A</v>
      </c>
      <c r="N52" t="e">
        <f>VLOOKUP(I52,女子登録!$A$2:$K$954,11,0)</f>
        <v>#N/A</v>
      </c>
      <c r="O52" t="e">
        <f t="shared" si="3"/>
        <v>#N/A</v>
      </c>
      <c r="P52" t="s">
        <v>564</v>
      </c>
      <c r="Q52" s="124" t="s">
        <v>565</v>
      </c>
      <c r="R52" s="117">
        <f>'種目別申込一覧表（女子）'!V25</f>
        <v>0</v>
      </c>
      <c r="S52" t="str">
        <f t="shared" si="4"/>
        <v>07100 00</v>
      </c>
      <c r="U52" t="e">
        <f>VLOOKUP(I52,女子登録!$A$2:$J$948,9,0)</f>
        <v>#N/A</v>
      </c>
      <c r="V52" t="e">
        <f>VLOOKUP(I52,女子登録!$A$2:$J$948,10,0)</f>
        <v>#N/A</v>
      </c>
      <c r="W52" t="e">
        <f t="shared" si="5"/>
        <v>#N/A</v>
      </c>
    </row>
    <row r="53" spans="1:23" x14ac:dyDescent="0.15">
      <c r="A53" t="e">
        <f>VLOOKUP(マスター女子!I53,女子登録!$A$2:$J$948,8,0)</f>
        <v>#N/A</v>
      </c>
      <c r="B53" t="e">
        <f t="shared" si="6"/>
        <v>#N/A</v>
      </c>
      <c r="C53" t="e">
        <f t="shared" si="2"/>
        <v>#N/A</v>
      </c>
      <c r="D53">
        <v>2</v>
      </c>
      <c r="E53" t="e">
        <f>VLOOKUP(I53,女子登録!$A$2:$J$948,7,0)</f>
        <v>#N/A</v>
      </c>
      <c r="F53" t="e">
        <f>VLOOKUP(I53,女子登録!$A$2:$J$948,6,0)</f>
        <v>#N/A</v>
      </c>
      <c r="I53">
        <f>'種目別申込一覧表（女子）'!O23</f>
        <v>0</v>
      </c>
      <c r="J53" t="str">
        <f t="shared" si="7"/>
        <v>07200 00</v>
      </c>
      <c r="K53" t="e">
        <f>VLOOKUP(I53,女子登録!$A$2:$L$1006,12,0)</f>
        <v>#N/A</v>
      </c>
      <c r="L53" t="e">
        <f>VLOOKUP(マスター女子!I53,女子登録!$A$2:$J$948,2,0)</f>
        <v>#N/A</v>
      </c>
      <c r="M53" t="e">
        <f>VLOOKUP(I53,女子登録!$A$2:$J$948,4,0)</f>
        <v>#N/A</v>
      </c>
      <c r="N53" t="e">
        <f>VLOOKUP(I53,女子登録!$A$2:$K$954,11,0)</f>
        <v>#N/A</v>
      </c>
      <c r="O53" t="e">
        <f t="shared" si="3"/>
        <v>#N/A</v>
      </c>
      <c r="P53" t="s">
        <v>583</v>
      </c>
      <c r="Q53" s="124" t="s">
        <v>597</v>
      </c>
      <c r="R53" s="117">
        <f>'種目別申込一覧表（女子）'!V23</f>
        <v>0</v>
      </c>
      <c r="S53" t="str">
        <f t="shared" si="4"/>
        <v>07200 00</v>
      </c>
      <c r="U53" t="e">
        <f>VLOOKUP(I53,女子登録!$A$2:$J$948,9,0)</f>
        <v>#N/A</v>
      </c>
      <c r="V53" t="e">
        <f>VLOOKUP(I53,女子登録!$A$2:$J$948,10,0)</f>
        <v>#N/A</v>
      </c>
      <c r="W53" t="e">
        <f t="shared" si="5"/>
        <v>#N/A</v>
      </c>
    </row>
    <row r="54" spans="1:23" x14ac:dyDescent="0.15">
      <c r="A54" t="e">
        <f>VLOOKUP(マスター女子!I54,女子登録!$A$2:$J$948,8,0)</f>
        <v>#N/A</v>
      </c>
      <c r="B54" t="e">
        <f t="shared" si="6"/>
        <v>#N/A</v>
      </c>
      <c r="C54" t="e">
        <f t="shared" si="2"/>
        <v>#N/A</v>
      </c>
      <c r="D54">
        <v>2</v>
      </c>
      <c r="E54" t="e">
        <f>VLOOKUP(I54,女子登録!$A$2:$J$948,7,0)</f>
        <v>#N/A</v>
      </c>
      <c r="F54" t="e">
        <f>VLOOKUP(I54,女子登録!$A$2:$J$948,6,0)</f>
        <v>#N/A</v>
      </c>
      <c r="I54">
        <f>'種目別申込一覧表（女子）'!O24</f>
        <v>0</v>
      </c>
      <c r="J54" t="str">
        <f t="shared" si="7"/>
        <v>07200 00</v>
      </c>
      <c r="K54" t="e">
        <f>VLOOKUP(I54,女子登録!$A$2:$L$1006,12,0)</f>
        <v>#N/A</v>
      </c>
      <c r="L54" t="e">
        <f>VLOOKUP(マスター女子!I54,女子登録!$A$2:$J$948,2,0)</f>
        <v>#N/A</v>
      </c>
      <c r="M54" t="e">
        <f>VLOOKUP(I54,女子登録!$A$2:$J$948,4,0)</f>
        <v>#N/A</v>
      </c>
      <c r="N54" t="e">
        <f>VLOOKUP(I54,女子登録!$A$2:$K$954,11,0)</f>
        <v>#N/A</v>
      </c>
      <c r="O54" t="e">
        <f t="shared" si="3"/>
        <v>#N/A</v>
      </c>
      <c r="P54" t="s">
        <v>583</v>
      </c>
      <c r="Q54" s="124" t="s">
        <v>597</v>
      </c>
      <c r="R54" s="117">
        <f>'種目別申込一覧表（女子）'!V24</f>
        <v>0</v>
      </c>
      <c r="S54" t="str">
        <f t="shared" si="4"/>
        <v>07200 00</v>
      </c>
      <c r="U54" t="e">
        <f>VLOOKUP(I54,女子登録!$A$2:$J$948,9,0)</f>
        <v>#N/A</v>
      </c>
      <c r="V54" t="e">
        <f>VLOOKUP(I54,女子登録!$A$2:$J$948,10,0)</f>
        <v>#N/A</v>
      </c>
      <c r="W54" t="e">
        <f t="shared" si="5"/>
        <v>#N/A</v>
      </c>
    </row>
    <row r="55" spans="1:23" x14ac:dyDescent="0.15">
      <c r="A55" t="e">
        <f>VLOOKUP(マスター女子!I55,女子登録!$A$2:$J$948,8,0)</f>
        <v>#N/A</v>
      </c>
      <c r="B55" t="e">
        <f t="shared" si="6"/>
        <v>#N/A</v>
      </c>
      <c r="C55" t="e">
        <f t="shared" si="2"/>
        <v>#N/A</v>
      </c>
      <c r="D55">
        <v>2</v>
      </c>
      <c r="E55" t="e">
        <f>VLOOKUP(I55,女子登録!$A$2:$J$948,7,0)</f>
        <v>#N/A</v>
      </c>
      <c r="F55" t="e">
        <f>VLOOKUP(I55,女子登録!$A$2:$J$948,6,0)</f>
        <v>#N/A</v>
      </c>
      <c r="I55">
        <f>'種目別申込一覧表（女子）'!O25</f>
        <v>0</v>
      </c>
      <c r="J55" t="str">
        <f t="shared" si="7"/>
        <v>07200 00</v>
      </c>
      <c r="K55" t="e">
        <f>VLOOKUP(I55,女子登録!$A$2:$L$1006,12,0)</f>
        <v>#N/A</v>
      </c>
      <c r="L55" t="e">
        <f>VLOOKUP(マスター女子!I55,女子登録!$A$2:$J$948,2,0)</f>
        <v>#N/A</v>
      </c>
      <c r="M55" t="e">
        <f>VLOOKUP(I55,女子登録!$A$2:$J$948,4,0)</f>
        <v>#N/A</v>
      </c>
      <c r="N55" t="e">
        <f>VLOOKUP(I55,女子登録!$A$2:$K$954,11,0)</f>
        <v>#N/A</v>
      </c>
      <c r="O55" t="e">
        <f t="shared" si="3"/>
        <v>#N/A</v>
      </c>
      <c r="P55" t="s">
        <v>583</v>
      </c>
      <c r="Q55" s="124" t="s">
        <v>597</v>
      </c>
      <c r="R55" s="117">
        <f>'種目別申込一覧表（女子）'!V25</f>
        <v>0</v>
      </c>
      <c r="S55" t="str">
        <f t="shared" si="4"/>
        <v>07200 00</v>
      </c>
      <c r="U55" t="e">
        <f>VLOOKUP(I55,女子登録!$A$2:$J$948,9,0)</f>
        <v>#N/A</v>
      </c>
      <c r="V55" t="e">
        <f>VLOOKUP(I55,女子登録!$A$2:$J$948,10,0)</f>
        <v>#N/A</v>
      </c>
      <c r="W55" t="e">
        <f t="shared" si="5"/>
        <v>#N/A</v>
      </c>
    </row>
    <row r="56" spans="1:23" x14ac:dyDescent="0.15">
      <c r="A56" t="e">
        <f>VLOOKUP(マスター女子!I56,女子登録!$A$2:$J$948,8,0)</f>
        <v>#N/A</v>
      </c>
      <c r="B56" t="e">
        <f t="shared" si="6"/>
        <v>#N/A</v>
      </c>
      <c r="C56" t="e">
        <f t="shared" si="2"/>
        <v>#N/A</v>
      </c>
      <c r="D56">
        <v>2</v>
      </c>
      <c r="E56" t="e">
        <f>VLOOKUP(I56,女子登録!$A$2:$J$948,7,0)</f>
        <v>#N/A</v>
      </c>
      <c r="F56" t="e">
        <f>VLOOKUP(I56,女子登録!$A$2:$J$948,6,0)</f>
        <v>#N/A</v>
      </c>
      <c r="I56">
        <f>'種目別申込一覧表（女子）'!O26</f>
        <v>0</v>
      </c>
      <c r="J56" t="str">
        <f t="shared" si="7"/>
        <v>07300 00</v>
      </c>
      <c r="K56" t="e">
        <f>VLOOKUP(I56,女子登録!$A$2:$L$1006,12,0)</f>
        <v>#N/A</v>
      </c>
      <c r="L56" t="e">
        <f>VLOOKUP(マスター女子!I56,女子登録!$A$2:$J$948,2,0)</f>
        <v>#N/A</v>
      </c>
      <c r="M56" t="e">
        <f>VLOOKUP(I56,女子登録!$A$2:$J$948,4,0)</f>
        <v>#N/A</v>
      </c>
      <c r="N56" t="e">
        <f>VLOOKUP(I56,女子登録!$A$2:$K$954,11,0)</f>
        <v>#N/A</v>
      </c>
      <c r="O56" t="e">
        <f t="shared" si="3"/>
        <v>#N/A</v>
      </c>
      <c r="P56" t="s">
        <v>566</v>
      </c>
      <c r="Q56" s="124" t="s">
        <v>567</v>
      </c>
      <c r="R56" s="117">
        <f>'種目別申込一覧表（女子）'!V26</f>
        <v>0</v>
      </c>
      <c r="S56" t="str">
        <f t="shared" si="4"/>
        <v>07300 00</v>
      </c>
      <c r="U56" t="e">
        <f>VLOOKUP(I56,女子登録!$A$2:$J$948,9,0)</f>
        <v>#N/A</v>
      </c>
      <c r="V56" t="e">
        <f>VLOOKUP(I56,女子登録!$A$2:$J$948,10,0)</f>
        <v>#N/A</v>
      </c>
      <c r="W56" t="e">
        <f t="shared" si="5"/>
        <v>#N/A</v>
      </c>
    </row>
    <row r="57" spans="1:23" x14ac:dyDescent="0.15">
      <c r="A57" t="e">
        <f>VLOOKUP(マスター女子!I57,女子登録!$A$2:$J$948,8,0)</f>
        <v>#N/A</v>
      </c>
      <c r="B57" t="e">
        <f t="shared" si="6"/>
        <v>#N/A</v>
      </c>
      <c r="C57" t="e">
        <f t="shared" si="2"/>
        <v>#N/A</v>
      </c>
      <c r="D57">
        <v>2</v>
      </c>
      <c r="E57" t="e">
        <f>VLOOKUP(I57,女子登録!$A$2:$J$948,7,0)</f>
        <v>#N/A</v>
      </c>
      <c r="F57" t="e">
        <f>VLOOKUP(I57,女子登録!$A$2:$J$948,6,0)</f>
        <v>#N/A</v>
      </c>
      <c r="I57">
        <f>'種目別申込一覧表（女子）'!O27</f>
        <v>0</v>
      </c>
      <c r="J57" t="str">
        <f t="shared" si="7"/>
        <v>07300 00</v>
      </c>
      <c r="K57" t="e">
        <f>VLOOKUP(I57,女子登録!$A$2:$L$1006,12,0)</f>
        <v>#N/A</v>
      </c>
      <c r="L57" t="e">
        <f>VLOOKUP(マスター女子!I57,女子登録!$A$2:$J$948,2,0)</f>
        <v>#N/A</v>
      </c>
      <c r="M57" t="e">
        <f>VLOOKUP(I57,女子登録!$A$2:$J$948,4,0)</f>
        <v>#N/A</v>
      </c>
      <c r="N57" t="e">
        <f>VLOOKUP(I57,女子登録!$A$2:$K$954,11,0)</f>
        <v>#N/A</v>
      </c>
      <c r="O57" t="e">
        <f t="shared" si="3"/>
        <v>#N/A</v>
      </c>
      <c r="P57" t="s">
        <v>566</v>
      </c>
      <c r="Q57" s="124" t="s">
        <v>567</v>
      </c>
      <c r="R57" s="117">
        <f>'種目別申込一覧表（女子）'!V27</f>
        <v>0</v>
      </c>
      <c r="S57" t="str">
        <f t="shared" si="4"/>
        <v>07300 00</v>
      </c>
      <c r="U57" t="e">
        <f>VLOOKUP(I57,女子登録!$A$2:$J$948,9,0)</f>
        <v>#N/A</v>
      </c>
      <c r="V57" t="e">
        <f>VLOOKUP(I57,女子登録!$A$2:$J$948,10,0)</f>
        <v>#N/A</v>
      </c>
      <c r="W57" t="e">
        <f t="shared" si="5"/>
        <v>#N/A</v>
      </c>
    </row>
    <row r="58" spans="1:23" x14ac:dyDescent="0.15">
      <c r="A58" t="e">
        <f>VLOOKUP(マスター女子!I58,女子登録!$A$2:$J$948,8,0)</f>
        <v>#N/A</v>
      </c>
      <c r="B58" t="e">
        <f t="shared" si="6"/>
        <v>#N/A</v>
      </c>
      <c r="C58" t="e">
        <f t="shared" si="2"/>
        <v>#N/A</v>
      </c>
      <c r="D58">
        <v>2</v>
      </c>
      <c r="E58" t="e">
        <f>VLOOKUP(I58,女子登録!$A$2:$J$948,7,0)</f>
        <v>#N/A</v>
      </c>
      <c r="F58" t="e">
        <f>VLOOKUP(I58,女子登録!$A$2:$J$948,6,0)</f>
        <v>#N/A</v>
      </c>
      <c r="I58">
        <f>'種目別申込一覧表（女子）'!O28</f>
        <v>0</v>
      </c>
      <c r="J58" t="str">
        <f t="shared" si="7"/>
        <v>07300 00</v>
      </c>
      <c r="K58" t="e">
        <f>VLOOKUP(I58,女子登録!$A$2:$L$1006,12,0)</f>
        <v>#N/A</v>
      </c>
      <c r="L58" t="e">
        <f>VLOOKUP(マスター女子!I58,女子登録!$A$2:$J$948,2,0)</f>
        <v>#N/A</v>
      </c>
      <c r="M58" t="e">
        <f>VLOOKUP(I58,女子登録!$A$2:$J$948,4,0)</f>
        <v>#N/A</v>
      </c>
      <c r="N58" t="e">
        <f>VLOOKUP(I58,女子登録!$A$2:$K$954,11,0)</f>
        <v>#N/A</v>
      </c>
      <c r="O58" t="e">
        <f t="shared" si="3"/>
        <v>#N/A</v>
      </c>
      <c r="P58" t="s">
        <v>566</v>
      </c>
      <c r="Q58" s="124" t="s">
        <v>567</v>
      </c>
      <c r="R58" s="117">
        <f>'種目別申込一覧表（女子）'!V28</f>
        <v>0</v>
      </c>
      <c r="S58" t="str">
        <f t="shared" si="4"/>
        <v>07300 00</v>
      </c>
      <c r="U58" t="e">
        <f>VLOOKUP(I58,女子登録!$A$2:$J$948,9,0)</f>
        <v>#N/A</v>
      </c>
      <c r="V58" t="e">
        <f>VLOOKUP(I58,女子登録!$A$2:$J$948,10,0)</f>
        <v>#N/A</v>
      </c>
      <c r="W58" t="e">
        <f t="shared" si="5"/>
        <v>#N/A</v>
      </c>
    </row>
    <row r="59" spans="1:23" x14ac:dyDescent="0.15">
      <c r="A59" t="e">
        <f>VLOOKUP(マスター女子!I59,女子登録!$A$2:$J$948,8,0)</f>
        <v>#N/A</v>
      </c>
      <c r="B59" t="e">
        <f t="shared" si="6"/>
        <v>#N/A</v>
      </c>
      <c r="C59" t="e">
        <f t="shared" si="2"/>
        <v>#N/A</v>
      </c>
      <c r="D59">
        <v>2</v>
      </c>
      <c r="E59" t="e">
        <f>VLOOKUP(I59,女子登録!$A$2:$J$948,7,0)</f>
        <v>#N/A</v>
      </c>
      <c r="F59" t="e">
        <f>VLOOKUP(I59,女子登録!$A$2:$J$948,6,0)</f>
        <v>#N/A</v>
      </c>
      <c r="I59">
        <f>'種目別申込一覧表（女子）'!O29</f>
        <v>0</v>
      </c>
      <c r="J59" t="str">
        <f t="shared" si="7"/>
        <v>07400 00</v>
      </c>
      <c r="K59" t="e">
        <f>VLOOKUP(I59,女子登録!$A$2:$L$1006,12,0)</f>
        <v>#N/A</v>
      </c>
      <c r="L59" t="e">
        <f>VLOOKUP(マスター女子!I59,女子登録!$A$2:$J$948,2,0)</f>
        <v>#N/A</v>
      </c>
      <c r="M59" t="e">
        <f>VLOOKUP(I59,女子登録!$A$2:$J$948,4,0)</f>
        <v>#N/A</v>
      </c>
      <c r="N59" t="e">
        <f>VLOOKUP(I59,女子登録!$A$2:$K$954,11,0)</f>
        <v>#N/A</v>
      </c>
      <c r="O59" t="e">
        <f t="shared" si="3"/>
        <v>#N/A</v>
      </c>
      <c r="P59" t="s">
        <v>568</v>
      </c>
      <c r="Q59" s="124" t="s">
        <v>569</v>
      </c>
      <c r="R59" s="117">
        <f>'種目別申込一覧表（女子）'!V29</f>
        <v>0</v>
      </c>
      <c r="S59" t="str">
        <f t="shared" si="4"/>
        <v>07400 00</v>
      </c>
      <c r="U59" t="e">
        <f>VLOOKUP(I59,女子登録!$A$2:$J$948,9,0)</f>
        <v>#N/A</v>
      </c>
      <c r="V59" t="e">
        <f>VLOOKUP(I59,女子登録!$A$2:$J$948,10,0)</f>
        <v>#N/A</v>
      </c>
      <c r="W59" t="e">
        <f t="shared" si="5"/>
        <v>#N/A</v>
      </c>
    </row>
    <row r="60" spans="1:23" x14ac:dyDescent="0.15">
      <c r="A60" t="e">
        <f>VLOOKUP(マスター女子!I60,女子登録!$A$2:$J$948,8,0)</f>
        <v>#N/A</v>
      </c>
      <c r="B60" t="e">
        <f t="shared" si="6"/>
        <v>#N/A</v>
      </c>
      <c r="C60" t="e">
        <f t="shared" si="2"/>
        <v>#N/A</v>
      </c>
      <c r="D60">
        <v>2</v>
      </c>
      <c r="E60" t="e">
        <f>VLOOKUP(I60,女子登録!$A$2:$J$948,7,0)</f>
        <v>#N/A</v>
      </c>
      <c r="F60" t="e">
        <f>VLOOKUP(I60,女子登録!$A$2:$J$948,6,0)</f>
        <v>#N/A</v>
      </c>
      <c r="I60">
        <f>'種目別申込一覧表（女子）'!O30</f>
        <v>0</v>
      </c>
      <c r="J60" t="str">
        <f t="shared" si="7"/>
        <v>07400 00</v>
      </c>
      <c r="K60" t="e">
        <f>VLOOKUP(I60,女子登録!$A$2:$L$1006,12,0)</f>
        <v>#N/A</v>
      </c>
      <c r="L60" t="e">
        <f>VLOOKUP(マスター女子!I60,女子登録!$A$2:$J$948,2,0)</f>
        <v>#N/A</v>
      </c>
      <c r="M60" t="e">
        <f>VLOOKUP(I60,女子登録!$A$2:$J$948,4,0)</f>
        <v>#N/A</v>
      </c>
      <c r="N60" t="e">
        <f>VLOOKUP(I60,女子登録!$A$2:$K$954,11,0)</f>
        <v>#N/A</v>
      </c>
      <c r="O60" t="e">
        <f t="shared" si="3"/>
        <v>#N/A</v>
      </c>
      <c r="P60" t="s">
        <v>568</v>
      </c>
      <c r="Q60" s="124" t="s">
        <v>569</v>
      </c>
      <c r="R60" s="117">
        <f>'種目別申込一覧表（女子）'!V30</f>
        <v>0</v>
      </c>
      <c r="S60" t="str">
        <f t="shared" si="4"/>
        <v>07400 00</v>
      </c>
      <c r="U60" t="e">
        <f>VLOOKUP(I60,女子登録!$A$2:$J$948,9,0)</f>
        <v>#N/A</v>
      </c>
      <c r="V60" t="e">
        <f>VLOOKUP(I60,女子登録!$A$2:$J$948,10,0)</f>
        <v>#N/A</v>
      </c>
      <c r="W60" t="e">
        <f t="shared" si="5"/>
        <v>#N/A</v>
      </c>
    </row>
    <row r="61" spans="1:23" x14ac:dyDescent="0.15">
      <c r="A61" t="e">
        <f>VLOOKUP(マスター女子!I61,女子登録!$A$2:$J$948,8,0)</f>
        <v>#N/A</v>
      </c>
      <c r="B61" t="e">
        <f t="shared" si="6"/>
        <v>#N/A</v>
      </c>
      <c r="C61" t="e">
        <f t="shared" si="2"/>
        <v>#N/A</v>
      </c>
      <c r="D61">
        <v>2</v>
      </c>
      <c r="E61" t="e">
        <f>VLOOKUP(I61,女子登録!$A$2:$J$948,7,0)</f>
        <v>#N/A</v>
      </c>
      <c r="F61" t="e">
        <f>VLOOKUP(I61,女子登録!$A$2:$J$948,6,0)</f>
        <v>#N/A</v>
      </c>
      <c r="I61">
        <f>'種目別申込一覧表（女子）'!O31</f>
        <v>0</v>
      </c>
      <c r="J61" t="str">
        <f t="shared" si="7"/>
        <v>07400 00</v>
      </c>
      <c r="K61" t="e">
        <f>VLOOKUP(I61,女子登録!$A$2:$L$1006,12,0)</f>
        <v>#N/A</v>
      </c>
      <c r="L61" t="e">
        <f>VLOOKUP(マスター女子!I61,女子登録!$A$2:$J$948,2,0)</f>
        <v>#N/A</v>
      </c>
      <c r="M61" t="e">
        <f>VLOOKUP(I61,女子登録!$A$2:$J$948,4,0)</f>
        <v>#N/A</v>
      </c>
      <c r="N61" t="e">
        <f>VLOOKUP(I61,女子登録!$A$2:$K$954,11,0)</f>
        <v>#N/A</v>
      </c>
      <c r="O61" t="e">
        <f t="shared" si="3"/>
        <v>#N/A</v>
      </c>
      <c r="P61" t="s">
        <v>568</v>
      </c>
      <c r="Q61" s="124" t="s">
        <v>569</v>
      </c>
      <c r="R61" s="117">
        <f>'種目別申込一覧表（女子）'!V31</f>
        <v>0</v>
      </c>
      <c r="S61" t="str">
        <f t="shared" si="4"/>
        <v>07400 00</v>
      </c>
      <c r="U61" t="e">
        <f>VLOOKUP(I61,女子登録!$A$2:$J$948,9,0)</f>
        <v>#N/A</v>
      </c>
      <c r="V61" t="e">
        <f>VLOOKUP(I61,女子登録!$A$2:$J$948,10,0)</f>
        <v>#N/A</v>
      </c>
      <c r="W61" t="e">
        <f t="shared" si="5"/>
        <v>#N/A</v>
      </c>
    </row>
    <row r="62" spans="1:23" x14ac:dyDescent="0.15">
      <c r="A62" t="e">
        <f>VLOOKUP(マスター女子!I62,女子登録!$A$2:$J$948,8,0)</f>
        <v>#N/A</v>
      </c>
      <c r="B62" t="e">
        <f t="shared" si="6"/>
        <v>#N/A</v>
      </c>
      <c r="C62" t="e">
        <f t="shared" si="2"/>
        <v>#N/A</v>
      </c>
      <c r="D62">
        <v>2</v>
      </c>
      <c r="E62" t="e">
        <f>VLOOKUP(I62,女子登録!$A$2:$J$948,7,0)</f>
        <v>#N/A</v>
      </c>
      <c r="F62" t="e">
        <f>VLOOKUP(I62,女子登録!$A$2:$J$948,6,0)</f>
        <v>#N/A</v>
      </c>
      <c r="I62">
        <f>'種目別申込一覧表（女子）'!O32</f>
        <v>0</v>
      </c>
      <c r="J62" t="str">
        <f t="shared" si="7"/>
        <v>08400 00</v>
      </c>
      <c r="K62" t="e">
        <f>VLOOKUP(I62,女子登録!$A$2:$L$1006,12,0)</f>
        <v>#N/A</v>
      </c>
      <c r="L62" t="e">
        <f>VLOOKUP(マスター女子!I62,女子登録!$A$2:$J$948,2,0)</f>
        <v>#N/A</v>
      </c>
      <c r="M62" t="e">
        <f>VLOOKUP(I62,女子登録!$A$2:$J$948,4,0)</f>
        <v>#N/A</v>
      </c>
      <c r="N62" t="e">
        <f>VLOOKUP(I62,女子登録!$A$2:$K$954,11,0)</f>
        <v>#N/A</v>
      </c>
      <c r="O62" t="e">
        <f t="shared" si="3"/>
        <v>#N/A</v>
      </c>
      <c r="P62" t="s">
        <v>570</v>
      </c>
      <c r="Q62" s="124" t="s">
        <v>1960</v>
      </c>
      <c r="R62" s="117">
        <f>'種目別申込一覧表（女子）'!V32</f>
        <v>0</v>
      </c>
      <c r="S62" t="str">
        <f t="shared" si="4"/>
        <v>08400 00</v>
      </c>
      <c r="U62" t="e">
        <f>VLOOKUP(I62,女子登録!$A$2:$J$948,9,0)</f>
        <v>#N/A</v>
      </c>
      <c r="V62" t="e">
        <f>VLOOKUP(I62,女子登録!$A$2:$J$948,10,0)</f>
        <v>#N/A</v>
      </c>
      <c r="W62" t="e">
        <f t="shared" si="5"/>
        <v>#N/A</v>
      </c>
    </row>
    <row r="63" spans="1:23" x14ac:dyDescent="0.15">
      <c r="A63" t="e">
        <f>VLOOKUP(マスター女子!I63,女子登録!$A$2:$J$948,8,0)</f>
        <v>#N/A</v>
      </c>
      <c r="B63" t="e">
        <f t="shared" si="6"/>
        <v>#N/A</v>
      </c>
      <c r="C63" t="e">
        <f t="shared" si="2"/>
        <v>#N/A</v>
      </c>
      <c r="D63">
        <v>2</v>
      </c>
      <c r="E63" t="e">
        <f>VLOOKUP(I63,女子登録!$A$2:$J$948,7,0)</f>
        <v>#N/A</v>
      </c>
      <c r="F63" t="e">
        <f>VLOOKUP(I63,女子登録!$A$2:$J$948,6,0)</f>
        <v>#N/A</v>
      </c>
      <c r="I63">
        <f>'種目別申込一覧表（女子）'!O33</f>
        <v>0</v>
      </c>
      <c r="J63" t="str">
        <f t="shared" si="7"/>
        <v>08400 00</v>
      </c>
      <c r="K63" t="e">
        <f>VLOOKUP(I63,女子登録!$A$2:$L$1006,12,0)</f>
        <v>#N/A</v>
      </c>
      <c r="L63" t="e">
        <f>VLOOKUP(マスター女子!I63,女子登録!$A$2:$J$948,2,0)</f>
        <v>#N/A</v>
      </c>
      <c r="M63" t="e">
        <f>VLOOKUP(I63,女子登録!$A$2:$J$948,4,0)</f>
        <v>#N/A</v>
      </c>
      <c r="N63" t="e">
        <f>VLOOKUP(I63,女子登録!$A$2:$K$954,11,0)</f>
        <v>#N/A</v>
      </c>
      <c r="O63" t="e">
        <f t="shared" si="3"/>
        <v>#N/A</v>
      </c>
      <c r="P63" t="s">
        <v>570</v>
      </c>
      <c r="Q63" s="124" t="s">
        <v>1960</v>
      </c>
      <c r="R63" s="117">
        <f>'種目別申込一覧表（女子）'!V33</f>
        <v>0</v>
      </c>
      <c r="S63" t="str">
        <f t="shared" si="4"/>
        <v>08400 00</v>
      </c>
      <c r="U63" t="e">
        <f>VLOOKUP(I63,女子登録!$A$2:$J$948,9,0)</f>
        <v>#N/A</v>
      </c>
      <c r="V63" t="e">
        <f>VLOOKUP(I63,女子登録!$A$2:$J$948,10,0)</f>
        <v>#N/A</v>
      </c>
      <c r="W63" t="e">
        <f t="shared" si="5"/>
        <v>#N/A</v>
      </c>
    </row>
    <row r="64" spans="1:23" x14ac:dyDescent="0.15">
      <c r="A64" t="e">
        <f>VLOOKUP(マスター女子!I64,女子登録!$A$2:$J$948,8,0)</f>
        <v>#N/A</v>
      </c>
      <c r="B64" t="e">
        <f t="shared" si="6"/>
        <v>#N/A</v>
      </c>
      <c r="C64" t="e">
        <f t="shared" si="2"/>
        <v>#N/A</v>
      </c>
      <c r="D64">
        <v>2</v>
      </c>
      <c r="E64" t="e">
        <f>VLOOKUP(I64,女子登録!$A$2:$J$948,7,0)</f>
        <v>#N/A</v>
      </c>
      <c r="F64" t="e">
        <f>VLOOKUP(I64,女子登録!$A$2:$J$948,6,0)</f>
        <v>#N/A</v>
      </c>
      <c r="I64">
        <f>'種目別申込一覧表（女子）'!O34</f>
        <v>0</v>
      </c>
      <c r="J64" t="str">
        <f t="shared" si="7"/>
        <v>08400 00</v>
      </c>
      <c r="K64" t="e">
        <f>VLOOKUP(I64,女子登録!$A$2:$L$1006,12,0)</f>
        <v>#N/A</v>
      </c>
      <c r="L64" t="e">
        <f>VLOOKUP(マスター女子!I64,女子登録!$A$2:$J$948,2,0)</f>
        <v>#N/A</v>
      </c>
      <c r="M64" t="e">
        <f>VLOOKUP(I64,女子登録!$A$2:$J$948,4,0)</f>
        <v>#N/A</v>
      </c>
      <c r="N64" t="e">
        <f>VLOOKUP(I64,女子登録!$A$2:$K$954,11,0)</f>
        <v>#N/A</v>
      </c>
      <c r="O64" t="e">
        <f t="shared" si="3"/>
        <v>#N/A</v>
      </c>
      <c r="P64" t="s">
        <v>570</v>
      </c>
      <c r="Q64" s="124" t="s">
        <v>1960</v>
      </c>
      <c r="R64" s="117">
        <f>'種目別申込一覧表（女子）'!V34</f>
        <v>0</v>
      </c>
      <c r="S64" t="str">
        <f t="shared" si="4"/>
        <v>08400 00</v>
      </c>
      <c r="U64" t="e">
        <f>VLOOKUP(I64,女子登録!$A$2:$J$948,9,0)</f>
        <v>#N/A</v>
      </c>
      <c r="V64" t="e">
        <f>VLOOKUP(I64,女子登録!$A$2:$J$948,10,0)</f>
        <v>#N/A</v>
      </c>
      <c r="W64" t="e">
        <f t="shared" si="5"/>
        <v>#N/A</v>
      </c>
    </row>
    <row r="65" spans="1:23" x14ac:dyDescent="0.15">
      <c r="A65" t="e">
        <f>VLOOKUP(マスター女子!I65,女子登録!$A$2:$J$948,8,0)</f>
        <v>#N/A</v>
      </c>
      <c r="B65" t="e">
        <f t="shared" si="6"/>
        <v>#N/A</v>
      </c>
      <c r="C65" t="e">
        <f t="shared" si="2"/>
        <v>#N/A</v>
      </c>
      <c r="D65">
        <v>2</v>
      </c>
      <c r="E65" t="e">
        <f>VLOOKUP(I65,女子登録!$A$2:$J$948,7,0)</f>
        <v>#N/A</v>
      </c>
      <c r="F65" t="e">
        <f>VLOOKUP(I65,女子登録!$A$2:$J$948,6,0)</f>
        <v>#N/A</v>
      </c>
      <c r="I65">
        <f>'種目別申込一覧表（女子）'!O35</f>
        <v>0</v>
      </c>
      <c r="J65" t="str">
        <f t="shared" si="7"/>
        <v>08800 00</v>
      </c>
      <c r="K65" t="e">
        <f>VLOOKUP(I65,女子登録!$A$2:$L$1006,12,0)</f>
        <v>#N/A</v>
      </c>
      <c r="L65" t="e">
        <f>VLOOKUP(マスター女子!I65,女子登録!$A$2:$J$948,2,0)</f>
        <v>#N/A</v>
      </c>
      <c r="M65" t="e">
        <f>VLOOKUP(I65,女子登録!$A$2:$J$948,4,0)</f>
        <v>#N/A</v>
      </c>
      <c r="N65" t="e">
        <f>VLOOKUP(I65,女子登録!$A$2:$K$954,11,0)</f>
        <v>#N/A</v>
      </c>
      <c r="O65" t="e">
        <f t="shared" si="3"/>
        <v>#N/A</v>
      </c>
      <c r="P65" t="s">
        <v>572</v>
      </c>
      <c r="Q65" s="124" t="s">
        <v>1961</v>
      </c>
      <c r="R65" s="117">
        <f>'種目別申込一覧表（女子）'!V35</f>
        <v>0</v>
      </c>
      <c r="S65" t="str">
        <f t="shared" si="4"/>
        <v>08800 00</v>
      </c>
      <c r="U65" t="e">
        <f>VLOOKUP(I65,女子登録!$A$2:$J$948,9,0)</f>
        <v>#N/A</v>
      </c>
      <c r="V65" t="e">
        <f>VLOOKUP(I65,女子登録!$A$2:$J$948,10,0)</f>
        <v>#N/A</v>
      </c>
      <c r="W65" t="e">
        <f t="shared" si="5"/>
        <v>#N/A</v>
      </c>
    </row>
    <row r="66" spans="1:23" x14ac:dyDescent="0.15">
      <c r="A66" t="e">
        <f>VLOOKUP(マスター女子!I66,女子登録!$A$2:$J$948,8,0)</f>
        <v>#N/A</v>
      </c>
      <c r="B66" t="e">
        <f t="shared" ref="B66:B73" si="8">O66</f>
        <v>#N/A</v>
      </c>
      <c r="C66" t="e">
        <f t="shared" si="2"/>
        <v>#N/A</v>
      </c>
      <c r="D66">
        <v>2</v>
      </c>
      <c r="E66" t="e">
        <f>VLOOKUP(I66,女子登録!$A$2:$J$948,7,0)</f>
        <v>#N/A</v>
      </c>
      <c r="F66" t="e">
        <f>VLOOKUP(I66,女子登録!$A$2:$J$948,6,0)</f>
        <v>#N/A</v>
      </c>
      <c r="I66">
        <f>'種目別申込一覧表（女子）'!O36</f>
        <v>0</v>
      </c>
      <c r="J66" t="str">
        <f t="shared" ref="J66:J73" si="9">S66</f>
        <v>08800 00</v>
      </c>
      <c r="K66" t="e">
        <f>VLOOKUP(I66,女子登録!$A$2:$L$1006,12,0)</f>
        <v>#N/A</v>
      </c>
      <c r="L66" t="e">
        <f>VLOOKUP(マスター女子!I66,女子登録!$A$2:$J$948,2,0)</f>
        <v>#N/A</v>
      </c>
      <c r="M66" t="e">
        <f>VLOOKUP(I66,女子登録!$A$2:$J$948,4,0)</f>
        <v>#N/A</v>
      </c>
      <c r="N66" t="e">
        <f>VLOOKUP(I66,女子登録!$A$2:$K$954,11,0)</f>
        <v>#N/A</v>
      </c>
      <c r="O66" t="e">
        <f t="shared" si="3"/>
        <v>#N/A</v>
      </c>
      <c r="P66" t="s">
        <v>572</v>
      </c>
      <c r="Q66" s="124" t="s">
        <v>1961</v>
      </c>
      <c r="R66" s="117">
        <f>'種目別申込一覧表（女子）'!V36</f>
        <v>0</v>
      </c>
      <c r="S66" t="str">
        <f t="shared" si="4"/>
        <v>08800 00</v>
      </c>
      <c r="U66" t="e">
        <f>VLOOKUP(I66,女子登録!$A$2:$J$948,9,0)</f>
        <v>#N/A</v>
      </c>
      <c r="V66" t="e">
        <f>VLOOKUP(I66,女子登録!$A$2:$J$948,10,0)</f>
        <v>#N/A</v>
      </c>
      <c r="W66" t="e">
        <f t="shared" si="5"/>
        <v>#N/A</v>
      </c>
    </row>
    <row r="67" spans="1:23" x14ac:dyDescent="0.15">
      <c r="A67" t="e">
        <f>VLOOKUP(マスター女子!I67,女子登録!$A$2:$J$948,8,0)</f>
        <v>#N/A</v>
      </c>
      <c r="B67" t="e">
        <f t="shared" si="8"/>
        <v>#N/A</v>
      </c>
      <c r="C67" t="e">
        <f t="shared" ref="C67:C73" si="10">W67</f>
        <v>#N/A</v>
      </c>
      <c r="D67">
        <v>2</v>
      </c>
      <c r="E67" t="e">
        <f>VLOOKUP(I67,女子登録!$A$2:$J$948,7,0)</f>
        <v>#N/A</v>
      </c>
      <c r="F67" t="e">
        <f>VLOOKUP(I67,女子登録!$A$2:$J$948,6,0)</f>
        <v>#N/A</v>
      </c>
      <c r="I67">
        <f>'種目別申込一覧表（女子）'!O37</f>
        <v>0</v>
      </c>
      <c r="J67" t="str">
        <f t="shared" si="9"/>
        <v>08800 00</v>
      </c>
      <c r="K67" t="e">
        <f>VLOOKUP(I67,女子登録!$A$2:$L$1006,12,0)</f>
        <v>#N/A</v>
      </c>
      <c r="L67" t="e">
        <f>VLOOKUP(マスター女子!I67,女子登録!$A$2:$J$948,2,0)</f>
        <v>#N/A</v>
      </c>
      <c r="M67" t="e">
        <f>VLOOKUP(I67,女子登録!$A$2:$J$948,4,0)</f>
        <v>#N/A</v>
      </c>
      <c r="N67" t="e">
        <f>VLOOKUP(I67,女子登録!$A$2:$K$954,11,0)</f>
        <v>#N/A</v>
      </c>
      <c r="O67" t="e">
        <f t="shared" ref="O67:O73" si="11">L67&amp;" ("&amp;M67&amp;")"</f>
        <v>#N/A</v>
      </c>
      <c r="P67" t="s">
        <v>572</v>
      </c>
      <c r="Q67" s="124" t="s">
        <v>1961</v>
      </c>
      <c r="R67" s="117">
        <f>'種目別申込一覧表（女子）'!V37</f>
        <v>0</v>
      </c>
      <c r="S67" t="str">
        <f t="shared" ref="S67:S73" si="12">Q67&amp;" 0"&amp;R67</f>
        <v>08800 00</v>
      </c>
      <c r="U67" t="e">
        <f>VLOOKUP(I67,女子登録!$A$2:$J$948,9,0)</f>
        <v>#N/A</v>
      </c>
      <c r="V67" t="e">
        <f>VLOOKUP(I67,女子登録!$A$2:$J$948,10,0)</f>
        <v>#N/A</v>
      </c>
      <c r="W67" t="e">
        <f t="shared" ref="W67:W73" si="13">U67&amp;" "&amp;V67&amp;" (" &amp;N67&amp;")"</f>
        <v>#N/A</v>
      </c>
    </row>
    <row r="68" spans="1:23" x14ac:dyDescent="0.15">
      <c r="A68" t="e">
        <f>VLOOKUP(マスター女子!I68,女子登録!$A$2:$J$948,8,0)</f>
        <v>#N/A</v>
      </c>
      <c r="B68" t="e">
        <f t="shared" si="8"/>
        <v>#N/A</v>
      </c>
      <c r="C68" t="e">
        <f t="shared" si="10"/>
        <v>#N/A</v>
      </c>
      <c r="D68">
        <v>2</v>
      </c>
      <c r="E68" t="e">
        <f>VLOOKUP(I68,女子登録!$A$2:$J$948,7,0)</f>
        <v>#N/A</v>
      </c>
      <c r="F68" t="e">
        <f>VLOOKUP(I68,女子登録!$A$2:$J$948,6,0)</f>
        <v>#N/A</v>
      </c>
      <c r="I68">
        <f>'種目別申込一覧表（女子）'!O38</f>
        <v>0</v>
      </c>
      <c r="J68" t="str">
        <f t="shared" si="9"/>
        <v>09400 00</v>
      </c>
      <c r="K68" t="e">
        <f>VLOOKUP(I68,女子登録!$A$2:$L$1006,12,0)</f>
        <v>#N/A</v>
      </c>
      <c r="L68" t="e">
        <f>VLOOKUP(マスター女子!I68,女子登録!$A$2:$J$948,2,0)</f>
        <v>#N/A</v>
      </c>
      <c r="M68" t="e">
        <f>VLOOKUP(I68,女子登録!$A$2:$J$948,4,0)</f>
        <v>#N/A</v>
      </c>
      <c r="N68" t="e">
        <f>VLOOKUP(I68,女子登録!$A$2:$K$954,11,0)</f>
        <v>#N/A</v>
      </c>
      <c r="O68" t="e">
        <f t="shared" si="11"/>
        <v>#N/A</v>
      </c>
      <c r="P68" t="s">
        <v>576</v>
      </c>
      <c r="Q68" s="124" t="s">
        <v>1962</v>
      </c>
      <c r="R68" s="117">
        <f>'種目別申込一覧表（女子）'!V38</f>
        <v>0</v>
      </c>
      <c r="S68" t="str">
        <f t="shared" si="12"/>
        <v>09400 00</v>
      </c>
      <c r="U68" t="e">
        <f>VLOOKUP(I68,女子登録!$A$2:$J$948,9,0)</f>
        <v>#N/A</v>
      </c>
      <c r="V68" t="e">
        <f>VLOOKUP(I68,女子登録!$A$2:$J$948,10,0)</f>
        <v>#N/A</v>
      </c>
      <c r="W68" t="e">
        <f t="shared" si="13"/>
        <v>#N/A</v>
      </c>
    </row>
    <row r="69" spans="1:23" x14ac:dyDescent="0.15">
      <c r="A69" t="e">
        <f>VLOOKUP(マスター女子!I69,女子登録!$A$2:$J$948,8,0)</f>
        <v>#N/A</v>
      </c>
      <c r="B69" t="e">
        <f t="shared" si="8"/>
        <v>#N/A</v>
      </c>
      <c r="C69" t="e">
        <f t="shared" si="10"/>
        <v>#N/A</v>
      </c>
      <c r="D69">
        <v>2</v>
      </c>
      <c r="E69" t="e">
        <f>VLOOKUP(I69,女子登録!$A$2:$J$948,7,0)</f>
        <v>#N/A</v>
      </c>
      <c r="F69" t="e">
        <f>VLOOKUP(I69,女子登録!$A$2:$J$948,6,0)</f>
        <v>#N/A</v>
      </c>
      <c r="I69">
        <f>'種目別申込一覧表（女子）'!O39</f>
        <v>0</v>
      </c>
      <c r="J69" t="str">
        <f t="shared" si="9"/>
        <v>09400 00</v>
      </c>
      <c r="K69" t="e">
        <f>VLOOKUP(I69,女子登録!$A$2:$L$1006,12,0)</f>
        <v>#N/A</v>
      </c>
      <c r="L69" t="e">
        <f>VLOOKUP(マスター女子!I69,女子登録!$A$2:$J$948,2,0)</f>
        <v>#N/A</v>
      </c>
      <c r="M69" t="e">
        <f>VLOOKUP(I69,女子登録!$A$2:$J$948,4,0)</f>
        <v>#N/A</v>
      </c>
      <c r="N69" t="e">
        <f>VLOOKUP(I69,女子登録!$A$2:$K$954,11,0)</f>
        <v>#N/A</v>
      </c>
      <c r="O69" t="e">
        <f t="shared" si="11"/>
        <v>#N/A</v>
      </c>
      <c r="P69" t="s">
        <v>576</v>
      </c>
      <c r="Q69" s="124" t="s">
        <v>1962</v>
      </c>
      <c r="R69" s="117">
        <f>'種目別申込一覧表（女子）'!V39</f>
        <v>0</v>
      </c>
      <c r="S69" t="str">
        <f t="shared" si="12"/>
        <v>09400 00</v>
      </c>
      <c r="U69" t="e">
        <f>VLOOKUP(I69,女子登録!$A$2:$J$948,9,0)</f>
        <v>#N/A</v>
      </c>
      <c r="V69" t="e">
        <f>VLOOKUP(I69,女子登録!$A$2:$J$948,10,0)</f>
        <v>#N/A</v>
      </c>
      <c r="W69" t="e">
        <f t="shared" si="13"/>
        <v>#N/A</v>
      </c>
    </row>
    <row r="70" spans="1:23" x14ac:dyDescent="0.15">
      <c r="A70" t="e">
        <f>VLOOKUP(マスター女子!I70,女子登録!$A$2:$J$948,8,0)</f>
        <v>#N/A</v>
      </c>
      <c r="B70" t="e">
        <f t="shared" si="8"/>
        <v>#N/A</v>
      </c>
      <c r="C70" t="e">
        <f t="shared" si="10"/>
        <v>#N/A</v>
      </c>
      <c r="D70">
        <v>2</v>
      </c>
      <c r="E70" t="e">
        <f>VLOOKUP(I70,女子登録!$A$2:$J$948,7,0)</f>
        <v>#N/A</v>
      </c>
      <c r="F70" t="e">
        <f>VLOOKUP(I70,女子登録!$A$2:$J$948,6,0)</f>
        <v>#N/A</v>
      </c>
      <c r="I70">
        <f>'種目別申込一覧表（女子）'!O40</f>
        <v>0</v>
      </c>
      <c r="J70" t="str">
        <f t="shared" si="9"/>
        <v>09400 00</v>
      </c>
      <c r="K70" t="e">
        <f>VLOOKUP(I70,女子登録!$A$2:$L$1006,12,0)</f>
        <v>#N/A</v>
      </c>
      <c r="L70" t="e">
        <f>VLOOKUP(マスター女子!I70,女子登録!$A$2:$J$948,2,0)</f>
        <v>#N/A</v>
      </c>
      <c r="M70" t="e">
        <f>VLOOKUP(I70,女子登録!$A$2:$J$948,4,0)</f>
        <v>#N/A</v>
      </c>
      <c r="N70" t="e">
        <f>VLOOKUP(I70,女子登録!$A$2:$K$954,11,0)</f>
        <v>#N/A</v>
      </c>
      <c r="O70" t="e">
        <f t="shared" si="11"/>
        <v>#N/A</v>
      </c>
      <c r="P70" t="s">
        <v>576</v>
      </c>
      <c r="Q70" s="124" t="s">
        <v>1962</v>
      </c>
      <c r="R70" s="117">
        <f>'種目別申込一覧表（女子）'!V40</f>
        <v>0</v>
      </c>
      <c r="S70" t="str">
        <f t="shared" si="12"/>
        <v>09400 00</v>
      </c>
      <c r="U70" t="e">
        <f>VLOOKUP(I70,女子登録!$A$2:$J$948,9,0)</f>
        <v>#N/A</v>
      </c>
      <c r="V70" t="e">
        <f>VLOOKUP(I70,女子登録!$A$2:$J$948,10,0)</f>
        <v>#N/A</v>
      </c>
      <c r="W70" t="e">
        <f t="shared" si="13"/>
        <v>#N/A</v>
      </c>
    </row>
    <row r="71" spans="1:23" x14ac:dyDescent="0.15">
      <c r="A71" t="e">
        <f>VLOOKUP(マスター女子!I71,女子登録!$A$2:$J$948,8,0)</f>
        <v>#N/A</v>
      </c>
      <c r="B71" t="e">
        <f t="shared" si="8"/>
        <v>#N/A</v>
      </c>
      <c r="C71" t="e">
        <f t="shared" si="10"/>
        <v>#N/A</v>
      </c>
      <c r="D71">
        <v>2</v>
      </c>
      <c r="E71" t="e">
        <f>VLOOKUP(I71,女子登録!$A$2:$J$948,7,0)</f>
        <v>#N/A</v>
      </c>
      <c r="F71" t="e">
        <f>VLOOKUP(I71,女子登録!$A$2:$J$948,6,0)</f>
        <v>#N/A</v>
      </c>
      <c r="I71">
        <f>'種目別申込一覧表（女子）'!O41</f>
        <v>0</v>
      </c>
      <c r="J71" t="str">
        <f t="shared" si="9"/>
        <v>09300 00</v>
      </c>
      <c r="K71" t="e">
        <f>VLOOKUP(I71,女子登録!$A$2:$L$1006,12,0)</f>
        <v>#N/A</v>
      </c>
      <c r="L71" t="e">
        <f>VLOOKUP(マスター女子!I71,女子登録!$A$2:$J$948,2,0)</f>
        <v>#N/A</v>
      </c>
      <c r="M71" t="e">
        <f>VLOOKUP(I71,女子登録!$A$2:$J$948,4,0)</f>
        <v>#N/A</v>
      </c>
      <c r="N71" t="e">
        <f>VLOOKUP(I71,女子登録!$A$2:$K$954,11,0)</f>
        <v>#N/A</v>
      </c>
      <c r="O71" t="e">
        <f t="shared" si="11"/>
        <v>#N/A</v>
      </c>
      <c r="P71" t="s">
        <v>574</v>
      </c>
      <c r="Q71" s="124" t="s">
        <v>1963</v>
      </c>
      <c r="R71" s="117">
        <f>'種目別申込一覧表（女子）'!V41</f>
        <v>0</v>
      </c>
      <c r="S71" t="str">
        <f t="shared" si="12"/>
        <v>09300 00</v>
      </c>
      <c r="U71" t="e">
        <f>VLOOKUP(I71,女子登録!$A$2:$J$948,9,0)</f>
        <v>#N/A</v>
      </c>
      <c r="V71" t="e">
        <f>VLOOKUP(I71,女子登録!$A$2:$J$948,10,0)</f>
        <v>#N/A</v>
      </c>
      <c r="W71" t="e">
        <f t="shared" si="13"/>
        <v>#N/A</v>
      </c>
    </row>
    <row r="72" spans="1:23" x14ac:dyDescent="0.15">
      <c r="A72" t="e">
        <f>VLOOKUP(マスター女子!I72,女子登録!$A$2:$J$948,8,0)</f>
        <v>#N/A</v>
      </c>
      <c r="B72" t="e">
        <f t="shared" si="8"/>
        <v>#N/A</v>
      </c>
      <c r="C72" t="e">
        <f t="shared" si="10"/>
        <v>#N/A</v>
      </c>
      <c r="D72">
        <v>2</v>
      </c>
      <c r="E72" t="e">
        <f>VLOOKUP(I72,女子登録!$A$2:$J$948,7,0)</f>
        <v>#N/A</v>
      </c>
      <c r="F72" t="e">
        <f>VLOOKUP(I72,女子登録!$A$2:$J$948,6,0)</f>
        <v>#N/A</v>
      </c>
      <c r="I72">
        <f>'種目別申込一覧表（女子）'!O42</f>
        <v>0</v>
      </c>
      <c r="J72" t="str">
        <f t="shared" si="9"/>
        <v>09300 00</v>
      </c>
      <c r="K72" t="e">
        <f>VLOOKUP(I72,女子登録!$A$2:$L$1006,12,0)</f>
        <v>#N/A</v>
      </c>
      <c r="L72" t="e">
        <f>VLOOKUP(マスター女子!I72,女子登録!$A$2:$J$948,2,0)</f>
        <v>#N/A</v>
      </c>
      <c r="M72" t="e">
        <f>VLOOKUP(I72,女子登録!$A$2:$J$948,4,0)</f>
        <v>#N/A</v>
      </c>
      <c r="N72" t="e">
        <f>VLOOKUP(I72,女子登録!$A$2:$K$954,11,0)</f>
        <v>#N/A</v>
      </c>
      <c r="O72" t="e">
        <f t="shared" si="11"/>
        <v>#N/A</v>
      </c>
      <c r="P72" t="s">
        <v>574</v>
      </c>
      <c r="Q72" s="124" t="s">
        <v>1963</v>
      </c>
      <c r="R72" s="117">
        <f>'種目別申込一覧表（女子）'!V42</f>
        <v>0</v>
      </c>
      <c r="S72" t="str">
        <f t="shared" si="12"/>
        <v>09300 00</v>
      </c>
      <c r="U72" t="e">
        <f>VLOOKUP(I72,女子登録!$A$2:$J$948,9,0)</f>
        <v>#N/A</v>
      </c>
      <c r="V72" t="e">
        <f>VLOOKUP(I72,女子登録!$A$2:$J$948,10,0)</f>
        <v>#N/A</v>
      </c>
      <c r="W72" t="e">
        <f t="shared" si="13"/>
        <v>#N/A</v>
      </c>
    </row>
    <row r="73" spans="1:23" x14ac:dyDescent="0.15">
      <c r="A73" t="e">
        <f>VLOOKUP(マスター女子!I73,女子登録!$A$2:$J$948,8,0)</f>
        <v>#N/A</v>
      </c>
      <c r="B73" t="e">
        <f t="shared" si="8"/>
        <v>#N/A</v>
      </c>
      <c r="C73" t="e">
        <f t="shared" si="10"/>
        <v>#N/A</v>
      </c>
      <c r="D73">
        <v>2</v>
      </c>
      <c r="E73" t="e">
        <f>VLOOKUP(I73,女子登録!$A$2:$J$948,7,0)</f>
        <v>#N/A</v>
      </c>
      <c r="F73" t="e">
        <f>VLOOKUP(I73,女子登録!$A$2:$J$948,6,0)</f>
        <v>#N/A</v>
      </c>
      <c r="I73">
        <f>'種目別申込一覧表（女子）'!O43</f>
        <v>0</v>
      </c>
      <c r="J73" t="str">
        <f t="shared" si="9"/>
        <v>09300 00</v>
      </c>
      <c r="K73" t="e">
        <f>VLOOKUP(I73,女子登録!$A$2:$L$1006,12,0)</f>
        <v>#N/A</v>
      </c>
      <c r="L73" t="e">
        <f>VLOOKUP(マスター女子!I73,女子登録!$A$2:$J$948,2,0)</f>
        <v>#N/A</v>
      </c>
      <c r="M73" t="e">
        <f>VLOOKUP(I73,女子登録!$A$2:$J$948,4,0)</f>
        <v>#N/A</v>
      </c>
      <c r="N73" t="e">
        <f>VLOOKUP(I73,女子登録!$A$2:$K$954,11,0)</f>
        <v>#N/A</v>
      </c>
      <c r="O73" t="e">
        <f t="shared" si="11"/>
        <v>#N/A</v>
      </c>
      <c r="P73" t="s">
        <v>574</v>
      </c>
      <c r="Q73" s="124" t="s">
        <v>1963</v>
      </c>
      <c r="R73" s="117">
        <f>'種目別申込一覧表（女子）'!V43</f>
        <v>0</v>
      </c>
      <c r="S73" t="str">
        <f t="shared" si="12"/>
        <v>09300 00</v>
      </c>
      <c r="U73" t="e">
        <f>VLOOKUP(I73,女子登録!$A$2:$J$948,9,0)</f>
        <v>#N/A</v>
      </c>
      <c r="V73" t="e">
        <f>VLOOKUP(I73,女子登録!$A$2:$J$948,10,0)</f>
        <v>#N/A</v>
      </c>
      <c r="W73" t="e">
        <f t="shared" si="13"/>
        <v>#N/A</v>
      </c>
    </row>
  </sheetData>
  <phoneticPr fontId="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3"/>
  <sheetViews>
    <sheetView workbookViewId="0">
      <selection activeCell="B1" sqref="B1"/>
    </sheetView>
  </sheetViews>
  <sheetFormatPr defaultRowHeight="13.5" x14ac:dyDescent="0.15"/>
  <cols>
    <col min="3" max="3" width="15.375" bestFit="1" customWidth="1"/>
    <col min="4" max="4" width="5.25" bestFit="1" customWidth="1"/>
    <col min="5" max="5" width="20.125" style="139" bestFit="1" customWidth="1"/>
    <col min="6" max="6" width="9.875" bestFit="1" customWidth="1"/>
    <col min="8" max="8" width="10.5" bestFit="1" customWidth="1"/>
    <col min="9" max="10" width="16" bestFit="1" customWidth="1"/>
    <col min="11" max="11" width="9" style="125"/>
  </cols>
  <sheetData>
    <row r="1" spans="1:13" x14ac:dyDescent="0.15">
      <c r="A1" t="s">
        <v>599</v>
      </c>
      <c r="B1" t="s">
        <v>14</v>
      </c>
      <c r="C1" t="s">
        <v>600</v>
      </c>
      <c r="D1" t="s">
        <v>552</v>
      </c>
      <c r="E1" s="139" t="s">
        <v>1735</v>
      </c>
      <c r="F1" t="s">
        <v>1467</v>
      </c>
      <c r="G1" t="s">
        <v>601</v>
      </c>
      <c r="H1" t="s">
        <v>541</v>
      </c>
      <c r="I1" t="s">
        <v>604</v>
      </c>
      <c r="J1" t="s">
        <v>603</v>
      </c>
      <c r="K1" s="125" t="s">
        <v>1466</v>
      </c>
      <c r="L1" s="125" t="s">
        <v>1734</v>
      </c>
    </row>
    <row r="2" spans="1:13" x14ac:dyDescent="0.15">
      <c r="A2">
        <v>1001</v>
      </c>
      <c r="B2" t="s">
        <v>1967</v>
      </c>
      <c r="C2" t="s">
        <v>1968</v>
      </c>
      <c r="D2" t="s">
        <v>118</v>
      </c>
      <c r="E2" s="139" t="s">
        <v>1784</v>
      </c>
      <c r="F2" t="s">
        <v>98</v>
      </c>
      <c r="G2">
        <v>31</v>
      </c>
      <c r="H2">
        <v>500000001</v>
      </c>
      <c r="I2" t="s">
        <v>924</v>
      </c>
      <c r="J2" t="s">
        <v>843</v>
      </c>
      <c r="K2" s="125" t="str">
        <f>LEFT(M2,2)</f>
        <v>98</v>
      </c>
      <c r="L2">
        <f>VLOOKUP(E2,所属団体コード!$A$2:$B$225,2,0)</f>
        <v>129</v>
      </c>
      <c r="M2" s="124" t="s">
        <v>4789</v>
      </c>
    </row>
    <row r="3" spans="1:13" x14ac:dyDescent="0.15">
      <c r="A3">
        <v>1002</v>
      </c>
      <c r="B3" t="s">
        <v>1969</v>
      </c>
      <c r="C3" t="s">
        <v>1970</v>
      </c>
      <c r="D3" t="s">
        <v>133</v>
      </c>
      <c r="E3" s="139" t="s">
        <v>1784</v>
      </c>
      <c r="F3">
        <v>490059</v>
      </c>
      <c r="G3">
        <v>31</v>
      </c>
      <c r="H3">
        <v>500000002</v>
      </c>
      <c r="I3" t="s">
        <v>655</v>
      </c>
      <c r="J3" t="s">
        <v>629</v>
      </c>
      <c r="K3" s="125" t="str">
        <f t="shared" ref="K3:K66" si="0">LEFT(M3,2)</f>
        <v>96</v>
      </c>
      <c r="L3">
        <f>VLOOKUP(E3,所属団体コード!$A$2:$B$225,2,0)</f>
        <v>129</v>
      </c>
      <c r="M3" s="124" t="s">
        <v>4790</v>
      </c>
    </row>
    <row r="4" spans="1:13" x14ac:dyDescent="0.15">
      <c r="A4">
        <v>1003</v>
      </c>
      <c r="B4" t="s">
        <v>1971</v>
      </c>
      <c r="C4" t="s">
        <v>1972</v>
      </c>
      <c r="D4" t="s">
        <v>126</v>
      </c>
      <c r="E4" s="139" t="s">
        <v>1784</v>
      </c>
      <c r="F4">
        <v>490059</v>
      </c>
      <c r="G4">
        <v>31</v>
      </c>
      <c r="H4">
        <v>500000003</v>
      </c>
      <c r="I4" t="s">
        <v>779</v>
      </c>
      <c r="J4" t="s">
        <v>674</v>
      </c>
      <c r="K4" s="125" t="str">
        <f t="shared" si="0"/>
        <v>00</v>
      </c>
      <c r="L4">
        <f>VLOOKUP(E4,所属団体コード!$A$2:$B$225,2,0)</f>
        <v>129</v>
      </c>
      <c r="M4" s="124" t="s">
        <v>1505</v>
      </c>
    </row>
    <row r="5" spans="1:13" x14ac:dyDescent="0.15">
      <c r="A5">
        <v>1004</v>
      </c>
      <c r="B5" t="s">
        <v>1973</v>
      </c>
      <c r="C5" t="s">
        <v>1974</v>
      </c>
      <c r="D5" t="s">
        <v>126</v>
      </c>
      <c r="E5" s="139" t="s">
        <v>1784</v>
      </c>
      <c r="F5">
        <v>490059</v>
      </c>
      <c r="G5">
        <v>31</v>
      </c>
      <c r="H5">
        <v>500000004</v>
      </c>
      <c r="I5" t="s">
        <v>694</v>
      </c>
      <c r="J5" t="s">
        <v>754</v>
      </c>
      <c r="K5" s="125" t="str">
        <f t="shared" si="0"/>
        <v>99</v>
      </c>
      <c r="L5">
        <f>VLOOKUP(E5,所属団体コード!$A$2:$B$225,2,0)</f>
        <v>129</v>
      </c>
      <c r="M5" s="124" t="s">
        <v>4791</v>
      </c>
    </row>
    <row r="6" spans="1:13" x14ac:dyDescent="0.15">
      <c r="A6">
        <v>1005</v>
      </c>
      <c r="B6" t="s">
        <v>1975</v>
      </c>
      <c r="C6" t="s">
        <v>1976</v>
      </c>
      <c r="D6" t="s">
        <v>99</v>
      </c>
      <c r="E6" s="139" t="s">
        <v>1784</v>
      </c>
      <c r="F6">
        <v>490059</v>
      </c>
      <c r="G6">
        <v>28</v>
      </c>
      <c r="H6">
        <v>500000005</v>
      </c>
      <c r="I6" t="s">
        <v>607</v>
      </c>
      <c r="J6" t="s">
        <v>745</v>
      </c>
      <c r="K6" s="125" t="str">
        <f t="shared" si="0"/>
        <v>97</v>
      </c>
      <c r="L6">
        <f>VLOOKUP(E6,所属団体コード!$A$2:$B$225,2,0)</f>
        <v>129</v>
      </c>
      <c r="M6" s="124" t="s">
        <v>4792</v>
      </c>
    </row>
    <row r="7" spans="1:13" x14ac:dyDescent="0.15">
      <c r="A7">
        <v>1006</v>
      </c>
      <c r="B7" t="s">
        <v>1977</v>
      </c>
      <c r="C7" t="s">
        <v>1978</v>
      </c>
      <c r="D7" t="s">
        <v>126</v>
      </c>
      <c r="E7" s="139" t="s">
        <v>1784</v>
      </c>
      <c r="F7">
        <v>490059</v>
      </c>
      <c r="G7">
        <v>31</v>
      </c>
      <c r="H7">
        <v>500000006</v>
      </c>
      <c r="I7" t="s">
        <v>644</v>
      </c>
      <c r="J7" t="s">
        <v>1154</v>
      </c>
      <c r="K7" s="125" t="str">
        <f t="shared" si="0"/>
        <v>99</v>
      </c>
      <c r="L7">
        <f>VLOOKUP(E7,所属団体コード!$A$2:$B$225,2,0)</f>
        <v>129</v>
      </c>
      <c r="M7" s="124" t="s">
        <v>4793</v>
      </c>
    </row>
    <row r="8" spans="1:13" x14ac:dyDescent="0.15">
      <c r="A8">
        <v>1007</v>
      </c>
      <c r="B8" t="s">
        <v>1979</v>
      </c>
      <c r="C8" t="s">
        <v>1980</v>
      </c>
      <c r="D8" t="s">
        <v>133</v>
      </c>
      <c r="E8" s="139" t="s">
        <v>1784</v>
      </c>
      <c r="F8">
        <v>490059</v>
      </c>
      <c r="G8">
        <v>31</v>
      </c>
      <c r="H8">
        <v>500000007</v>
      </c>
      <c r="I8" t="s">
        <v>775</v>
      </c>
      <c r="J8" t="s">
        <v>629</v>
      </c>
      <c r="K8" s="125" t="str">
        <f t="shared" si="0"/>
        <v>96</v>
      </c>
      <c r="L8">
        <f>VLOOKUP(E8,所属団体コード!$A$2:$B$225,2,0)</f>
        <v>129</v>
      </c>
      <c r="M8" s="124" t="s">
        <v>4794</v>
      </c>
    </row>
    <row r="9" spans="1:13" x14ac:dyDescent="0.15">
      <c r="A9">
        <v>1008</v>
      </c>
      <c r="B9" t="s">
        <v>1981</v>
      </c>
      <c r="C9" t="s">
        <v>1982</v>
      </c>
      <c r="D9" t="s">
        <v>118</v>
      </c>
      <c r="E9" s="139" t="s">
        <v>1784</v>
      </c>
      <c r="F9">
        <v>490059</v>
      </c>
      <c r="G9">
        <v>28</v>
      </c>
      <c r="H9">
        <v>500000008</v>
      </c>
      <c r="I9" t="s">
        <v>616</v>
      </c>
      <c r="J9" t="s">
        <v>4396</v>
      </c>
      <c r="K9" s="125" t="str">
        <f t="shared" si="0"/>
        <v>98</v>
      </c>
      <c r="L9">
        <f>VLOOKUP(E9,所属団体コード!$A$2:$B$225,2,0)</f>
        <v>129</v>
      </c>
      <c r="M9" s="124" t="s">
        <v>4795</v>
      </c>
    </row>
    <row r="10" spans="1:13" x14ac:dyDescent="0.15">
      <c r="A10">
        <v>1009</v>
      </c>
      <c r="B10" t="s">
        <v>1983</v>
      </c>
      <c r="C10" t="s">
        <v>1984</v>
      </c>
      <c r="D10" t="s">
        <v>126</v>
      </c>
      <c r="E10" s="139" t="s">
        <v>1784</v>
      </c>
      <c r="F10">
        <v>490059</v>
      </c>
      <c r="G10">
        <v>28</v>
      </c>
      <c r="H10">
        <v>500000009</v>
      </c>
      <c r="I10" t="s">
        <v>624</v>
      </c>
      <c r="J10" t="s">
        <v>810</v>
      </c>
      <c r="K10" s="125" t="str">
        <f t="shared" si="0"/>
        <v>99</v>
      </c>
      <c r="L10">
        <f>VLOOKUP(E10,所属団体コード!$A$2:$B$225,2,0)</f>
        <v>129</v>
      </c>
      <c r="M10" s="124" t="s">
        <v>4796</v>
      </c>
    </row>
    <row r="11" spans="1:13" x14ac:dyDescent="0.15">
      <c r="A11">
        <v>1010</v>
      </c>
      <c r="B11" t="s">
        <v>1985</v>
      </c>
      <c r="C11" t="s">
        <v>1986</v>
      </c>
      <c r="D11" t="s">
        <v>118</v>
      </c>
      <c r="E11" s="139" t="s">
        <v>1784</v>
      </c>
      <c r="F11">
        <v>490059</v>
      </c>
      <c r="G11">
        <v>33</v>
      </c>
      <c r="H11">
        <v>500000010</v>
      </c>
      <c r="I11" t="s">
        <v>912</v>
      </c>
      <c r="J11" t="s">
        <v>805</v>
      </c>
      <c r="K11" s="125" t="str">
        <f t="shared" si="0"/>
        <v>99</v>
      </c>
      <c r="L11">
        <f>VLOOKUP(E11,所属団体コード!$A$2:$B$225,2,0)</f>
        <v>129</v>
      </c>
      <c r="M11" s="124" t="s">
        <v>4797</v>
      </c>
    </row>
    <row r="12" spans="1:13" x14ac:dyDescent="0.15">
      <c r="A12">
        <v>1011</v>
      </c>
      <c r="B12" t="s">
        <v>1987</v>
      </c>
      <c r="C12" t="s">
        <v>1988</v>
      </c>
      <c r="D12" t="s">
        <v>118</v>
      </c>
      <c r="E12" s="139" t="s">
        <v>1784</v>
      </c>
      <c r="F12">
        <v>490059</v>
      </c>
      <c r="G12">
        <v>28</v>
      </c>
      <c r="H12">
        <v>500000011</v>
      </c>
      <c r="I12" t="s">
        <v>1009</v>
      </c>
      <c r="J12" t="s">
        <v>4397</v>
      </c>
      <c r="K12" s="125" t="str">
        <f t="shared" si="0"/>
        <v>99</v>
      </c>
      <c r="L12">
        <f>VLOOKUP(E12,所属団体コード!$A$2:$B$225,2,0)</f>
        <v>129</v>
      </c>
      <c r="M12" s="124" t="s">
        <v>4798</v>
      </c>
    </row>
    <row r="13" spans="1:13" x14ac:dyDescent="0.15">
      <c r="A13">
        <v>1012</v>
      </c>
      <c r="B13" t="s">
        <v>1989</v>
      </c>
      <c r="C13" t="s">
        <v>1990</v>
      </c>
      <c r="D13" t="s">
        <v>118</v>
      </c>
      <c r="E13" s="139" t="s">
        <v>1784</v>
      </c>
      <c r="F13">
        <v>490059</v>
      </c>
      <c r="G13">
        <v>31</v>
      </c>
      <c r="H13">
        <v>500000012</v>
      </c>
      <c r="I13" t="s">
        <v>1224</v>
      </c>
      <c r="J13" t="s">
        <v>1347</v>
      </c>
      <c r="K13" s="125" t="str">
        <f t="shared" si="0"/>
        <v>98</v>
      </c>
      <c r="L13">
        <f>VLOOKUP(E13,所属団体コード!$A$2:$B$225,2,0)</f>
        <v>129</v>
      </c>
      <c r="M13" s="124" t="s">
        <v>4799</v>
      </c>
    </row>
    <row r="14" spans="1:13" x14ac:dyDescent="0.15">
      <c r="A14">
        <v>1013</v>
      </c>
      <c r="B14" t="s">
        <v>1991</v>
      </c>
      <c r="C14" t="s">
        <v>1992</v>
      </c>
      <c r="D14" t="s">
        <v>118</v>
      </c>
      <c r="E14" s="139" t="s">
        <v>1784</v>
      </c>
      <c r="F14">
        <v>490059</v>
      </c>
      <c r="G14">
        <v>31</v>
      </c>
      <c r="H14">
        <v>500000013</v>
      </c>
      <c r="I14" t="s">
        <v>947</v>
      </c>
      <c r="J14" t="s">
        <v>1150</v>
      </c>
      <c r="K14" s="125" t="str">
        <f t="shared" si="0"/>
        <v>98</v>
      </c>
      <c r="L14">
        <f>VLOOKUP(E14,所属団体コード!$A$2:$B$225,2,0)</f>
        <v>129</v>
      </c>
      <c r="M14" s="124" t="s">
        <v>4800</v>
      </c>
    </row>
    <row r="15" spans="1:13" x14ac:dyDescent="0.15">
      <c r="A15">
        <v>1014</v>
      </c>
      <c r="B15" t="s">
        <v>1993</v>
      </c>
      <c r="C15" t="s">
        <v>1994</v>
      </c>
      <c r="D15" t="s">
        <v>126</v>
      </c>
      <c r="E15" s="139" t="s">
        <v>1784</v>
      </c>
      <c r="F15">
        <v>490059</v>
      </c>
      <c r="G15">
        <v>31</v>
      </c>
      <c r="H15">
        <v>500000014</v>
      </c>
      <c r="I15" t="s">
        <v>997</v>
      </c>
      <c r="J15" t="s">
        <v>4398</v>
      </c>
      <c r="K15" s="125" t="str">
        <f t="shared" si="0"/>
        <v>00</v>
      </c>
      <c r="L15">
        <f>VLOOKUP(E15,所属団体コード!$A$2:$B$225,2,0)</f>
        <v>129</v>
      </c>
      <c r="M15" s="124" t="s">
        <v>1618</v>
      </c>
    </row>
    <row r="16" spans="1:13" x14ac:dyDescent="0.15">
      <c r="A16">
        <v>1015</v>
      </c>
      <c r="B16" t="s">
        <v>1995</v>
      </c>
      <c r="C16" t="s">
        <v>1996</v>
      </c>
      <c r="D16" t="s">
        <v>118</v>
      </c>
      <c r="E16" s="139" t="s">
        <v>1784</v>
      </c>
      <c r="F16">
        <v>490059</v>
      </c>
      <c r="G16">
        <v>33</v>
      </c>
      <c r="H16">
        <v>500000015</v>
      </c>
      <c r="I16" t="s">
        <v>743</v>
      </c>
      <c r="J16" t="s">
        <v>629</v>
      </c>
      <c r="K16" s="125" t="str">
        <f t="shared" si="0"/>
        <v>98</v>
      </c>
      <c r="L16">
        <f>VLOOKUP(E16,所属団体コード!$A$2:$B$225,2,0)</f>
        <v>129</v>
      </c>
      <c r="M16" s="124" t="s">
        <v>4801</v>
      </c>
    </row>
    <row r="17" spans="1:13" x14ac:dyDescent="0.15">
      <c r="A17">
        <v>1016</v>
      </c>
      <c r="B17" t="s">
        <v>1997</v>
      </c>
      <c r="C17" t="s">
        <v>1998</v>
      </c>
      <c r="D17" t="s">
        <v>126</v>
      </c>
      <c r="E17" s="139" t="s">
        <v>1784</v>
      </c>
      <c r="F17">
        <v>490059</v>
      </c>
      <c r="G17">
        <v>32</v>
      </c>
      <c r="H17">
        <v>500000016</v>
      </c>
      <c r="I17" t="s">
        <v>740</v>
      </c>
      <c r="J17" t="s">
        <v>698</v>
      </c>
      <c r="K17" s="125" t="str">
        <f t="shared" si="0"/>
        <v>99</v>
      </c>
      <c r="L17">
        <f>VLOOKUP(E17,所属団体コード!$A$2:$B$225,2,0)</f>
        <v>129</v>
      </c>
      <c r="M17" s="124" t="s">
        <v>4802</v>
      </c>
    </row>
    <row r="18" spans="1:13" x14ac:dyDescent="0.15">
      <c r="A18">
        <v>1017</v>
      </c>
      <c r="B18" t="s">
        <v>1999</v>
      </c>
      <c r="C18" t="s">
        <v>2000</v>
      </c>
      <c r="D18" t="s">
        <v>118</v>
      </c>
      <c r="E18" s="139" t="s">
        <v>1784</v>
      </c>
      <c r="F18">
        <v>490059</v>
      </c>
      <c r="G18">
        <v>31</v>
      </c>
      <c r="H18">
        <v>500000017</v>
      </c>
      <c r="I18" t="s">
        <v>903</v>
      </c>
      <c r="J18" t="s">
        <v>4399</v>
      </c>
      <c r="K18" s="125" t="str">
        <f t="shared" si="0"/>
        <v>98</v>
      </c>
      <c r="L18">
        <f>VLOOKUP(E18,所属団体コード!$A$2:$B$225,2,0)</f>
        <v>129</v>
      </c>
      <c r="M18" s="124" t="s">
        <v>4803</v>
      </c>
    </row>
    <row r="19" spans="1:13" x14ac:dyDescent="0.15">
      <c r="A19">
        <v>1018</v>
      </c>
      <c r="B19" t="s">
        <v>2001</v>
      </c>
      <c r="C19" t="s">
        <v>2002</v>
      </c>
      <c r="D19" t="s">
        <v>118</v>
      </c>
      <c r="E19" s="139" t="s">
        <v>1784</v>
      </c>
      <c r="F19">
        <v>490059</v>
      </c>
      <c r="G19">
        <v>28</v>
      </c>
      <c r="H19">
        <v>500000018</v>
      </c>
      <c r="I19" t="s">
        <v>4251</v>
      </c>
      <c r="J19" t="s">
        <v>972</v>
      </c>
      <c r="K19" s="125" t="str">
        <f t="shared" si="0"/>
        <v>98</v>
      </c>
      <c r="L19">
        <f>VLOOKUP(E19,所属団体コード!$A$2:$B$225,2,0)</f>
        <v>129</v>
      </c>
      <c r="M19" s="124" t="s">
        <v>4804</v>
      </c>
    </row>
    <row r="20" spans="1:13" x14ac:dyDescent="0.15">
      <c r="A20">
        <v>1019</v>
      </c>
      <c r="B20" t="s">
        <v>2003</v>
      </c>
      <c r="C20" t="s">
        <v>2004</v>
      </c>
      <c r="D20" t="s">
        <v>118</v>
      </c>
      <c r="E20" s="139" t="s">
        <v>1784</v>
      </c>
      <c r="F20">
        <v>490059</v>
      </c>
      <c r="G20">
        <v>31</v>
      </c>
      <c r="H20">
        <v>500000019</v>
      </c>
      <c r="I20" t="s">
        <v>4252</v>
      </c>
      <c r="J20" t="s">
        <v>1030</v>
      </c>
      <c r="K20" s="125" t="str">
        <f t="shared" si="0"/>
        <v>99</v>
      </c>
      <c r="L20">
        <f>VLOOKUP(E20,所属団体コード!$A$2:$B$225,2,0)</f>
        <v>129</v>
      </c>
      <c r="M20" s="124" t="s">
        <v>4805</v>
      </c>
    </row>
    <row r="21" spans="1:13" x14ac:dyDescent="0.15">
      <c r="A21">
        <v>1020</v>
      </c>
      <c r="B21" t="s">
        <v>2005</v>
      </c>
      <c r="C21" t="s">
        <v>2006</v>
      </c>
      <c r="D21" t="s">
        <v>126</v>
      </c>
      <c r="E21" s="139" t="s">
        <v>1784</v>
      </c>
      <c r="F21">
        <v>490059</v>
      </c>
      <c r="G21">
        <v>31</v>
      </c>
      <c r="H21">
        <v>500000020</v>
      </c>
      <c r="I21" t="s">
        <v>670</v>
      </c>
      <c r="J21" t="s">
        <v>1036</v>
      </c>
      <c r="K21" s="125" t="str">
        <f t="shared" si="0"/>
        <v>99</v>
      </c>
      <c r="L21">
        <f>VLOOKUP(E21,所属団体コード!$A$2:$B$225,2,0)</f>
        <v>129</v>
      </c>
      <c r="M21" s="124" t="s">
        <v>4806</v>
      </c>
    </row>
    <row r="22" spans="1:13" x14ac:dyDescent="0.15">
      <c r="A22">
        <v>1021</v>
      </c>
      <c r="B22" t="s">
        <v>2007</v>
      </c>
      <c r="C22" t="s">
        <v>2008</v>
      </c>
      <c r="D22" t="s">
        <v>126</v>
      </c>
      <c r="E22" s="139" t="s">
        <v>1784</v>
      </c>
      <c r="F22">
        <v>490059</v>
      </c>
      <c r="G22">
        <v>31</v>
      </c>
      <c r="H22">
        <v>500000021</v>
      </c>
      <c r="I22" t="s">
        <v>795</v>
      </c>
      <c r="J22" t="s">
        <v>4400</v>
      </c>
      <c r="K22" s="125" t="str">
        <f t="shared" si="0"/>
        <v>98</v>
      </c>
      <c r="L22">
        <f>VLOOKUP(E22,所属団体コード!$A$2:$B$225,2,0)</f>
        <v>129</v>
      </c>
      <c r="M22" s="124" t="s">
        <v>4807</v>
      </c>
    </row>
    <row r="23" spans="1:13" x14ac:dyDescent="0.15">
      <c r="A23">
        <v>1022</v>
      </c>
      <c r="B23" t="s">
        <v>2009</v>
      </c>
      <c r="C23" t="s">
        <v>2010</v>
      </c>
      <c r="D23" t="s">
        <v>126</v>
      </c>
      <c r="E23" s="139" t="s">
        <v>1784</v>
      </c>
      <c r="F23">
        <v>490059</v>
      </c>
      <c r="G23">
        <v>28</v>
      </c>
      <c r="H23">
        <v>500000022</v>
      </c>
      <c r="I23" t="s">
        <v>4253</v>
      </c>
      <c r="J23" t="s">
        <v>1376</v>
      </c>
      <c r="K23" s="125" t="str">
        <f t="shared" si="0"/>
        <v>99</v>
      </c>
      <c r="L23">
        <f>VLOOKUP(E23,所属団体コード!$A$2:$B$225,2,0)</f>
        <v>129</v>
      </c>
      <c r="M23" s="124" t="s">
        <v>4808</v>
      </c>
    </row>
    <row r="24" spans="1:13" x14ac:dyDescent="0.15">
      <c r="A24">
        <v>1023</v>
      </c>
      <c r="B24" t="s">
        <v>2011</v>
      </c>
      <c r="C24" t="s">
        <v>1526</v>
      </c>
      <c r="D24" t="s">
        <v>178</v>
      </c>
      <c r="E24" s="139" t="s">
        <v>1784</v>
      </c>
      <c r="F24">
        <v>490059</v>
      </c>
      <c r="G24">
        <v>31</v>
      </c>
      <c r="H24">
        <v>500000023</v>
      </c>
      <c r="I24" t="s">
        <v>744</v>
      </c>
      <c r="J24" t="s">
        <v>622</v>
      </c>
      <c r="K24" s="125" t="str">
        <f t="shared" si="0"/>
        <v>95</v>
      </c>
      <c r="L24">
        <f>VLOOKUP(E24,所属団体コード!$A$2:$B$225,2,0)</f>
        <v>129</v>
      </c>
      <c r="M24" s="124" t="s">
        <v>4809</v>
      </c>
    </row>
    <row r="25" spans="1:13" x14ac:dyDescent="0.15">
      <c r="A25">
        <v>1024</v>
      </c>
      <c r="B25" t="s">
        <v>2012</v>
      </c>
      <c r="C25" t="s">
        <v>2013</v>
      </c>
      <c r="D25" t="s">
        <v>178</v>
      </c>
      <c r="E25" s="139" t="s">
        <v>1784</v>
      </c>
      <c r="F25">
        <v>490059</v>
      </c>
      <c r="G25">
        <v>31</v>
      </c>
      <c r="H25">
        <v>500000024</v>
      </c>
      <c r="I25" t="s">
        <v>624</v>
      </c>
      <c r="J25" t="s">
        <v>606</v>
      </c>
      <c r="K25" s="125" t="str">
        <f t="shared" si="0"/>
        <v>95</v>
      </c>
      <c r="L25">
        <f>VLOOKUP(E25,所属団体コード!$A$2:$B$225,2,0)</f>
        <v>129</v>
      </c>
      <c r="M25" s="124" t="s">
        <v>4810</v>
      </c>
    </row>
    <row r="26" spans="1:13" x14ac:dyDescent="0.15">
      <c r="A26">
        <v>1025</v>
      </c>
      <c r="B26" t="s">
        <v>2014</v>
      </c>
      <c r="C26" t="s">
        <v>2015</v>
      </c>
      <c r="D26" t="s">
        <v>178</v>
      </c>
      <c r="E26" s="139" t="s">
        <v>1784</v>
      </c>
      <c r="F26">
        <v>490059</v>
      </c>
      <c r="G26">
        <v>31</v>
      </c>
      <c r="H26">
        <v>500000025</v>
      </c>
      <c r="I26" t="s">
        <v>1540</v>
      </c>
      <c r="J26" t="s">
        <v>1290</v>
      </c>
      <c r="K26" s="125" t="str">
        <f t="shared" si="0"/>
        <v>94</v>
      </c>
      <c r="L26">
        <f>VLOOKUP(E26,所属団体コード!$A$2:$B$225,2,0)</f>
        <v>129</v>
      </c>
      <c r="M26" s="124" t="s">
        <v>4811</v>
      </c>
    </row>
    <row r="27" spans="1:13" x14ac:dyDescent="0.15">
      <c r="A27">
        <v>1026</v>
      </c>
      <c r="B27" t="s">
        <v>2016</v>
      </c>
      <c r="C27" t="s">
        <v>2017</v>
      </c>
      <c r="D27" t="s">
        <v>178</v>
      </c>
      <c r="E27" s="139" t="s">
        <v>1784</v>
      </c>
      <c r="F27">
        <v>490059</v>
      </c>
      <c r="G27">
        <v>31</v>
      </c>
      <c r="H27">
        <v>500000026</v>
      </c>
      <c r="I27" t="s">
        <v>726</v>
      </c>
      <c r="J27" t="s">
        <v>4401</v>
      </c>
      <c r="K27" s="125" t="str">
        <f t="shared" si="0"/>
        <v>96</v>
      </c>
      <c r="L27">
        <f>VLOOKUP(E27,所属団体コード!$A$2:$B$225,2,0)</f>
        <v>129</v>
      </c>
      <c r="M27" s="124" t="s">
        <v>4812</v>
      </c>
    </row>
    <row r="28" spans="1:13" x14ac:dyDescent="0.15">
      <c r="A28">
        <v>1027</v>
      </c>
      <c r="B28" t="s">
        <v>2018</v>
      </c>
      <c r="C28" t="s">
        <v>2019</v>
      </c>
      <c r="D28" t="s">
        <v>134</v>
      </c>
      <c r="E28" s="139" t="s">
        <v>1784</v>
      </c>
      <c r="F28">
        <v>490059</v>
      </c>
      <c r="G28">
        <v>31</v>
      </c>
      <c r="H28">
        <v>500000027</v>
      </c>
      <c r="I28" t="s">
        <v>1067</v>
      </c>
      <c r="J28" t="s">
        <v>1555</v>
      </c>
      <c r="K28" s="125" t="str">
        <f t="shared" si="0"/>
        <v>96</v>
      </c>
      <c r="L28">
        <f>VLOOKUP(E28,所属団体コード!$A$2:$B$225,2,0)</f>
        <v>129</v>
      </c>
      <c r="M28" s="124" t="s">
        <v>4813</v>
      </c>
    </row>
    <row r="29" spans="1:13" x14ac:dyDescent="0.15">
      <c r="A29">
        <v>1028</v>
      </c>
      <c r="B29" t="s">
        <v>2020</v>
      </c>
      <c r="C29" t="s">
        <v>2021</v>
      </c>
      <c r="D29" t="s">
        <v>118</v>
      </c>
      <c r="E29" s="139" t="s">
        <v>1784</v>
      </c>
      <c r="F29">
        <v>490059</v>
      </c>
      <c r="G29">
        <v>31</v>
      </c>
      <c r="H29">
        <v>500000028</v>
      </c>
      <c r="I29" t="s">
        <v>623</v>
      </c>
      <c r="J29" t="s">
        <v>1091</v>
      </c>
      <c r="K29" s="125" t="str">
        <f t="shared" si="0"/>
        <v>98</v>
      </c>
      <c r="L29">
        <f>VLOOKUP(E29,所属団体コード!$A$2:$B$225,2,0)</f>
        <v>129</v>
      </c>
      <c r="M29" s="124" t="s">
        <v>4814</v>
      </c>
    </row>
    <row r="30" spans="1:13" x14ac:dyDescent="0.15">
      <c r="A30">
        <v>1029</v>
      </c>
      <c r="B30" t="s">
        <v>2022</v>
      </c>
      <c r="C30" t="s">
        <v>2023</v>
      </c>
      <c r="D30" t="s">
        <v>178</v>
      </c>
      <c r="E30" s="139" t="s">
        <v>1784</v>
      </c>
      <c r="F30">
        <v>490059</v>
      </c>
      <c r="G30">
        <v>31</v>
      </c>
      <c r="H30">
        <v>500000029</v>
      </c>
      <c r="I30" t="s">
        <v>4254</v>
      </c>
      <c r="J30" t="s">
        <v>814</v>
      </c>
      <c r="K30" s="125" t="str">
        <f t="shared" si="0"/>
        <v>84</v>
      </c>
      <c r="L30">
        <f>VLOOKUP(E30,所属団体コード!$A$2:$B$225,2,0)</f>
        <v>129</v>
      </c>
      <c r="M30" s="124" t="s">
        <v>4815</v>
      </c>
    </row>
    <row r="31" spans="1:13" x14ac:dyDescent="0.15">
      <c r="A31">
        <v>1030</v>
      </c>
      <c r="B31" t="s">
        <v>2024</v>
      </c>
      <c r="C31" t="s">
        <v>2025</v>
      </c>
      <c r="D31" t="s">
        <v>126</v>
      </c>
      <c r="E31" s="139" t="s">
        <v>1784</v>
      </c>
      <c r="F31">
        <v>490059</v>
      </c>
      <c r="G31">
        <v>31</v>
      </c>
      <c r="H31">
        <v>500000030</v>
      </c>
      <c r="I31" t="s">
        <v>691</v>
      </c>
      <c r="J31" t="s">
        <v>785</v>
      </c>
      <c r="K31" s="125" t="str">
        <f t="shared" si="0"/>
        <v>99</v>
      </c>
      <c r="L31">
        <f>VLOOKUP(E31,所属団体コード!$A$2:$B$225,2,0)</f>
        <v>129</v>
      </c>
      <c r="M31" s="124" t="s">
        <v>4816</v>
      </c>
    </row>
    <row r="32" spans="1:13" x14ac:dyDescent="0.15">
      <c r="A32">
        <v>1031</v>
      </c>
      <c r="B32" t="s">
        <v>2026</v>
      </c>
      <c r="C32" t="s">
        <v>2027</v>
      </c>
      <c r="D32" t="s">
        <v>126</v>
      </c>
      <c r="E32" s="139" t="s">
        <v>1784</v>
      </c>
      <c r="F32">
        <v>490059</v>
      </c>
      <c r="G32">
        <v>31</v>
      </c>
      <c r="H32">
        <v>500000031</v>
      </c>
      <c r="I32" t="s">
        <v>715</v>
      </c>
      <c r="J32" t="s">
        <v>801</v>
      </c>
      <c r="K32" s="125" t="str">
        <f t="shared" si="0"/>
        <v>99</v>
      </c>
      <c r="L32">
        <f>VLOOKUP(E32,所属団体コード!$A$2:$B$225,2,0)</f>
        <v>129</v>
      </c>
      <c r="M32" s="124" t="s">
        <v>4817</v>
      </c>
    </row>
    <row r="33" spans="1:13" x14ac:dyDescent="0.15">
      <c r="A33">
        <v>1032</v>
      </c>
      <c r="B33" t="s">
        <v>2028</v>
      </c>
      <c r="C33" t="s">
        <v>2029</v>
      </c>
      <c r="D33" t="s">
        <v>118</v>
      </c>
      <c r="E33" s="139" t="s">
        <v>1784</v>
      </c>
      <c r="F33">
        <v>490059</v>
      </c>
      <c r="G33">
        <v>31</v>
      </c>
      <c r="H33">
        <v>500000032</v>
      </c>
      <c r="I33" t="s">
        <v>979</v>
      </c>
      <c r="J33" t="s">
        <v>1183</v>
      </c>
      <c r="K33" s="125" t="str">
        <f t="shared" si="0"/>
        <v>98</v>
      </c>
      <c r="L33">
        <f>VLOOKUP(E33,所属団体コード!$A$2:$B$225,2,0)</f>
        <v>129</v>
      </c>
      <c r="M33" s="124" t="s">
        <v>1598</v>
      </c>
    </row>
    <row r="34" spans="1:13" x14ac:dyDescent="0.15">
      <c r="A34">
        <v>1033</v>
      </c>
      <c r="B34" t="s">
        <v>2030</v>
      </c>
      <c r="C34" t="s">
        <v>2031</v>
      </c>
      <c r="D34" t="s">
        <v>99</v>
      </c>
      <c r="E34" s="139" t="s">
        <v>1784</v>
      </c>
      <c r="F34">
        <v>490059</v>
      </c>
      <c r="G34">
        <v>28</v>
      </c>
      <c r="H34">
        <v>500000033</v>
      </c>
      <c r="I34" t="s">
        <v>926</v>
      </c>
      <c r="J34" t="s">
        <v>4402</v>
      </c>
      <c r="K34" s="125" t="str">
        <f t="shared" si="0"/>
        <v>98</v>
      </c>
      <c r="L34">
        <f>VLOOKUP(E34,所属団体コード!$A$2:$B$225,2,0)</f>
        <v>129</v>
      </c>
      <c r="M34" s="124" t="s">
        <v>4818</v>
      </c>
    </row>
    <row r="35" spans="1:13" x14ac:dyDescent="0.15">
      <c r="A35">
        <v>1034</v>
      </c>
      <c r="B35" t="s">
        <v>2032</v>
      </c>
      <c r="C35" t="s">
        <v>2033</v>
      </c>
      <c r="D35" t="s">
        <v>126</v>
      </c>
      <c r="E35" s="139" t="s">
        <v>1784</v>
      </c>
      <c r="F35">
        <v>490059</v>
      </c>
      <c r="G35">
        <v>31</v>
      </c>
      <c r="H35">
        <v>500000034</v>
      </c>
      <c r="I35" t="s">
        <v>1544</v>
      </c>
      <c r="J35" t="s">
        <v>4403</v>
      </c>
      <c r="K35" s="125" t="str">
        <f t="shared" si="0"/>
        <v>99</v>
      </c>
      <c r="L35">
        <f>VLOOKUP(E35,所属団体コード!$A$2:$B$225,2,0)</f>
        <v>129</v>
      </c>
      <c r="M35" s="124" t="s">
        <v>4819</v>
      </c>
    </row>
    <row r="36" spans="1:13" x14ac:dyDescent="0.15">
      <c r="A36">
        <v>1035</v>
      </c>
      <c r="B36" t="s">
        <v>2034</v>
      </c>
      <c r="C36" t="s">
        <v>2035</v>
      </c>
      <c r="D36" t="s">
        <v>118</v>
      </c>
      <c r="E36" s="139" t="s">
        <v>1784</v>
      </c>
      <c r="F36">
        <v>490059</v>
      </c>
      <c r="G36">
        <v>31</v>
      </c>
      <c r="H36">
        <v>500000035</v>
      </c>
      <c r="I36" t="s">
        <v>687</v>
      </c>
      <c r="J36" t="s">
        <v>692</v>
      </c>
      <c r="K36" s="125" t="str">
        <f t="shared" si="0"/>
        <v>97</v>
      </c>
      <c r="L36">
        <f>VLOOKUP(E36,所属団体コード!$A$2:$B$225,2,0)</f>
        <v>129</v>
      </c>
      <c r="M36" s="124" t="s">
        <v>4820</v>
      </c>
    </row>
    <row r="37" spans="1:13" x14ac:dyDescent="0.15">
      <c r="A37">
        <v>1036</v>
      </c>
      <c r="B37" t="s">
        <v>2036</v>
      </c>
      <c r="C37" t="s">
        <v>2037</v>
      </c>
      <c r="D37" t="s">
        <v>126</v>
      </c>
      <c r="E37" s="139" t="s">
        <v>1784</v>
      </c>
      <c r="F37">
        <v>490059</v>
      </c>
      <c r="G37">
        <v>31</v>
      </c>
      <c r="H37">
        <v>500000036</v>
      </c>
      <c r="I37" t="s">
        <v>666</v>
      </c>
      <c r="J37" t="s">
        <v>650</v>
      </c>
      <c r="K37" s="125" t="str">
        <f t="shared" si="0"/>
        <v>99</v>
      </c>
      <c r="L37">
        <f>VLOOKUP(E37,所属団体コード!$A$2:$B$225,2,0)</f>
        <v>129</v>
      </c>
      <c r="M37" s="124" t="s">
        <v>1657</v>
      </c>
    </row>
    <row r="38" spans="1:13" x14ac:dyDescent="0.15">
      <c r="A38">
        <v>1037</v>
      </c>
      <c r="B38" t="s">
        <v>2038</v>
      </c>
      <c r="C38" t="s">
        <v>2039</v>
      </c>
      <c r="D38" t="s">
        <v>118</v>
      </c>
      <c r="E38" s="139" t="s">
        <v>1784</v>
      </c>
      <c r="F38">
        <v>490059</v>
      </c>
      <c r="G38">
        <v>31</v>
      </c>
      <c r="H38">
        <v>500000037</v>
      </c>
      <c r="I38" t="s">
        <v>953</v>
      </c>
      <c r="J38" t="s">
        <v>1006</v>
      </c>
      <c r="K38" s="125" t="str">
        <f t="shared" si="0"/>
        <v>98</v>
      </c>
      <c r="L38">
        <f>VLOOKUP(E38,所属団体コード!$A$2:$B$225,2,0)</f>
        <v>129</v>
      </c>
      <c r="M38" s="124" t="s">
        <v>4799</v>
      </c>
    </row>
    <row r="39" spans="1:13" x14ac:dyDescent="0.15">
      <c r="A39">
        <v>1038</v>
      </c>
      <c r="B39" t="s">
        <v>2040</v>
      </c>
      <c r="C39" t="s">
        <v>2041</v>
      </c>
      <c r="D39" t="s">
        <v>99</v>
      </c>
      <c r="E39" s="139" t="s">
        <v>1810</v>
      </c>
      <c r="F39">
        <v>492269</v>
      </c>
      <c r="G39">
        <v>36</v>
      </c>
      <c r="H39">
        <v>500000038</v>
      </c>
      <c r="I39" t="s">
        <v>1545</v>
      </c>
      <c r="J39" t="s">
        <v>4404</v>
      </c>
      <c r="K39" s="125" t="str">
        <f t="shared" si="0"/>
        <v>97</v>
      </c>
      <c r="L39">
        <f>VLOOKUP(E39,所属団体コード!$A$2:$B$225,2,0)</f>
        <v>157</v>
      </c>
      <c r="M39" s="124" t="s">
        <v>4821</v>
      </c>
    </row>
    <row r="40" spans="1:13" x14ac:dyDescent="0.15">
      <c r="A40">
        <v>1039</v>
      </c>
      <c r="B40" t="s">
        <v>2042</v>
      </c>
      <c r="C40" t="s">
        <v>2043</v>
      </c>
      <c r="D40" t="s">
        <v>118</v>
      </c>
      <c r="E40" s="139" t="s">
        <v>1810</v>
      </c>
      <c r="F40">
        <v>492269</v>
      </c>
      <c r="G40">
        <v>36</v>
      </c>
      <c r="H40">
        <v>500000039</v>
      </c>
      <c r="I40" t="s">
        <v>759</v>
      </c>
      <c r="J40" t="s">
        <v>4405</v>
      </c>
      <c r="K40" s="125" t="str">
        <f t="shared" si="0"/>
        <v>99</v>
      </c>
      <c r="L40">
        <f>VLOOKUP(E40,所属団体コード!$A$2:$B$225,2,0)</f>
        <v>157</v>
      </c>
      <c r="M40" s="124" t="s">
        <v>4822</v>
      </c>
    </row>
    <row r="41" spans="1:13" x14ac:dyDescent="0.15">
      <c r="A41">
        <v>1040</v>
      </c>
      <c r="B41" t="s">
        <v>2044</v>
      </c>
      <c r="C41" t="s">
        <v>2045</v>
      </c>
      <c r="D41" t="s">
        <v>126</v>
      </c>
      <c r="E41" s="139" t="s">
        <v>1810</v>
      </c>
      <c r="F41">
        <v>492269</v>
      </c>
      <c r="G41">
        <v>36</v>
      </c>
      <c r="H41">
        <v>500000040</v>
      </c>
      <c r="I41" t="s">
        <v>1535</v>
      </c>
      <c r="J41" t="s">
        <v>641</v>
      </c>
      <c r="K41" s="125" t="str">
        <f t="shared" si="0"/>
        <v>99</v>
      </c>
      <c r="L41">
        <f>VLOOKUP(E41,所属団体コード!$A$2:$B$225,2,0)</f>
        <v>157</v>
      </c>
      <c r="M41" s="124" t="s">
        <v>4823</v>
      </c>
    </row>
    <row r="42" spans="1:13" x14ac:dyDescent="0.15">
      <c r="A42">
        <v>1041</v>
      </c>
      <c r="B42" t="s">
        <v>2046</v>
      </c>
      <c r="C42" t="s">
        <v>2047</v>
      </c>
      <c r="D42" t="s">
        <v>126</v>
      </c>
      <c r="E42" s="139" t="s">
        <v>1810</v>
      </c>
      <c r="F42">
        <v>492269</v>
      </c>
      <c r="G42">
        <v>36</v>
      </c>
      <c r="H42">
        <v>500000041</v>
      </c>
      <c r="I42" t="s">
        <v>1122</v>
      </c>
      <c r="J42" t="s">
        <v>722</v>
      </c>
      <c r="K42" s="125" t="str">
        <f t="shared" si="0"/>
        <v>99</v>
      </c>
      <c r="L42">
        <f>VLOOKUP(E42,所属団体コード!$A$2:$B$225,2,0)</f>
        <v>157</v>
      </c>
      <c r="M42" s="124" t="s">
        <v>4824</v>
      </c>
    </row>
    <row r="43" spans="1:13" x14ac:dyDescent="0.15">
      <c r="A43">
        <v>1042</v>
      </c>
      <c r="B43" t="s">
        <v>2048</v>
      </c>
      <c r="C43" t="s">
        <v>2049</v>
      </c>
      <c r="D43" t="s">
        <v>126</v>
      </c>
      <c r="E43" s="139" t="s">
        <v>1810</v>
      </c>
      <c r="F43">
        <v>492269</v>
      </c>
      <c r="G43">
        <v>39</v>
      </c>
      <c r="H43">
        <v>500000042</v>
      </c>
      <c r="I43" t="s">
        <v>1162</v>
      </c>
      <c r="J43" t="s">
        <v>4406</v>
      </c>
      <c r="K43" s="125" t="str">
        <f t="shared" si="0"/>
        <v>99</v>
      </c>
      <c r="L43">
        <f>VLOOKUP(E43,所属団体コード!$A$2:$B$225,2,0)</f>
        <v>157</v>
      </c>
      <c r="M43" s="124" t="s">
        <v>4825</v>
      </c>
    </row>
    <row r="44" spans="1:13" x14ac:dyDescent="0.15">
      <c r="A44">
        <v>1043</v>
      </c>
      <c r="B44" t="s">
        <v>2050</v>
      </c>
      <c r="C44" t="s">
        <v>2051</v>
      </c>
      <c r="D44" t="s">
        <v>126</v>
      </c>
      <c r="E44" s="139" t="s">
        <v>1810</v>
      </c>
      <c r="F44">
        <v>492269</v>
      </c>
      <c r="G44">
        <v>36</v>
      </c>
      <c r="H44">
        <v>500000043</v>
      </c>
      <c r="I44" t="s">
        <v>884</v>
      </c>
      <c r="J44" t="s">
        <v>622</v>
      </c>
      <c r="K44" s="125" t="str">
        <f t="shared" si="0"/>
        <v>99</v>
      </c>
      <c r="L44">
        <f>VLOOKUP(E44,所属団体コード!$A$2:$B$225,2,0)</f>
        <v>157</v>
      </c>
      <c r="M44" s="124" t="s">
        <v>4826</v>
      </c>
    </row>
    <row r="45" spans="1:13" x14ac:dyDescent="0.15">
      <c r="A45">
        <v>1044</v>
      </c>
      <c r="B45" t="s">
        <v>2052</v>
      </c>
      <c r="C45" t="s">
        <v>2053</v>
      </c>
      <c r="D45" t="s">
        <v>129</v>
      </c>
      <c r="E45" s="139" t="s">
        <v>1810</v>
      </c>
      <c r="F45">
        <v>492269</v>
      </c>
      <c r="G45">
        <v>37</v>
      </c>
      <c r="H45">
        <v>500000044</v>
      </c>
      <c r="I45" t="s">
        <v>1157</v>
      </c>
      <c r="J45" t="s">
        <v>930</v>
      </c>
      <c r="K45" s="125" t="str">
        <f t="shared" si="0"/>
        <v>00</v>
      </c>
      <c r="L45">
        <f>VLOOKUP(E45,所属団体コード!$A$2:$B$225,2,0)</f>
        <v>157</v>
      </c>
      <c r="M45" s="124" t="s">
        <v>1629</v>
      </c>
    </row>
    <row r="46" spans="1:13" x14ac:dyDescent="0.15">
      <c r="A46">
        <v>1045</v>
      </c>
      <c r="B46" t="s">
        <v>2054</v>
      </c>
      <c r="C46" t="s">
        <v>2055</v>
      </c>
      <c r="D46" t="s">
        <v>129</v>
      </c>
      <c r="E46" s="139" t="s">
        <v>1810</v>
      </c>
      <c r="F46">
        <v>492269</v>
      </c>
      <c r="G46">
        <v>36</v>
      </c>
      <c r="H46">
        <v>500000045</v>
      </c>
      <c r="I46" t="s">
        <v>4255</v>
      </c>
      <c r="J46" t="s">
        <v>4407</v>
      </c>
      <c r="K46" s="125" t="str">
        <f t="shared" si="0"/>
        <v>00</v>
      </c>
      <c r="L46">
        <f>VLOOKUP(E46,所属団体コード!$A$2:$B$225,2,0)</f>
        <v>157</v>
      </c>
      <c r="M46" s="124" t="s">
        <v>1471</v>
      </c>
    </row>
    <row r="47" spans="1:13" x14ac:dyDescent="0.15">
      <c r="A47">
        <v>1046</v>
      </c>
      <c r="B47" t="s">
        <v>2056</v>
      </c>
      <c r="C47" t="s">
        <v>2057</v>
      </c>
      <c r="D47" t="s">
        <v>129</v>
      </c>
      <c r="E47" s="139" t="s">
        <v>1810</v>
      </c>
      <c r="F47">
        <v>492269</v>
      </c>
      <c r="G47">
        <v>39</v>
      </c>
      <c r="H47">
        <v>500000046</v>
      </c>
      <c r="I47" t="s">
        <v>672</v>
      </c>
      <c r="J47" t="s">
        <v>660</v>
      </c>
      <c r="K47" s="125" t="str">
        <f t="shared" si="0"/>
        <v>00</v>
      </c>
      <c r="L47">
        <f>VLOOKUP(E47,所属団体コード!$A$2:$B$225,2,0)</f>
        <v>157</v>
      </c>
      <c r="M47" s="124" t="s">
        <v>1494</v>
      </c>
    </row>
    <row r="48" spans="1:13" x14ac:dyDescent="0.15">
      <c r="A48">
        <v>1047</v>
      </c>
      <c r="B48" t="s">
        <v>2058</v>
      </c>
      <c r="C48" t="s">
        <v>2059</v>
      </c>
      <c r="D48" t="s">
        <v>129</v>
      </c>
      <c r="E48" s="139" t="s">
        <v>1810</v>
      </c>
      <c r="F48">
        <v>492269</v>
      </c>
      <c r="G48">
        <v>39</v>
      </c>
      <c r="H48">
        <v>500000047</v>
      </c>
      <c r="I48" t="s">
        <v>968</v>
      </c>
      <c r="J48" t="s">
        <v>660</v>
      </c>
      <c r="K48" s="125" t="str">
        <f t="shared" si="0"/>
        <v>00</v>
      </c>
      <c r="L48">
        <f>VLOOKUP(E48,所属団体コード!$A$2:$B$225,2,0)</f>
        <v>157</v>
      </c>
      <c r="M48" s="124" t="s">
        <v>1494</v>
      </c>
    </row>
    <row r="49" spans="1:13" x14ac:dyDescent="0.15">
      <c r="A49">
        <v>1048</v>
      </c>
      <c r="B49" t="s">
        <v>2060</v>
      </c>
      <c r="C49" t="s">
        <v>2061</v>
      </c>
      <c r="D49" t="s">
        <v>129</v>
      </c>
      <c r="E49" s="139" t="s">
        <v>1810</v>
      </c>
      <c r="F49">
        <v>492269</v>
      </c>
      <c r="G49">
        <v>37</v>
      </c>
      <c r="H49">
        <v>500000048</v>
      </c>
      <c r="I49" t="s">
        <v>822</v>
      </c>
      <c r="J49" t="s">
        <v>646</v>
      </c>
      <c r="K49" s="125" t="str">
        <f t="shared" si="0"/>
        <v>00</v>
      </c>
      <c r="L49">
        <f>VLOOKUP(E49,所属団体コード!$A$2:$B$225,2,0)</f>
        <v>157</v>
      </c>
      <c r="M49" s="124" t="s">
        <v>1664</v>
      </c>
    </row>
    <row r="50" spans="1:13" x14ac:dyDescent="0.15">
      <c r="A50">
        <v>1049</v>
      </c>
      <c r="B50" t="s">
        <v>2062</v>
      </c>
      <c r="C50" t="s">
        <v>2063</v>
      </c>
      <c r="D50" t="s">
        <v>129</v>
      </c>
      <c r="E50" s="139" t="s">
        <v>1810</v>
      </c>
      <c r="F50">
        <v>492269</v>
      </c>
      <c r="G50">
        <v>36</v>
      </c>
      <c r="H50">
        <v>500000049</v>
      </c>
      <c r="I50" t="s">
        <v>739</v>
      </c>
      <c r="J50" t="s">
        <v>864</v>
      </c>
      <c r="K50" s="125" t="str">
        <f t="shared" si="0"/>
        <v>00</v>
      </c>
      <c r="L50">
        <f>VLOOKUP(E50,所属団体コード!$A$2:$B$225,2,0)</f>
        <v>157</v>
      </c>
      <c r="M50" s="124" t="s">
        <v>1470</v>
      </c>
    </row>
    <row r="51" spans="1:13" x14ac:dyDescent="0.15">
      <c r="A51">
        <v>1050</v>
      </c>
      <c r="B51" t="s">
        <v>2064</v>
      </c>
      <c r="C51" t="s">
        <v>2065</v>
      </c>
      <c r="D51" t="s">
        <v>129</v>
      </c>
      <c r="E51" s="139" t="s">
        <v>1810</v>
      </c>
      <c r="F51">
        <v>492269</v>
      </c>
      <c r="G51">
        <v>37</v>
      </c>
      <c r="H51">
        <v>500000050</v>
      </c>
      <c r="I51" t="s">
        <v>917</v>
      </c>
      <c r="J51" t="s">
        <v>854</v>
      </c>
      <c r="K51" s="125" t="str">
        <f t="shared" si="0"/>
        <v>00</v>
      </c>
      <c r="L51">
        <f>VLOOKUP(E51,所属団体コード!$A$2:$B$225,2,0)</f>
        <v>157</v>
      </c>
      <c r="M51" s="124" t="s">
        <v>1483</v>
      </c>
    </row>
    <row r="52" spans="1:13" x14ac:dyDescent="0.15">
      <c r="A52">
        <v>1051</v>
      </c>
      <c r="B52" t="s">
        <v>2066</v>
      </c>
      <c r="C52" t="s">
        <v>2067</v>
      </c>
      <c r="D52" t="s">
        <v>118</v>
      </c>
      <c r="E52" s="139" t="s">
        <v>1798</v>
      </c>
      <c r="F52">
        <v>491076</v>
      </c>
      <c r="G52">
        <v>33</v>
      </c>
      <c r="H52">
        <v>500000051</v>
      </c>
      <c r="I52" t="s">
        <v>654</v>
      </c>
      <c r="J52" t="s">
        <v>4408</v>
      </c>
      <c r="K52" s="125" t="str">
        <f t="shared" si="0"/>
        <v>99</v>
      </c>
      <c r="L52">
        <f>VLOOKUP(E52,所属団体コード!$A$2:$B$225,2,0)</f>
        <v>143</v>
      </c>
      <c r="M52" s="124" t="s">
        <v>4827</v>
      </c>
    </row>
    <row r="53" spans="1:13" x14ac:dyDescent="0.15">
      <c r="A53">
        <v>1052</v>
      </c>
      <c r="B53" t="s">
        <v>2068</v>
      </c>
      <c r="C53" t="s">
        <v>2069</v>
      </c>
      <c r="D53" t="s">
        <v>126</v>
      </c>
      <c r="E53" s="139" t="s">
        <v>1798</v>
      </c>
      <c r="F53">
        <v>491076</v>
      </c>
      <c r="G53">
        <v>34</v>
      </c>
      <c r="H53">
        <v>500000052</v>
      </c>
      <c r="I53" t="s">
        <v>938</v>
      </c>
      <c r="J53" t="s">
        <v>1202</v>
      </c>
      <c r="K53" s="125" t="str">
        <f t="shared" si="0"/>
        <v>99</v>
      </c>
      <c r="L53">
        <f>VLOOKUP(E53,所属団体コード!$A$2:$B$225,2,0)</f>
        <v>143</v>
      </c>
      <c r="M53" s="124" t="s">
        <v>4828</v>
      </c>
    </row>
    <row r="54" spans="1:13" x14ac:dyDescent="0.15">
      <c r="A54">
        <v>1053</v>
      </c>
      <c r="B54" t="s">
        <v>2070</v>
      </c>
      <c r="C54" t="s">
        <v>2071</v>
      </c>
      <c r="D54" t="s">
        <v>126</v>
      </c>
      <c r="E54" s="139" t="s">
        <v>1798</v>
      </c>
      <c r="F54">
        <v>491076</v>
      </c>
      <c r="G54">
        <v>34</v>
      </c>
      <c r="H54">
        <v>500000053</v>
      </c>
      <c r="I54" t="s">
        <v>607</v>
      </c>
      <c r="J54" t="s">
        <v>4409</v>
      </c>
      <c r="K54" s="125" t="str">
        <f t="shared" si="0"/>
        <v>00</v>
      </c>
      <c r="L54">
        <f>VLOOKUP(E54,所属団体コード!$A$2:$B$225,2,0)</f>
        <v>143</v>
      </c>
      <c r="M54" s="124" t="s">
        <v>4829</v>
      </c>
    </row>
    <row r="55" spans="1:13" x14ac:dyDescent="0.15">
      <c r="A55">
        <v>1054</v>
      </c>
      <c r="B55" t="s">
        <v>2072</v>
      </c>
      <c r="C55" t="s">
        <v>2073</v>
      </c>
      <c r="D55" t="s">
        <v>126</v>
      </c>
      <c r="E55" s="139" t="s">
        <v>1798</v>
      </c>
      <c r="F55">
        <v>491076</v>
      </c>
      <c r="G55">
        <v>34</v>
      </c>
      <c r="H55">
        <v>500000054</v>
      </c>
      <c r="I55" t="s">
        <v>910</v>
      </c>
      <c r="J55" t="s">
        <v>656</v>
      </c>
      <c r="K55" s="125" t="str">
        <f t="shared" si="0"/>
        <v>99</v>
      </c>
      <c r="L55">
        <f>VLOOKUP(E55,所属団体コード!$A$2:$B$225,2,0)</f>
        <v>143</v>
      </c>
      <c r="M55" s="124" t="s">
        <v>4830</v>
      </c>
    </row>
    <row r="56" spans="1:13" x14ac:dyDescent="0.15">
      <c r="A56">
        <v>1055</v>
      </c>
      <c r="B56" t="s">
        <v>2074</v>
      </c>
      <c r="C56" t="s">
        <v>2075</v>
      </c>
      <c r="D56" t="s">
        <v>126</v>
      </c>
      <c r="E56" s="139" t="s">
        <v>1798</v>
      </c>
      <c r="F56">
        <v>491076</v>
      </c>
      <c r="G56">
        <v>34</v>
      </c>
      <c r="H56">
        <v>500000055</v>
      </c>
      <c r="I56" t="s">
        <v>892</v>
      </c>
      <c r="J56" t="s">
        <v>754</v>
      </c>
      <c r="K56" s="125" t="str">
        <f t="shared" si="0"/>
        <v>99</v>
      </c>
      <c r="L56">
        <f>VLOOKUP(E56,所属団体コード!$A$2:$B$225,2,0)</f>
        <v>143</v>
      </c>
      <c r="M56" s="124" t="s">
        <v>4831</v>
      </c>
    </row>
    <row r="57" spans="1:13" x14ac:dyDescent="0.15">
      <c r="A57">
        <v>1056</v>
      </c>
      <c r="B57" t="s">
        <v>2076</v>
      </c>
      <c r="C57" t="s">
        <v>2077</v>
      </c>
      <c r="D57" t="s">
        <v>118</v>
      </c>
      <c r="E57" s="139" t="s">
        <v>1786</v>
      </c>
      <c r="F57">
        <v>490062</v>
      </c>
      <c r="G57">
        <v>35</v>
      </c>
      <c r="H57">
        <v>500000056</v>
      </c>
      <c r="I57" t="s">
        <v>4256</v>
      </c>
      <c r="J57" t="s">
        <v>4410</v>
      </c>
      <c r="K57" s="125" t="str">
        <f t="shared" si="0"/>
        <v>99</v>
      </c>
      <c r="L57">
        <f>VLOOKUP(E57,所属団体コード!$A$2:$B$225,2,0)</f>
        <v>131</v>
      </c>
      <c r="M57" s="124" t="s">
        <v>4832</v>
      </c>
    </row>
    <row r="58" spans="1:13" x14ac:dyDescent="0.15">
      <c r="A58">
        <v>1057</v>
      </c>
      <c r="B58" t="s">
        <v>2078</v>
      </c>
      <c r="C58" t="s">
        <v>2079</v>
      </c>
      <c r="D58" t="s">
        <v>118</v>
      </c>
      <c r="E58" s="139" t="s">
        <v>1786</v>
      </c>
      <c r="F58">
        <v>490062</v>
      </c>
      <c r="G58">
        <v>36</v>
      </c>
      <c r="H58">
        <v>500000057</v>
      </c>
      <c r="I58" t="s">
        <v>4257</v>
      </c>
      <c r="J58" t="s">
        <v>4411</v>
      </c>
      <c r="K58" s="125" t="str">
        <f t="shared" si="0"/>
        <v>97</v>
      </c>
      <c r="L58">
        <f>VLOOKUP(E58,所属団体コード!$A$2:$B$225,2,0)</f>
        <v>131</v>
      </c>
      <c r="M58" s="124" t="s">
        <v>4833</v>
      </c>
    </row>
    <row r="59" spans="1:13" x14ac:dyDescent="0.15">
      <c r="A59">
        <v>1058</v>
      </c>
      <c r="B59" t="s">
        <v>2080</v>
      </c>
      <c r="C59" t="s">
        <v>2081</v>
      </c>
      <c r="D59" t="s">
        <v>118</v>
      </c>
      <c r="E59" s="139" t="s">
        <v>1786</v>
      </c>
      <c r="F59">
        <v>490062</v>
      </c>
      <c r="G59">
        <v>34</v>
      </c>
      <c r="H59">
        <v>500000058</v>
      </c>
      <c r="I59" t="s">
        <v>824</v>
      </c>
      <c r="J59" t="s">
        <v>1412</v>
      </c>
      <c r="K59" s="125" t="str">
        <f t="shared" si="0"/>
        <v>98</v>
      </c>
      <c r="L59">
        <f>VLOOKUP(E59,所属団体コード!$A$2:$B$225,2,0)</f>
        <v>131</v>
      </c>
      <c r="M59" s="124" t="s">
        <v>4834</v>
      </c>
    </row>
    <row r="60" spans="1:13" x14ac:dyDescent="0.15">
      <c r="A60">
        <v>1059</v>
      </c>
      <c r="B60" t="s">
        <v>2082</v>
      </c>
      <c r="C60" t="s">
        <v>2083</v>
      </c>
      <c r="D60" t="s">
        <v>99</v>
      </c>
      <c r="E60" s="139" t="s">
        <v>1786</v>
      </c>
      <c r="F60">
        <v>490062</v>
      </c>
      <c r="G60">
        <v>30</v>
      </c>
      <c r="H60">
        <v>500000059</v>
      </c>
      <c r="I60" t="s">
        <v>781</v>
      </c>
      <c r="J60" t="s">
        <v>4412</v>
      </c>
      <c r="K60" s="125" t="str">
        <f t="shared" si="0"/>
        <v>96</v>
      </c>
      <c r="L60">
        <f>VLOOKUP(E60,所属団体コード!$A$2:$B$225,2,0)</f>
        <v>131</v>
      </c>
      <c r="M60" s="124" t="s">
        <v>4835</v>
      </c>
    </row>
    <row r="61" spans="1:13" x14ac:dyDescent="0.15">
      <c r="A61">
        <v>1060</v>
      </c>
      <c r="B61" t="s">
        <v>2084</v>
      </c>
      <c r="C61" t="s">
        <v>2085</v>
      </c>
      <c r="D61" t="s">
        <v>126</v>
      </c>
      <c r="E61" s="139" t="s">
        <v>1786</v>
      </c>
      <c r="F61">
        <v>490062</v>
      </c>
      <c r="G61">
        <v>34</v>
      </c>
      <c r="H61">
        <v>500000060</v>
      </c>
      <c r="I61" t="s">
        <v>689</v>
      </c>
      <c r="J61" t="s">
        <v>893</v>
      </c>
      <c r="K61" s="125" t="str">
        <f t="shared" si="0"/>
        <v>99</v>
      </c>
      <c r="L61">
        <f>VLOOKUP(E61,所属団体コード!$A$2:$B$225,2,0)</f>
        <v>131</v>
      </c>
      <c r="M61" s="124" t="s">
        <v>4816</v>
      </c>
    </row>
    <row r="62" spans="1:13" x14ac:dyDescent="0.15">
      <c r="A62">
        <v>1061</v>
      </c>
      <c r="B62" t="s">
        <v>2086</v>
      </c>
      <c r="C62" t="s">
        <v>2087</v>
      </c>
      <c r="D62" t="s">
        <v>118</v>
      </c>
      <c r="E62" s="139" t="s">
        <v>1786</v>
      </c>
      <c r="F62">
        <v>490062</v>
      </c>
      <c r="G62">
        <v>23</v>
      </c>
      <c r="H62">
        <v>500000061</v>
      </c>
      <c r="I62" t="s">
        <v>726</v>
      </c>
      <c r="J62" t="s">
        <v>1030</v>
      </c>
      <c r="K62" s="125" t="str">
        <f t="shared" si="0"/>
        <v>97</v>
      </c>
      <c r="L62">
        <f>VLOOKUP(E62,所属団体コード!$A$2:$B$225,2,0)</f>
        <v>131</v>
      </c>
      <c r="M62" s="124" t="s">
        <v>4836</v>
      </c>
    </row>
    <row r="63" spans="1:13" x14ac:dyDescent="0.15">
      <c r="A63">
        <v>1062</v>
      </c>
      <c r="B63" t="s">
        <v>2088</v>
      </c>
      <c r="C63" t="s">
        <v>2089</v>
      </c>
      <c r="D63" t="s">
        <v>99</v>
      </c>
      <c r="E63" s="139" t="s">
        <v>1786</v>
      </c>
      <c r="F63">
        <v>490062</v>
      </c>
      <c r="G63">
        <v>34</v>
      </c>
      <c r="H63">
        <v>500000062</v>
      </c>
      <c r="I63" t="s">
        <v>892</v>
      </c>
      <c r="J63" t="s">
        <v>1319</v>
      </c>
      <c r="K63" s="125" t="str">
        <f t="shared" si="0"/>
        <v>97</v>
      </c>
      <c r="L63">
        <f>VLOOKUP(E63,所属団体コード!$A$2:$B$225,2,0)</f>
        <v>131</v>
      </c>
      <c r="M63" s="124" t="s">
        <v>4837</v>
      </c>
    </row>
    <row r="64" spans="1:13" x14ac:dyDescent="0.15">
      <c r="A64">
        <v>1063</v>
      </c>
      <c r="B64" t="s">
        <v>2090</v>
      </c>
      <c r="C64" t="s">
        <v>2091</v>
      </c>
      <c r="D64" t="s">
        <v>118</v>
      </c>
      <c r="E64" s="139" t="s">
        <v>1786</v>
      </c>
      <c r="F64">
        <v>490062</v>
      </c>
      <c r="G64">
        <v>46</v>
      </c>
      <c r="H64">
        <v>500000063</v>
      </c>
      <c r="I64" t="s">
        <v>655</v>
      </c>
      <c r="J64" t="s">
        <v>899</v>
      </c>
      <c r="K64" s="125" t="str">
        <f t="shared" si="0"/>
        <v>98</v>
      </c>
      <c r="L64">
        <f>VLOOKUP(E64,所属団体コード!$A$2:$B$225,2,0)</f>
        <v>131</v>
      </c>
      <c r="M64" s="124" t="s">
        <v>4838</v>
      </c>
    </row>
    <row r="65" spans="1:13" x14ac:dyDescent="0.15">
      <c r="A65">
        <v>1064</v>
      </c>
      <c r="B65" t="s">
        <v>2092</v>
      </c>
      <c r="C65" t="s">
        <v>2093</v>
      </c>
      <c r="D65" t="s">
        <v>126</v>
      </c>
      <c r="E65" s="139" t="s">
        <v>1786</v>
      </c>
      <c r="F65">
        <v>490062</v>
      </c>
      <c r="G65">
        <v>27</v>
      </c>
      <c r="H65">
        <v>500000064</v>
      </c>
      <c r="I65" t="s">
        <v>691</v>
      </c>
      <c r="J65" t="s">
        <v>4413</v>
      </c>
      <c r="K65" s="125" t="str">
        <f t="shared" si="0"/>
        <v>99</v>
      </c>
      <c r="L65">
        <f>VLOOKUP(E65,所属団体コード!$A$2:$B$225,2,0)</f>
        <v>131</v>
      </c>
      <c r="M65" s="124" t="s">
        <v>4839</v>
      </c>
    </row>
    <row r="66" spans="1:13" x14ac:dyDescent="0.15">
      <c r="A66">
        <v>1065</v>
      </c>
      <c r="B66" t="s">
        <v>2094</v>
      </c>
      <c r="C66" t="s">
        <v>2095</v>
      </c>
      <c r="D66" t="s">
        <v>126</v>
      </c>
      <c r="E66" s="139" t="s">
        <v>1786</v>
      </c>
      <c r="F66">
        <v>490062</v>
      </c>
      <c r="G66">
        <v>31</v>
      </c>
      <c r="H66">
        <v>500000065</v>
      </c>
      <c r="I66" t="s">
        <v>4258</v>
      </c>
      <c r="J66" t="s">
        <v>4414</v>
      </c>
      <c r="K66" s="125" t="str">
        <f t="shared" si="0"/>
        <v>99</v>
      </c>
      <c r="L66">
        <f>VLOOKUP(E66,所属団体コード!$A$2:$B$225,2,0)</f>
        <v>131</v>
      </c>
      <c r="M66" s="124" t="s">
        <v>4840</v>
      </c>
    </row>
    <row r="67" spans="1:13" x14ac:dyDescent="0.15">
      <c r="A67">
        <v>1066</v>
      </c>
      <c r="B67" t="s">
        <v>2096</v>
      </c>
      <c r="C67" t="s">
        <v>2097</v>
      </c>
      <c r="D67" t="s">
        <v>99</v>
      </c>
      <c r="E67" s="139" t="s">
        <v>1786</v>
      </c>
      <c r="F67">
        <v>490062</v>
      </c>
      <c r="G67">
        <v>25</v>
      </c>
      <c r="H67">
        <v>500000066</v>
      </c>
      <c r="I67" t="s">
        <v>4259</v>
      </c>
      <c r="J67" t="s">
        <v>4415</v>
      </c>
      <c r="K67" s="125" t="str">
        <f t="shared" ref="K67:K130" si="1">LEFT(M67,2)</f>
        <v>96</v>
      </c>
      <c r="L67">
        <f>VLOOKUP(E67,所属団体コード!$A$2:$B$225,2,0)</f>
        <v>131</v>
      </c>
      <c r="M67" s="124" t="s">
        <v>4841</v>
      </c>
    </row>
    <row r="68" spans="1:13" x14ac:dyDescent="0.15">
      <c r="A68">
        <v>1067</v>
      </c>
      <c r="B68" t="s">
        <v>2098</v>
      </c>
      <c r="C68" t="s">
        <v>2099</v>
      </c>
      <c r="D68" t="s">
        <v>118</v>
      </c>
      <c r="E68" s="139" t="s">
        <v>1786</v>
      </c>
      <c r="F68">
        <v>490062</v>
      </c>
      <c r="G68">
        <v>34</v>
      </c>
      <c r="H68">
        <v>500000067</v>
      </c>
      <c r="I68" t="s">
        <v>807</v>
      </c>
      <c r="J68" t="s">
        <v>4416</v>
      </c>
      <c r="K68" s="125" t="str">
        <f t="shared" si="1"/>
        <v>98</v>
      </c>
      <c r="L68">
        <f>VLOOKUP(E68,所属団体コード!$A$2:$B$225,2,0)</f>
        <v>131</v>
      </c>
      <c r="M68" s="124" t="s">
        <v>4842</v>
      </c>
    </row>
    <row r="69" spans="1:13" x14ac:dyDescent="0.15">
      <c r="A69">
        <v>1068</v>
      </c>
      <c r="B69" t="s">
        <v>2100</v>
      </c>
      <c r="C69" t="s">
        <v>2101</v>
      </c>
      <c r="D69" t="s">
        <v>132</v>
      </c>
      <c r="E69" s="139" t="s">
        <v>1786</v>
      </c>
      <c r="F69">
        <v>490062</v>
      </c>
      <c r="G69">
        <v>42</v>
      </c>
      <c r="H69">
        <v>500000068</v>
      </c>
      <c r="I69" t="s">
        <v>626</v>
      </c>
      <c r="J69" t="s">
        <v>765</v>
      </c>
      <c r="K69" s="125" t="str">
        <f t="shared" si="1"/>
        <v>94</v>
      </c>
      <c r="L69">
        <f>VLOOKUP(E69,所属団体コード!$A$2:$B$225,2,0)</f>
        <v>131</v>
      </c>
      <c r="M69" s="124" t="s">
        <v>4843</v>
      </c>
    </row>
    <row r="70" spans="1:13" x14ac:dyDescent="0.15">
      <c r="A70">
        <v>1069</v>
      </c>
      <c r="B70" t="s">
        <v>2102</v>
      </c>
      <c r="C70" t="s">
        <v>2103</v>
      </c>
      <c r="D70" t="s">
        <v>126</v>
      </c>
      <c r="E70" s="139" t="s">
        <v>1786</v>
      </c>
      <c r="F70">
        <v>490062</v>
      </c>
      <c r="G70">
        <v>34</v>
      </c>
      <c r="H70">
        <v>500000069</v>
      </c>
      <c r="I70" t="s">
        <v>4260</v>
      </c>
      <c r="J70" t="s">
        <v>4417</v>
      </c>
      <c r="K70" s="125" t="str">
        <f t="shared" si="1"/>
        <v>99</v>
      </c>
      <c r="L70">
        <f>VLOOKUP(E70,所属団体コード!$A$2:$B$225,2,0)</f>
        <v>131</v>
      </c>
      <c r="M70" s="124" t="s">
        <v>4844</v>
      </c>
    </row>
    <row r="71" spans="1:13" x14ac:dyDescent="0.15">
      <c r="A71">
        <v>1070</v>
      </c>
      <c r="B71" t="s">
        <v>2104</v>
      </c>
      <c r="C71" t="s">
        <v>2105</v>
      </c>
      <c r="D71" t="s">
        <v>99</v>
      </c>
      <c r="E71" s="139" t="s">
        <v>1786</v>
      </c>
      <c r="F71">
        <v>490062</v>
      </c>
      <c r="G71">
        <v>23</v>
      </c>
      <c r="H71">
        <v>500000070</v>
      </c>
      <c r="I71" t="s">
        <v>1027</v>
      </c>
      <c r="J71" t="s">
        <v>853</v>
      </c>
      <c r="K71" s="125" t="str">
        <f t="shared" si="1"/>
        <v>97</v>
      </c>
      <c r="L71">
        <f>VLOOKUP(E71,所属団体コード!$A$2:$B$225,2,0)</f>
        <v>131</v>
      </c>
      <c r="M71" s="124" t="s">
        <v>4845</v>
      </c>
    </row>
    <row r="72" spans="1:13" x14ac:dyDescent="0.15">
      <c r="A72">
        <v>1071</v>
      </c>
      <c r="B72" t="s">
        <v>2106</v>
      </c>
      <c r="C72" t="s">
        <v>2107</v>
      </c>
      <c r="D72" t="s">
        <v>126</v>
      </c>
      <c r="E72" s="139" t="s">
        <v>1786</v>
      </c>
      <c r="F72">
        <v>490062</v>
      </c>
      <c r="G72">
        <v>40</v>
      </c>
      <c r="H72">
        <v>500000071</v>
      </c>
      <c r="I72" t="s">
        <v>620</v>
      </c>
      <c r="J72" t="s">
        <v>935</v>
      </c>
      <c r="K72" s="125" t="str">
        <f t="shared" si="1"/>
        <v>99</v>
      </c>
      <c r="L72">
        <f>VLOOKUP(E72,所属団体コード!$A$2:$B$225,2,0)</f>
        <v>131</v>
      </c>
      <c r="M72" s="124" t="s">
        <v>4825</v>
      </c>
    </row>
    <row r="73" spans="1:13" x14ac:dyDescent="0.15">
      <c r="A73">
        <v>1072</v>
      </c>
      <c r="B73" t="s">
        <v>2108</v>
      </c>
      <c r="C73" t="s">
        <v>2109</v>
      </c>
      <c r="D73" t="s">
        <v>118</v>
      </c>
      <c r="E73" s="139" t="s">
        <v>1786</v>
      </c>
      <c r="F73">
        <v>490062</v>
      </c>
      <c r="G73">
        <v>34</v>
      </c>
      <c r="H73">
        <v>500000072</v>
      </c>
      <c r="I73" t="s">
        <v>699</v>
      </c>
      <c r="J73" t="s">
        <v>610</v>
      </c>
      <c r="K73" s="125" t="str">
        <f t="shared" si="1"/>
        <v>98</v>
      </c>
      <c r="L73">
        <f>VLOOKUP(E73,所属団体コード!$A$2:$B$225,2,0)</f>
        <v>131</v>
      </c>
      <c r="M73" s="124" t="s">
        <v>4846</v>
      </c>
    </row>
    <row r="74" spans="1:13" x14ac:dyDescent="0.15">
      <c r="A74">
        <v>1073</v>
      </c>
      <c r="B74" t="s">
        <v>2110</v>
      </c>
      <c r="C74" t="s">
        <v>2111</v>
      </c>
      <c r="D74" t="s">
        <v>118</v>
      </c>
      <c r="E74" s="139" t="s">
        <v>1786</v>
      </c>
      <c r="F74">
        <v>490062</v>
      </c>
      <c r="G74">
        <v>35</v>
      </c>
      <c r="H74">
        <v>500000073</v>
      </c>
      <c r="I74" t="s">
        <v>964</v>
      </c>
      <c r="J74" t="s">
        <v>4418</v>
      </c>
      <c r="K74" s="125" t="str">
        <f t="shared" si="1"/>
        <v>98</v>
      </c>
      <c r="L74">
        <f>VLOOKUP(E74,所属団体コード!$A$2:$B$225,2,0)</f>
        <v>131</v>
      </c>
      <c r="M74" s="124" t="s">
        <v>4847</v>
      </c>
    </row>
    <row r="75" spans="1:13" x14ac:dyDescent="0.15">
      <c r="A75">
        <v>1074</v>
      </c>
      <c r="B75" t="s">
        <v>2112</v>
      </c>
      <c r="C75" t="s">
        <v>793</v>
      </c>
      <c r="D75" t="s">
        <v>99</v>
      </c>
      <c r="E75" s="139" t="s">
        <v>1786</v>
      </c>
      <c r="F75">
        <v>490062</v>
      </c>
      <c r="G75">
        <v>34</v>
      </c>
      <c r="H75">
        <v>500000074</v>
      </c>
      <c r="I75" t="s">
        <v>838</v>
      </c>
      <c r="J75" t="s">
        <v>984</v>
      </c>
      <c r="K75" s="125" t="str">
        <f t="shared" si="1"/>
        <v>97</v>
      </c>
      <c r="L75">
        <f>VLOOKUP(E75,所属団体コード!$A$2:$B$225,2,0)</f>
        <v>131</v>
      </c>
      <c r="M75" s="124" t="s">
        <v>4848</v>
      </c>
    </row>
    <row r="76" spans="1:13" x14ac:dyDescent="0.15">
      <c r="A76">
        <v>1075</v>
      </c>
      <c r="B76" t="s">
        <v>2113</v>
      </c>
      <c r="C76" t="s">
        <v>2114</v>
      </c>
      <c r="D76" t="s">
        <v>99</v>
      </c>
      <c r="E76" s="139" t="s">
        <v>1786</v>
      </c>
      <c r="F76">
        <v>490062</v>
      </c>
      <c r="G76">
        <v>38</v>
      </c>
      <c r="H76">
        <v>500000075</v>
      </c>
      <c r="I76" t="s">
        <v>824</v>
      </c>
      <c r="J76" t="s">
        <v>756</v>
      </c>
      <c r="K76" s="125" t="str">
        <f t="shared" si="1"/>
        <v>96</v>
      </c>
      <c r="L76">
        <f>VLOOKUP(E76,所属団体コード!$A$2:$B$225,2,0)</f>
        <v>131</v>
      </c>
      <c r="M76" s="124" t="s">
        <v>4849</v>
      </c>
    </row>
    <row r="77" spans="1:13" x14ac:dyDescent="0.15">
      <c r="A77">
        <v>1076</v>
      </c>
      <c r="B77" t="s">
        <v>2115</v>
      </c>
      <c r="C77" t="s">
        <v>2116</v>
      </c>
      <c r="D77" t="s">
        <v>118</v>
      </c>
      <c r="E77" s="139" t="s">
        <v>1786</v>
      </c>
      <c r="F77">
        <v>490062</v>
      </c>
      <c r="G77">
        <v>44</v>
      </c>
      <c r="H77">
        <v>500000076</v>
      </c>
      <c r="I77" t="s">
        <v>651</v>
      </c>
      <c r="J77" t="s">
        <v>4419</v>
      </c>
      <c r="K77" s="125" t="str">
        <f t="shared" si="1"/>
        <v>99</v>
      </c>
      <c r="L77">
        <f>VLOOKUP(E77,所属団体コード!$A$2:$B$225,2,0)</f>
        <v>131</v>
      </c>
      <c r="M77" s="124" t="s">
        <v>4850</v>
      </c>
    </row>
    <row r="78" spans="1:13" x14ac:dyDescent="0.15">
      <c r="A78">
        <v>1077</v>
      </c>
      <c r="B78" t="s">
        <v>2117</v>
      </c>
      <c r="C78" t="s">
        <v>2118</v>
      </c>
      <c r="D78" t="s">
        <v>126</v>
      </c>
      <c r="E78" s="139" t="s">
        <v>1786</v>
      </c>
      <c r="F78">
        <v>490062</v>
      </c>
      <c r="G78">
        <v>34</v>
      </c>
      <c r="H78">
        <v>500000077</v>
      </c>
      <c r="I78" t="s">
        <v>652</v>
      </c>
      <c r="J78" t="s">
        <v>4420</v>
      </c>
      <c r="K78" s="125" t="str">
        <f t="shared" si="1"/>
        <v>99</v>
      </c>
      <c r="L78">
        <f>VLOOKUP(E78,所属団体コード!$A$2:$B$225,2,0)</f>
        <v>131</v>
      </c>
      <c r="M78" s="124" t="s">
        <v>4796</v>
      </c>
    </row>
    <row r="79" spans="1:13" x14ac:dyDescent="0.15">
      <c r="A79">
        <v>1078</v>
      </c>
      <c r="B79" t="s">
        <v>2119</v>
      </c>
      <c r="C79" t="s">
        <v>2120</v>
      </c>
      <c r="D79" t="s">
        <v>99</v>
      </c>
      <c r="E79" s="139" t="s">
        <v>1786</v>
      </c>
      <c r="F79">
        <v>490062</v>
      </c>
      <c r="G79">
        <v>30</v>
      </c>
      <c r="H79">
        <v>500000078</v>
      </c>
      <c r="I79" t="s">
        <v>1035</v>
      </c>
      <c r="J79" t="s">
        <v>4421</v>
      </c>
      <c r="K79" s="125" t="str">
        <f t="shared" si="1"/>
        <v>99</v>
      </c>
      <c r="L79">
        <f>VLOOKUP(E79,所属団体コード!$A$2:$B$225,2,0)</f>
        <v>131</v>
      </c>
      <c r="M79" s="124" t="s">
        <v>4851</v>
      </c>
    </row>
    <row r="80" spans="1:13" x14ac:dyDescent="0.15">
      <c r="A80">
        <v>1079</v>
      </c>
      <c r="B80" t="s">
        <v>2121</v>
      </c>
      <c r="C80" t="s">
        <v>2122</v>
      </c>
      <c r="D80" t="s">
        <v>126</v>
      </c>
      <c r="E80" s="139" t="s">
        <v>1786</v>
      </c>
      <c r="F80">
        <v>490062</v>
      </c>
      <c r="G80">
        <v>34</v>
      </c>
      <c r="H80">
        <v>500000079</v>
      </c>
      <c r="I80" t="s">
        <v>614</v>
      </c>
      <c r="J80" t="s">
        <v>4422</v>
      </c>
      <c r="K80" s="125" t="str">
        <f t="shared" si="1"/>
        <v>99</v>
      </c>
      <c r="L80">
        <f>VLOOKUP(E80,所属団体コード!$A$2:$B$225,2,0)</f>
        <v>131</v>
      </c>
      <c r="M80" s="124" t="s">
        <v>4852</v>
      </c>
    </row>
    <row r="81" spans="1:13" x14ac:dyDescent="0.15">
      <c r="A81">
        <v>1080</v>
      </c>
      <c r="B81" t="s">
        <v>2123</v>
      </c>
      <c r="C81" t="s">
        <v>2124</v>
      </c>
      <c r="D81" t="s">
        <v>118</v>
      </c>
      <c r="E81" s="139" t="s">
        <v>1786</v>
      </c>
      <c r="F81">
        <v>490062</v>
      </c>
      <c r="G81">
        <v>34</v>
      </c>
      <c r="H81">
        <v>500000080</v>
      </c>
      <c r="I81" t="s">
        <v>618</v>
      </c>
      <c r="J81" t="s">
        <v>1076</v>
      </c>
      <c r="K81" s="125" t="str">
        <f t="shared" si="1"/>
        <v>98</v>
      </c>
      <c r="L81">
        <f>VLOOKUP(E81,所属団体コード!$A$2:$B$225,2,0)</f>
        <v>131</v>
      </c>
      <c r="M81" s="124" t="s">
        <v>4853</v>
      </c>
    </row>
    <row r="82" spans="1:13" x14ac:dyDescent="0.15">
      <c r="A82">
        <v>1081</v>
      </c>
      <c r="B82" t="s">
        <v>2125</v>
      </c>
      <c r="C82" t="s">
        <v>2126</v>
      </c>
      <c r="D82" t="s">
        <v>99</v>
      </c>
      <c r="E82" s="139" t="s">
        <v>1786</v>
      </c>
      <c r="F82">
        <v>490062</v>
      </c>
      <c r="G82">
        <v>28</v>
      </c>
      <c r="H82">
        <v>500000081</v>
      </c>
      <c r="I82" t="s">
        <v>4261</v>
      </c>
      <c r="J82" t="s">
        <v>1078</v>
      </c>
      <c r="K82" s="125" t="str">
        <f t="shared" si="1"/>
        <v>97</v>
      </c>
      <c r="L82">
        <f>VLOOKUP(E82,所属団体コード!$A$2:$B$225,2,0)</f>
        <v>131</v>
      </c>
      <c r="M82" s="124" t="s">
        <v>4854</v>
      </c>
    </row>
    <row r="83" spans="1:13" x14ac:dyDescent="0.15">
      <c r="A83">
        <v>1082</v>
      </c>
      <c r="B83" t="s">
        <v>2127</v>
      </c>
      <c r="C83" t="s">
        <v>2128</v>
      </c>
      <c r="D83" t="s">
        <v>118</v>
      </c>
      <c r="E83" s="139" t="s">
        <v>1786</v>
      </c>
      <c r="F83">
        <v>490062</v>
      </c>
      <c r="G83">
        <v>40</v>
      </c>
      <c r="H83">
        <v>500000082</v>
      </c>
      <c r="I83" t="s">
        <v>1083</v>
      </c>
      <c r="J83" t="s">
        <v>4423</v>
      </c>
      <c r="K83" s="125" t="str">
        <f t="shared" si="1"/>
        <v>98</v>
      </c>
      <c r="L83">
        <f>VLOOKUP(E83,所属団体コード!$A$2:$B$225,2,0)</f>
        <v>131</v>
      </c>
      <c r="M83" s="124" t="s">
        <v>4855</v>
      </c>
    </row>
    <row r="84" spans="1:13" x14ac:dyDescent="0.15">
      <c r="A84">
        <v>1083</v>
      </c>
      <c r="B84" t="s">
        <v>2129</v>
      </c>
      <c r="C84" t="s">
        <v>2130</v>
      </c>
      <c r="D84" t="s">
        <v>126</v>
      </c>
      <c r="E84" s="139" t="s">
        <v>1786</v>
      </c>
      <c r="F84">
        <v>490062</v>
      </c>
      <c r="G84">
        <v>28</v>
      </c>
      <c r="H84">
        <v>500000083</v>
      </c>
      <c r="I84" t="s">
        <v>917</v>
      </c>
      <c r="J84" t="s">
        <v>4424</v>
      </c>
      <c r="K84" s="125" t="str">
        <f t="shared" si="1"/>
        <v>99</v>
      </c>
      <c r="L84">
        <f>VLOOKUP(E84,所属団体コード!$A$2:$B$225,2,0)</f>
        <v>131</v>
      </c>
      <c r="M84" s="124" t="s">
        <v>4856</v>
      </c>
    </row>
    <row r="85" spans="1:13" x14ac:dyDescent="0.15">
      <c r="A85">
        <v>1084</v>
      </c>
      <c r="B85" t="s">
        <v>2131</v>
      </c>
      <c r="C85" t="s">
        <v>2132</v>
      </c>
      <c r="D85" t="s">
        <v>99</v>
      </c>
      <c r="E85" s="139" t="s">
        <v>1786</v>
      </c>
      <c r="F85">
        <v>490062</v>
      </c>
      <c r="G85">
        <v>46</v>
      </c>
      <c r="H85">
        <v>500000084</v>
      </c>
      <c r="I85" t="s">
        <v>4262</v>
      </c>
      <c r="J85" t="s">
        <v>4425</v>
      </c>
      <c r="K85" s="125" t="str">
        <f t="shared" si="1"/>
        <v>97</v>
      </c>
      <c r="L85">
        <f>VLOOKUP(E85,所属団体コード!$A$2:$B$225,2,0)</f>
        <v>131</v>
      </c>
      <c r="M85" s="124" t="s">
        <v>4857</v>
      </c>
    </row>
    <row r="86" spans="1:13" x14ac:dyDescent="0.15">
      <c r="A86">
        <v>1085</v>
      </c>
      <c r="B86" t="s">
        <v>2133</v>
      </c>
      <c r="C86" t="s">
        <v>2134</v>
      </c>
      <c r="D86" t="s">
        <v>99</v>
      </c>
      <c r="E86" s="139" t="s">
        <v>1786</v>
      </c>
      <c r="F86">
        <v>490062</v>
      </c>
      <c r="G86">
        <v>40</v>
      </c>
      <c r="H86">
        <v>500000085</v>
      </c>
      <c r="I86" t="s">
        <v>611</v>
      </c>
      <c r="J86" t="s">
        <v>941</v>
      </c>
      <c r="K86" s="125" t="str">
        <f t="shared" si="1"/>
        <v>97</v>
      </c>
      <c r="L86">
        <f>VLOOKUP(E86,所属団体コード!$A$2:$B$225,2,0)</f>
        <v>131</v>
      </c>
      <c r="M86" s="124" t="s">
        <v>4858</v>
      </c>
    </row>
    <row r="87" spans="1:13" x14ac:dyDescent="0.15">
      <c r="A87">
        <v>1086</v>
      </c>
      <c r="B87" t="s">
        <v>2135</v>
      </c>
      <c r="C87" t="s">
        <v>2136</v>
      </c>
      <c r="D87" t="s">
        <v>126</v>
      </c>
      <c r="E87" s="139" t="s">
        <v>1786</v>
      </c>
      <c r="F87">
        <v>490062</v>
      </c>
      <c r="G87">
        <v>34</v>
      </c>
      <c r="H87">
        <v>500000086</v>
      </c>
      <c r="I87" t="s">
        <v>636</v>
      </c>
      <c r="J87" t="s">
        <v>1207</v>
      </c>
      <c r="K87" s="125" t="str">
        <f t="shared" si="1"/>
        <v>99</v>
      </c>
      <c r="L87">
        <f>VLOOKUP(E87,所属団体コード!$A$2:$B$225,2,0)</f>
        <v>131</v>
      </c>
      <c r="M87" s="124" t="s">
        <v>4859</v>
      </c>
    </row>
    <row r="88" spans="1:13" x14ac:dyDescent="0.15">
      <c r="A88">
        <v>1087</v>
      </c>
      <c r="B88" t="s">
        <v>2137</v>
      </c>
      <c r="C88" t="s">
        <v>2138</v>
      </c>
      <c r="D88" t="s">
        <v>126</v>
      </c>
      <c r="E88" s="139" t="s">
        <v>1786</v>
      </c>
      <c r="F88">
        <v>490062</v>
      </c>
      <c r="G88">
        <v>34</v>
      </c>
      <c r="H88">
        <v>500000087</v>
      </c>
      <c r="I88" t="s">
        <v>832</v>
      </c>
      <c r="J88" t="s">
        <v>864</v>
      </c>
      <c r="K88" s="125" t="str">
        <f t="shared" si="1"/>
        <v>00</v>
      </c>
      <c r="L88">
        <f>VLOOKUP(E88,所属団体コード!$A$2:$B$225,2,0)</f>
        <v>131</v>
      </c>
      <c r="M88" s="124" t="s">
        <v>1490</v>
      </c>
    </row>
    <row r="89" spans="1:13" x14ac:dyDescent="0.15">
      <c r="A89">
        <v>1088</v>
      </c>
      <c r="B89" t="s">
        <v>2139</v>
      </c>
      <c r="C89" t="s">
        <v>2140</v>
      </c>
      <c r="D89" t="s">
        <v>126</v>
      </c>
      <c r="E89" s="139" t="s">
        <v>1786</v>
      </c>
      <c r="F89">
        <v>490062</v>
      </c>
      <c r="G89">
        <v>34</v>
      </c>
      <c r="H89">
        <v>500000088</v>
      </c>
      <c r="I89" t="s">
        <v>4263</v>
      </c>
      <c r="J89" t="s">
        <v>850</v>
      </c>
      <c r="K89" s="125" t="str">
        <f t="shared" si="1"/>
        <v>00</v>
      </c>
      <c r="L89">
        <f>VLOOKUP(E89,所属団体コード!$A$2:$B$225,2,0)</f>
        <v>131</v>
      </c>
      <c r="M89" s="124" t="s">
        <v>1438</v>
      </c>
    </row>
    <row r="90" spans="1:13" x14ac:dyDescent="0.15">
      <c r="A90">
        <v>1089</v>
      </c>
      <c r="B90" t="s">
        <v>2141</v>
      </c>
      <c r="C90" t="s">
        <v>2142</v>
      </c>
      <c r="D90" t="s">
        <v>126</v>
      </c>
      <c r="E90" s="139" t="s">
        <v>1786</v>
      </c>
      <c r="F90">
        <v>490062</v>
      </c>
      <c r="G90">
        <v>35</v>
      </c>
      <c r="H90">
        <v>500000089</v>
      </c>
      <c r="I90" t="s">
        <v>647</v>
      </c>
      <c r="J90" t="s">
        <v>4426</v>
      </c>
      <c r="K90" s="125" t="str">
        <f t="shared" si="1"/>
        <v>00</v>
      </c>
      <c r="L90">
        <f>VLOOKUP(E90,所属団体コード!$A$2:$B$225,2,0)</f>
        <v>131</v>
      </c>
      <c r="M90" s="124" t="s">
        <v>1430</v>
      </c>
    </row>
    <row r="91" spans="1:13" x14ac:dyDescent="0.15">
      <c r="A91">
        <v>1090</v>
      </c>
      <c r="B91" t="s">
        <v>2143</v>
      </c>
      <c r="C91" t="s">
        <v>2144</v>
      </c>
      <c r="D91" t="s">
        <v>118</v>
      </c>
      <c r="E91" s="139" t="s">
        <v>1786</v>
      </c>
      <c r="F91">
        <v>490062</v>
      </c>
      <c r="G91">
        <v>34</v>
      </c>
      <c r="H91">
        <v>500000090</v>
      </c>
      <c r="I91" t="s">
        <v>832</v>
      </c>
      <c r="J91" t="s">
        <v>754</v>
      </c>
      <c r="K91" s="125" t="str">
        <f t="shared" si="1"/>
        <v>98</v>
      </c>
      <c r="L91">
        <f>VLOOKUP(E91,所属団体コード!$A$2:$B$225,2,0)</f>
        <v>131</v>
      </c>
      <c r="M91" s="124" t="s">
        <v>4860</v>
      </c>
    </row>
    <row r="92" spans="1:13" x14ac:dyDescent="0.15">
      <c r="A92">
        <v>1091</v>
      </c>
      <c r="B92" t="s">
        <v>2145</v>
      </c>
      <c r="C92" t="s">
        <v>2146</v>
      </c>
      <c r="D92" t="s">
        <v>126</v>
      </c>
      <c r="E92" s="139" t="s">
        <v>1786</v>
      </c>
      <c r="F92">
        <v>490062</v>
      </c>
      <c r="G92">
        <v>28</v>
      </c>
      <c r="H92">
        <v>500000091</v>
      </c>
      <c r="I92" t="s">
        <v>624</v>
      </c>
      <c r="J92" t="s">
        <v>1011</v>
      </c>
      <c r="K92" s="125" t="str">
        <f t="shared" si="1"/>
        <v>98</v>
      </c>
      <c r="L92">
        <f>VLOOKUP(E92,所属団体コード!$A$2:$B$225,2,0)</f>
        <v>131</v>
      </c>
      <c r="M92" s="124" t="s">
        <v>1656</v>
      </c>
    </row>
    <row r="93" spans="1:13" x14ac:dyDescent="0.15">
      <c r="A93">
        <v>1092</v>
      </c>
      <c r="B93" t="s">
        <v>2147</v>
      </c>
      <c r="C93" t="s">
        <v>2148</v>
      </c>
      <c r="D93" t="s">
        <v>118</v>
      </c>
      <c r="E93" s="139" t="s">
        <v>1786</v>
      </c>
      <c r="F93">
        <v>490062</v>
      </c>
      <c r="G93">
        <v>35</v>
      </c>
      <c r="H93">
        <v>500000092</v>
      </c>
      <c r="I93" t="s">
        <v>703</v>
      </c>
      <c r="J93" t="s">
        <v>710</v>
      </c>
      <c r="K93" s="125" t="str">
        <f t="shared" si="1"/>
        <v>98</v>
      </c>
      <c r="L93">
        <f>VLOOKUP(E93,所属団体コード!$A$2:$B$225,2,0)</f>
        <v>131</v>
      </c>
      <c r="M93" s="124" t="s">
        <v>4861</v>
      </c>
    </row>
    <row r="94" spans="1:13" x14ac:dyDescent="0.15">
      <c r="A94">
        <v>1093</v>
      </c>
      <c r="B94" t="s">
        <v>2149</v>
      </c>
      <c r="C94" t="s">
        <v>2150</v>
      </c>
      <c r="D94" t="s">
        <v>118</v>
      </c>
      <c r="E94" s="139" t="s">
        <v>1786</v>
      </c>
      <c r="F94">
        <v>490062</v>
      </c>
      <c r="G94">
        <v>28</v>
      </c>
      <c r="H94">
        <v>500000093</v>
      </c>
      <c r="I94" t="s">
        <v>4264</v>
      </c>
      <c r="J94" t="s">
        <v>4427</v>
      </c>
      <c r="K94" s="125" t="str">
        <f t="shared" si="1"/>
        <v>98</v>
      </c>
      <c r="L94">
        <f>VLOOKUP(E94,所属団体コード!$A$2:$B$225,2,0)</f>
        <v>131</v>
      </c>
      <c r="M94" s="124" t="s">
        <v>4862</v>
      </c>
    </row>
    <row r="95" spans="1:13" x14ac:dyDescent="0.15">
      <c r="A95">
        <v>1094</v>
      </c>
      <c r="B95" t="s">
        <v>2151</v>
      </c>
      <c r="C95" t="s">
        <v>2152</v>
      </c>
      <c r="D95" t="s">
        <v>118</v>
      </c>
      <c r="E95" s="139" t="s">
        <v>1786</v>
      </c>
      <c r="F95">
        <v>490062</v>
      </c>
      <c r="G95">
        <v>27</v>
      </c>
      <c r="H95">
        <v>500000094</v>
      </c>
      <c r="I95" t="s">
        <v>715</v>
      </c>
      <c r="J95" t="s">
        <v>4428</v>
      </c>
      <c r="K95" s="125" t="str">
        <f t="shared" si="1"/>
        <v>98</v>
      </c>
      <c r="L95">
        <f>VLOOKUP(E95,所属団体コード!$A$2:$B$225,2,0)</f>
        <v>131</v>
      </c>
      <c r="M95" s="124" t="s">
        <v>4863</v>
      </c>
    </row>
    <row r="96" spans="1:13" x14ac:dyDescent="0.15">
      <c r="A96">
        <v>1095</v>
      </c>
      <c r="B96" t="s">
        <v>2153</v>
      </c>
      <c r="C96" t="s">
        <v>2154</v>
      </c>
      <c r="D96" t="s">
        <v>118</v>
      </c>
      <c r="E96" s="139" t="s">
        <v>1786</v>
      </c>
      <c r="F96">
        <v>490062</v>
      </c>
      <c r="G96">
        <v>40</v>
      </c>
      <c r="H96">
        <v>500000095</v>
      </c>
      <c r="I96" t="s">
        <v>886</v>
      </c>
      <c r="J96" t="s">
        <v>4418</v>
      </c>
      <c r="K96" s="125" t="str">
        <f t="shared" si="1"/>
        <v>99</v>
      </c>
      <c r="L96">
        <f>VLOOKUP(E96,所属団体コード!$A$2:$B$225,2,0)</f>
        <v>131</v>
      </c>
      <c r="M96" s="124" t="s">
        <v>4864</v>
      </c>
    </row>
    <row r="97" spans="1:13" x14ac:dyDescent="0.15">
      <c r="A97">
        <v>1096</v>
      </c>
      <c r="B97" t="s">
        <v>2155</v>
      </c>
      <c r="C97" t="s">
        <v>2156</v>
      </c>
      <c r="D97" t="s">
        <v>126</v>
      </c>
      <c r="E97" s="139" t="s">
        <v>1786</v>
      </c>
      <c r="F97">
        <v>490062</v>
      </c>
      <c r="G97">
        <v>41</v>
      </c>
      <c r="H97">
        <v>500000096</v>
      </c>
      <c r="I97" t="s">
        <v>824</v>
      </c>
      <c r="J97" t="s">
        <v>4429</v>
      </c>
      <c r="K97" s="125" t="str">
        <f t="shared" si="1"/>
        <v>99</v>
      </c>
      <c r="L97">
        <f>VLOOKUP(E97,所属団体コード!$A$2:$B$225,2,0)</f>
        <v>131</v>
      </c>
      <c r="M97" s="124" t="s">
        <v>4865</v>
      </c>
    </row>
    <row r="98" spans="1:13" x14ac:dyDescent="0.15">
      <c r="A98">
        <v>1097</v>
      </c>
      <c r="B98" t="s">
        <v>2157</v>
      </c>
      <c r="C98" t="s">
        <v>2158</v>
      </c>
      <c r="D98" t="s">
        <v>126</v>
      </c>
      <c r="E98" s="139" t="s">
        <v>1786</v>
      </c>
      <c r="F98">
        <v>490062</v>
      </c>
      <c r="G98">
        <v>37</v>
      </c>
      <c r="H98">
        <v>500000097</v>
      </c>
      <c r="I98" t="s">
        <v>795</v>
      </c>
      <c r="J98" t="s">
        <v>1141</v>
      </c>
      <c r="K98" s="125" t="str">
        <f t="shared" si="1"/>
        <v>99</v>
      </c>
      <c r="L98">
        <f>VLOOKUP(E98,所属団体コード!$A$2:$B$225,2,0)</f>
        <v>131</v>
      </c>
      <c r="M98" s="124" t="s">
        <v>4866</v>
      </c>
    </row>
    <row r="99" spans="1:13" x14ac:dyDescent="0.15">
      <c r="A99">
        <v>1098</v>
      </c>
      <c r="B99" t="s">
        <v>2159</v>
      </c>
      <c r="C99" t="s">
        <v>2160</v>
      </c>
      <c r="D99" t="s">
        <v>126</v>
      </c>
      <c r="E99" s="139" t="s">
        <v>1786</v>
      </c>
      <c r="F99">
        <v>490062</v>
      </c>
      <c r="G99">
        <v>34</v>
      </c>
      <c r="H99">
        <v>500000098</v>
      </c>
      <c r="I99" t="s">
        <v>4265</v>
      </c>
      <c r="J99" t="s">
        <v>4430</v>
      </c>
      <c r="K99" s="125" t="str">
        <f t="shared" si="1"/>
        <v>99</v>
      </c>
      <c r="L99">
        <f>VLOOKUP(E99,所属団体コード!$A$2:$B$225,2,0)</f>
        <v>131</v>
      </c>
      <c r="M99" s="124" t="s">
        <v>4867</v>
      </c>
    </row>
    <row r="100" spans="1:13" x14ac:dyDescent="0.15">
      <c r="A100">
        <v>1099</v>
      </c>
      <c r="B100" t="s">
        <v>2161</v>
      </c>
      <c r="C100" t="s">
        <v>2162</v>
      </c>
      <c r="D100" t="s">
        <v>126</v>
      </c>
      <c r="E100" s="139" t="s">
        <v>1786</v>
      </c>
      <c r="F100">
        <v>490062</v>
      </c>
      <c r="G100">
        <v>37</v>
      </c>
      <c r="H100">
        <v>500000099</v>
      </c>
      <c r="I100" t="s">
        <v>818</v>
      </c>
      <c r="J100" t="s">
        <v>4431</v>
      </c>
      <c r="K100" s="125" t="str">
        <f t="shared" si="1"/>
        <v>99</v>
      </c>
      <c r="L100">
        <f>VLOOKUP(E100,所属団体コード!$A$2:$B$225,2,0)</f>
        <v>131</v>
      </c>
      <c r="M100" s="124" t="s">
        <v>4868</v>
      </c>
    </row>
    <row r="101" spans="1:13" x14ac:dyDescent="0.15">
      <c r="A101">
        <v>1100</v>
      </c>
      <c r="B101" t="s">
        <v>2163</v>
      </c>
      <c r="C101" t="s">
        <v>2164</v>
      </c>
      <c r="D101" t="s">
        <v>126</v>
      </c>
      <c r="E101" s="139" t="s">
        <v>1786</v>
      </c>
      <c r="F101">
        <v>490062</v>
      </c>
      <c r="G101">
        <v>33</v>
      </c>
      <c r="H101">
        <v>500000100</v>
      </c>
      <c r="I101" t="s">
        <v>769</v>
      </c>
      <c r="J101" t="s">
        <v>4432</v>
      </c>
      <c r="K101" s="125" t="str">
        <f t="shared" si="1"/>
        <v>98</v>
      </c>
      <c r="L101">
        <f>VLOOKUP(E101,所属団体コード!$A$2:$B$225,2,0)</f>
        <v>131</v>
      </c>
      <c r="M101" s="124" t="s">
        <v>1663</v>
      </c>
    </row>
    <row r="102" spans="1:13" x14ac:dyDescent="0.15">
      <c r="A102">
        <v>1101</v>
      </c>
      <c r="B102" t="s">
        <v>2165</v>
      </c>
      <c r="C102" t="s">
        <v>2166</v>
      </c>
      <c r="D102" t="s">
        <v>126</v>
      </c>
      <c r="E102" s="139" t="s">
        <v>1786</v>
      </c>
      <c r="F102">
        <v>490062</v>
      </c>
      <c r="G102">
        <v>34</v>
      </c>
      <c r="H102">
        <v>500000101</v>
      </c>
      <c r="I102" t="s">
        <v>4266</v>
      </c>
      <c r="J102" t="s">
        <v>883</v>
      </c>
      <c r="K102" s="125" t="str">
        <f t="shared" si="1"/>
        <v>98</v>
      </c>
      <c r="L102">
        <f>VLOOKUP(E102,所属団体コード!$A$2:$B$225,2,0)</f>
        <v>131</v>
      </c>
      <c r="M102" s="124" t="s">
        <v>4869</v>
      </c>
    </row>
    <row r="103" spans="1:13" x14ac:dyDescent="0.15">
      <c r="A103">
        <v>1102</v>
      </c>
      <c r="B103" t="s">
        <v>2167</v>
      </c>
      <c r="C103" t="s">
        <v>2168</v>
      </c>
      <c r="D103" t="s">
        <v>126</v>
      </c>
      <c r="E103" s="139" t="s">
        <v>1786</v>
      </c>
      <c r="F103">
        <v>490062</v>
      </c>
      <c r="G103">
        <v>34</v>
      </c>
      <c r="H103">
        <v>500000102</v>
      </c>
      <c r="I103" t="s">
        <v>808</v>
      </c>
      <c r="J103" t="s">
        <v>677</v>
      </c>
      <c r="K103" s="125" t="str">
        <f t="shared" si="1"/>
        <v>99</v>
      </c>
      <c r="L103">
        <f>VLOOKUP(E103,所属団体コード!$A$2:$B$225,2,0)</f>
        <v>131</v>
      </c>
      <c r="M103" s="124" t="s">
        <v>4870</v>
      </c>
    </row>
    <row r="104" spans="1:13" x14ac:dyDescent="0.15">
      <c r="A104">
        <v>1103</v>
      </c>
      <c r="B104" t="s">
        <v>2169</v>
      </c>
      <c r="C104" t="s">
        <v>2170</v>
      </c>
      <c r="D104" t="s">
        <v>126</v>
      </c>
      <c r="E104" s="139" t="s">
        <v>1786</v>
      </c>
      <c r="F104">
        <v>490062</v>
      </c>
      <c r="G104">
        <v>34</v>
      </c>
      <c r="H104">
        <v>500000103</v>
      </c>
      <c r="I104" t="s">
        <v>1172</v>
      </c>
      <c r="J104" t="s">
        <v>4433</v>
      </c>
      <c r="K104" s="125" t="str">
        <f t="shared" si="1"/>
        <v>98</v>
      </c>
      <c r="L104">
        <f>VLOOKUP(E104,所属団体コード!$A$2:$B$225,2,0)</f>
        <v>131</v>
      </c>
      <c r="M104" s="124" t="s">
        <v>4871</v>
      </c>
    </row>
    <row r="105" spans="1:13" x14ac:dyDescent="0.15">
      <c r="A105">
        <v>1104</v>
      </c>
      <c r="B105" t="s">
        <v>2171</v>
      </c>
      <c r="C105" t="s">
        <v>525</v>
      </c>
      <c r="D105" t="s">
        <v>99</v>
      </c>
      <c r="E105" s="139" t="s">
        <v>1786</v>
      </c>
      <c r="F105">
        <v>490062</v>
      </c>
      <c r="G105">
        <v>38</v>
      </c>
      <c r="H105">
        <v>500000104</v>
      </c>
      <c r="I105" t="s">
        <v>838</v>
      </c>
      <c r="J105" t="s">
        <v>867</v>
      </c>
      <c r="K105" s="125" t="str">
        <f t="shared" si="1"/>
        <v>97</v>
      </c>
      <c r="L105">
        <f>VLOOKUP(E105,所属団体コード!$A$2:$B$225,2,0)</f>
        <v>131</v>
      </c>
      <c r="M105" s="124" t="s">
        <v>4872</v>
      </c>
    </row>
    <row r="106" spans="1:13" x14ac:dyDescent="0.15">
      <c r="A106">
        <v>1105</v>
      </c>
      <c r="B106" t="s">
        <v>2172</v>
      </c>
      <c r="C106" t="s">
        <v>2173</v>
      </c>
      <c r="D106" t="s">
        <v>118</v>
      </c>
      <c r="E106" s="139" t="s">
        <v>1786</v>
      </c>
      <c r="F106">
        <v>490062</v>
      </c>
      <c r="G106">
        <v>34</v>
      </c>
      <c r="H106">
        <v>500000105</v>
      </c>
      <c r="I106" t="s">
        <v>4267</v>
      </c>
      <c r="J106" t="s">
        <v>1063</v>
      </c>
      <c r="K106" s="125" t="str">
        <f t="shared" si="1"/>
        <v>98</v>
      </c>
      <c r="L106">
        <f>VLOOKUP(E106,所属団体コード!$A$2:$B$225,2,0)</f>
        <v>131</v>
      </c>
      <c r="M106" s="124" t="s">
        <v>4873</v>
      </c>
    </row>
    <row r="107" spans="1:13" x14ac:dyDescent="0.15">
      <c r="A107">
        <v>1106</v>
      </c>
      <c r="B107" t="s">
        <v>2174</v>
      </c>
      <c r="C107" t="s">
        <v>2175</v>
      </c>
      <c r="D107" t="s">
        <v>118</v>
      </c>
      <c r="E107" s="139" t="s">
        <v>1786</v>
      </c>
      <c r="F107">
        <v>490062</v>
      </c>
      <c r="G107">
        <v>37</v>
      </c>
      <c r="H107">
        <v>500000106</v>
      </c>
      <c r="I107" t="s">
        <v>913</v>
      </c>
      <c r="J107" t="s">
        <v>4434</v>
      </c>
      <c r="K107" s="125" t="str">
        <f t="shared" si="1"/>
        <v>98</v>
      </c>
      <c r="L107">
        <f>VLOOKUP(E107,所属団体コード!$A$2:$B$225,2,0)</f>
        <v>131</v>
      </c>
      <c r="M107" s="124" t="s">
        <v>4874</v>
      </c>
    </row>
    <row r="108" spans="1:13" x14ac:dyDescent="0.15">
      <c r="A108">
        <v>1107</v>
      </c>
      <c r="B108" t="s">
        <v>2176</v>
      </c>
      <c r="C108" t="s">
        <v>2177</v>
      </c>
      <c r="D108" t="s">
        <v>118</v>
      </c>
      <c r="E108" s="139" t="s">
        <v>1786</v>
      </c>
      <c r="F108">
        <v>490062</v>
      </c>
      <c r="G108">
        <v>34</v>
      </c>
      <c r="H108">
        <v>500000107</v>
      </c>
      <c r="I108" t="s">
        <v>976</v>
      </c>
      <c r="J108" t="s">
        <v>4435</v>
      </c>
      <c r="K108" s="125" t="str">
        <f t="shared" si="1"/>
        <v>96</v>
      </c>
      <c r="L108">
        <f>VLOOKUP(E108,所属団体コード!$A$2:$B$225,2,0)</f>
        <v>131</v>
      </c>
      <c r="M108" s="124" t="s">
        <v>4875</v>
      </c>
    </row>
    <row r="109" spans="1:13" x14ac:dyDescent="0.15">
      <c r="A109">
        <v>1108</v>
      </c>
      <c r="B109" t="s">
        <v>2178</v>
      </c>
      <c r="C109" t="s">
        <v>2179</v>
      </c>
      <c r="D109" t="s">
        <v>118</v>
      </c>
      <c r="E109" s="139" t="s">
        <v>1786</v>
      </c>
      <c r="F109">
        <v>490062</v>
      </c>
      <c r="G109">
        <v>34</v>
      </c>
      <c r="H109">
        <v>500000108</v>
      </c>
      <c r="I109" t="s">
        <v>645</v>
      </c>
      <c r="J109" t="s">
        <v>4436</v>
      </c>
      <c r="K109" s="125" t="str">
        <f t="shared" si="1"/>
        <v>96</v>
      </c>
      <c r="L109">
        <f>VLOOKUP(E109,所属団体コード!$A$2:$B$225,2,0)</f>
        <v>131</v>
      </c>
      <c r="M109" s="124" t="s">
        <v>4876</v>
      </c>
    </row>
    <row r="110" spans="1:13" x14ac:dyDescent="0.15">
      <c r="A110">
        <v>1109</v>
      </c>
      <c r="B110" t="s">
        <v>2180</v>
      </c>
      <c r="C110" t="s">
        <v>2181</v>
      </c>
      <c r="D110" t="s">
        <v>118</v>
      </c>
      <c r="E110" s="139" t="s">
        <v>1786</v>
      </c>
      <c r="F110">
        <v>490062</v>
      </c>
      <c r="G110">
        <v>34</v>
      </c>
      <c r="H110">
        <v>500000109</v>
      </c>
      <c r="I110" t="s">
        <v>769</v>
      </c>
      <c r="J110" t="s">
        <v>1406</v>
      </c>
      <c r="K110" s="125" t="str">
        <f t="shared" si="1"/>
        <v>99</v>
      </c>
      <c r="L110">
        <f>VLOOKUP(E110,所属団体コード!$A$2:$B$225,2,0)</f>
        <v>131</v>
      </c>
      <c r="M110" s="124" t="s">
        <v>4877</v>
      </c>
    </row>
    <row r="111" spans="1:13" x14ac:dyDescent="0.15">
      <c r="A111">
        <v>1110</v>
      </c>
      <c r="B111" t="s">
        <v>2182</v>
      </c>
      <c r="C111" t="s">
        <v>2183</v>
      </c>
      <c r="D111" t="s">
        <v>99</v>
      </c>
      <c r="E111" s="139" t="s">
        <v>1786</v>
      </c>
      <c r="F111">
        <v>490062</v>
      </c>
      <c r="G111">
        <v>34</v>
      </c>
      <c r="H111">
        <v>500000110</v>
      </c>
      <c r="I111" t="s">
        <v>738</v>
      </c>
      <c r="J111" t="s">
        <v>986</v>
      </c>
      <c r="K111" s="125" t="str">
        <f t="shared" si="1"/>
        <v>96</v>
      </c>
      <c r="L111">
        <f>VLOOKUP(E111,所属団体コード!$A$2:$B$225,2,0)</f>
        <v>131</v>
      </c>
      <c r="M111" s="124" t="s">
        <v>4878</v>
      </c>
    </row>
    <row r="112" spans="1:13" x14ac:dyDescent="0.15">
      <c r="A112">
        <v>1111</v>
      </c>
      <c r="B112" t="s">
        <v>2184</v>
      </c>
      <c r="C112" t="s">
        <v>2185</v>
      </c>
      <c r="D112" t="s">
        <v>99</v>
      </c>
      <c r="E112" s="139" t="s">
        <v>1786</v>
      </c>
      <c r="F112">
        <v>490062</v>
      </c>
      <c r="G112">
        <v>34</v>
      </c>
      <c r="H112">
        <v>500000111</v>
      </c>
      <c r="I112" t="s">
        <v>1067</v>
      </c>
      <c r="J112" t="s">
        <v>732</v>
      </c>
      <c r="K112" s="125" t="str">
        <f t="shared" si="1"/>
        <v>97</v>
      </c>
      <c r="L112">
        <f>VLOOKUP(E112,所属団体コード!$A$2:$B$225,2,0)</f>
        <v>131</v>
      </c>
      <c r="M112" s="124" t="s">
        <v>4879</v>
      </c>
    </row>
    <row r="113" spans="1:13" x14ac:dyDescent="0.15">
      <c r="A113">
        <v>1112</v>
      </c>
      <c r="B113" t="s">
        <v>2186</v>
      </c>
      <c r="C113" t="s">
        <v>2187</v>
      </c>
      <c r="D113" t="s">
        <v>99</v>
      </c>
      <c r="E113" s="139" t="s">
        <v>1786</v>
      </c>
      <c r="F113">
        <v>490062</v>
      </c>
      <c r="G113">
        <v>34</v>
      </c>
      <c r="H113">
        <v>500000112</v>
      </c>
      <c r="I113" t="s">
        <v>1170</v>
      </c>
      <c r="J113" t="s">
        <v>710</v>
      </c>
      <c r="K113" s="125" t="str">
        <f t="shared" si="1"/>
        <v>98</v>
      </c>
      <c r="L113">
        <f>VLOOKUP(E113,所属団体コード!$A$2:$B$225,2,0)</f>
        <v>131</v>
      </c>
      <c r="M113" s="124" t="s">
        <v>4880</v>
      </c>
    </row>
    <row r="114" spans="1:13" x14ac:dyDescent="0.15">
      <c r="A114">
        <v>1113</v>
      </c>
      <c r="B114" t="s">
        <v>2188</v>
      </c>
      <c r="C114" t="s">
        <v>2189</v>
      </c>
      <c r="D114" t="s">
        <v>99</v>
      </c>
      <c r="E114" s="139" t="s">
        <v>1786</v>
      </c>
      <c r="F114">
        <v>490062</v>
      </c>
      <c r="G114">
        <v>34</v>
      </c>
      <c r="H114">
        <v>500000113</v>
      </c>
      <c r="I114" t="s">
        <v>824</v>
      </c>
      <c r="J114" t="s">
        <v>710</v>
      </c>
      <c r="K114" s="125" t="str">
        <f t="shared" si="1"/>
        <v>97</v>
      </c>
      <c r="L114">
        <f>VLOOKUP(E114,所属団体コード!$A$2:$B$225,2,0)</f>
        <v>131</v>
      </c>
      <c r="M114" s="124" t="s">
        <v>4881</v>
      </c>
    </row>
    <row r="115" spans="1:13" x14ac:dyDescent="0.15">
      <c r="A115">
        <v>1114</v>
      </c>
      <c r="B115" t="s">
        <v>2190</v>
      </c>
      <c r="C115" t="s">
        <v>2191</v>
      </c>
      <c r="D115" t="s">
        <v>99</v>
      </c>
      <c r="E115" s="139" t="s">
        <v>1786</v>
      </c>
      <c r="F115">
        <v>490062</v>
      </c>
      <c r="G115">
        <v>34</v>
      </c>
      <c r="H115">
        <v>500000114</v>
      </c>
      <c r="I115" t="s">
        <v>841</v>
      </c>
      <c r="J115" t="s">
        <v>853</v>
      </c>
      <c r="K115" s="125" t="str">
        <f t="shared" si="1"/>
        <v>97</v>
      </c>
      <c r="L115">
        <f>VLOOKUP(E115,所属団体コード!$A$2:$B$225,2,0)</f>
        <v>131</v>
      </c>
      <c r="M115" s="124" t="s">
        <v>4882</v>
      </c>
    </row>
    <row r="116" spans="1:13" x14ac:dyDescent="0.15">
      <c r="A116">
        <v>1115</v>
      </c>
      <c r="B116" t="s">
        <v>2192</v>
      </c>
      <c r="C116" t="s">
        <v>2193</v>
      </c>
      <c r="D116" t="s">
        <v>99</v>
      </c>
      <c r="E116" s="139" t="s">
        <v>1786</v>
      </c>
      <c r="F116">
        <v>490062</v>
      </c>
      <c r="G116">
        <v>34</v>
      </c>
      <c r="H116">
        <v>500000115</v>
      </c>
      <c r="I116" t="s">
        <v>879</v>
      </c>
      <c r="J116" t="s">
        <v>646</v>
      </c>
      <c r="K116" s="125" t="str">
        <f t="shared" si="1"/>
        <v>98</v>
      </c>
      <c r="L116">
        <f>VLOOKUP(E116,所属団体コード!$A$2:$B$225,2,0)</f>
        <v>131</v>
      </c>
      <c r="M116" s="124" t="s">
        <v>4883</v>
      </c>
    </row>
    <row r="117" spans="1:13" x14ac:dyDescent="0.15">
      <c r="A117">
        <v>1116</v>
      </c>
      <c r="B117" t="s">
        <v>2194</v>
      </c>
      <c r="C117" t="s">
        <v>2195</v>
      </c>
      <c r="D117" t="s">
        <v>178</v>
      </c>
      <c r="E117" s="139" t="s">
        <v>1786</v>
      </c>
      <c r="F117">
        <v>490062</v>
      </c>
      <c r="G117">
        <v>34</v>
      </c>
      <c r="H117">
        <v>500000116</v>
      </c>
      <c r="I117" t="s">
        <v>638</v>
      </c>
      <c r="J117" t="s">
        <v>978</v>
      </c>
      <c r="K117" s="125" t="str">
        <f t="shared" si="1"/>
        <v>95</v>
      </c>
      <c r="L117">
        <f>VLOOKUP(E117,所属団体コード!$A$2:$B$225,2,0)</f>
        <v>131</v>
      </c>
      <c r="M117" s="124" t="s">
        <v>4884</v>
      </c>
    </row>
    <row r="118" spans="1:13" x14ac:dyDescent="0.15">
      <c r="A118">
        <v>1117</v>
      </c>
      <c r="B118" t="s">
        <v>2196</v>
      </c>
      <c r="C118" t="s">
        <v>2197</v>
      </c>
      <c r="D118" t="s">
        <v>178</v>
      </c>
      <c r="E118" s="139" t="s">
        <v>1786</v>
      </c>
      <c r="F118">
        <v>490062</v>
      </c>
      <c r="G118">
        <v>21</v>
      </c>
      <c r="H118">
        <v>500000117</v>
      </c>
      <c r="I118" t="s">
        <v>699</v>
      </c>
      <c r="J118" t="s">
        <v>1294</v>
      </c>
      <c r="K118" s="125" t="str">
        <f t="shared" si="1"/>
        <v>95</v>
      </c>
      <c r="L118">
        <f>VLOOKUP(E118,所属団体コード!$A$2:$B$225,2,0)</f>
        <v>131</v>
      </c>
      <c r="M118" s="124" t="s">
        <v>4885</v>
      </c>
    </row>
    <row r="119" spans="1:13" x14ac:dyDescent="0.15">
      <c r="A119">
        <v>1118</v>
      </c>
      <c r="B119" t="s">
        <v>2198</v>
      </c>
      <c r="C119" t="s">
        <v>2199</v>
      </c>
      <c r="D119" t="s">
        <v>178</v>
      </c>
      <c r="E119" s="139" t="s">
        <v>1786</v>
      </c>
      <c r="F119">
        <v>490062</v>
      </c>
      <c r="G119">
        <v>34</v>
      </c>
      <c r="H119">
        <v>500000118</v>
      </c>
      <c r="I119" t="s">
        <v>769</v>
      </c>
      <c r="J119" t="s">
        <v>1557</v>
      </c>
      <c r="K119" s="125" t="str">
        <f t="shared" si="1"/>
        <v>93</v>
      </c>
      <c r="L119">
        <f>VLOOKUP(E119,所属団体コード!$A$2:$B$225,2,0)</f>
        <v>131</v>
      </c>
      <c r="M119" s="124" t="s">
        <v>4886</v>
      </c>
    </row>
    <row r="120" spans="1:13" x14ac:dyDescent="0.15">
      <c r="A120">
        <v>1119</v>
      </c>
      <c r="B120" t="s">
        <v>2200</v>
      </c>
      <c r="C120" t="s">
        <v>2201</v>
      </c>
      <c r="D120" t="s">
        <v>178</v>
      </c>
      <c r="E120" s="139" t="s">
        <v>1786</v>
      </c>
      <c r="F120">
        <v>490062</v>
      </c>
      <c r="G120">
        <v>34</v>
      </c>
      <c r="H120">
        <v>500000119</v>
      </c>
      <c r="I120" t="s">
        <v>900</v>
      </c>
      <c r="J120" t="s">
        <v>1225</v>
      </c>
      <c r="K120" s="125" t="str">
        <f t="shared" si="1"/>
        <v>96</v>
      </c>
      <c r="L120">
        <f>VLOOKUP(E120,所属団体コード!$A$2:$B$225,2,0)</f>
        <v>131</v>
      </c>
      <c r="M120" s="124" t="s">
        <v>4887</v>
      </c>
    </row>
    <row r="121" spans="1:13" x14ac:dyDescent="0.15">
      <c r="A121">
        <v>1120</v>
      </c>
      <c r="B121" t="s">
        <v>2202</v>
      </c>
      <c r="C121" t="s">
        <v>2203</v>
      </c>
      <c r="D121" t="s">
        <v>144</v>
      </c>
      <c r="E121" s="139" t="s">
        <v>1786</v>
      </c>
      <c r="F121">
        <v>490062</v>
      </c>
      <c r="G121">
        <v>35</v>
      </c>
      <c r="H121">
        <v>500000120</v>
      </c>
      <c r="I121" t="s">
        <v>727</v>
      </c>
      <c r="J121" t="s">
        <v>674</v>
      </c>
      <c r="K121" s="125" t="str">
        <f t="shared" si="1"/>
        <v>94</v>
      </c>
      <c r="L121">
        <f>VLOOKUP(E121,所属団体コード!$A$2:$B$225,2,0)</f>
        <v>131</v>
      </c>
      <c r="M121" s="124" t="s">
        <v>4888</v>
      </c>
    </row>
    <row r="122" spans="1:13" x14ac:dyDescent="0.15">
      <c r="A122">
        <v>1121</v>
      </c>
      <c r="B122" t="s">
        <v>2204</v>
      </c>
      <c r="C122" t="s">
        <v>2205</v>
      </c>
      <c r="D122" t="s">
        <v>133</v>
      </c>
      <c r="E122" s="139" t="s">
        <v>1786</v>
      </c>
      <c r="F122">
        <v>490062</v>
      </c>
      <c r="G122">
        <v>34</v>
      </c>
      <c r="H122">
        <v>500000121</v>
      </c>
      <c r="I122" t="s">
        <v>1530</v>
      </c>
      <c r="J122" t="s">
        <v>680</v>
      </c>
      <c r="K122" s="125" t="str">
        <f t="shared" si="1"/>
        <v>97</v>
      </c>
      <c r="L122">
        <f>VLOOKUP(E122,所属団体コード!$A$2:$B$225,2,0)</f>
        <v>131</v>
      </c>
      <c r="M122" s="124" t="s">
        <v>4889</v>
      </c>
    </row>
    <row r="123" spans="1:13" x14ac:dyDescent="0.15">
      <c r="A123">
        <v>1122</v>
      </c>
      <c r="B123" t="s">
        <v>2206</v>
      </c>
      <c r="C123" t="s">
        <v>2207</v>
      </c>
      <c r="D123" t="s">
        <v>144</v>
      </c>
      <c r="E123" s="139" t="s">
        <v>1786</v>
      </c>
      <c r="F123">
        <v>490062</v>
      </c>
      <c r="G123">
        <v>34</v>
      </c>
      <c r="H123">
        <v>500000122</v>
      </c>
      <c r="I123" t="s">
        <v>626</v>
      </c>
      <c r="J123" t="s">
        <v>801</v>
      </c>
      <c r="K123" s="125" t="str">
        <f t="shared" si="1"/>
        <v>95</v>
      </c>
      <c r="L123">
        <f>VLOOKUP(E123,所属団体コード!$A$2:$B$225,2,0)</f>
        <v>131</v>
      </c>
      <c r="M123" s="124" t="s">
        <v>4890</v>
      </c>
    </row>
    <row r="124" spans="1:13" x14ac:dyDescent="0.15">
      <c r="A124">
        <v>1123</v>
      </c>
      <c r="B124" t="s">
        <v>2208</v>
      </c>
      <c r="C124" t="s">
        <v>2209</v>
      </c>
      <c r="D124" t="s">
        <v>144</v>
      </c>
      <c r="E124" s="139" t="s">
        <v>1786</v>
      </c>
      <c r="F124">
        <v>490062</v>
      </c>
      <c r="G124">
        <v>36</v>
      </c>
      <c r="H124">
        <v>500000123</v>
      </c>
      <c r="I124" t="s">
        <v>822</v>
      </c>
      <c r="J124" t="s">
        <v>4437</v>
      </c>
      <c r="K124" s="125" t="str">
        <f t="shared" si="1"/>
        <v>95</v>
      </c>
      <c r="L124">
        <f>VLOOKUP(E124,所属団体コード!$A$2:$B$225,2,0)</f>
        <v>131</v>
      </c>
      <c r="M124" s="124" t="s">
        <v>4891</v>
      </c>
    </row>
    <row r="125" spans="1:13" x14ac:dyDescent="0.15">
      <c r="A125">
        <v>1124</v>
      </c>
      <c r="B125" t="s">
        <v>2210</v>
      </c>
      <c r="C125" t="s">
        <v>2211</v>
      </c>
      <c r="D125" t="s">
        <v>133</v>
      </c>
      <c r="E125" s="139" t="s">
        <v>1786</v>
      </c>
      <c r="F125">
        <v>490062</v>
      </c>
      <c r="G125">
        <v>32</v>
      </c>
      <c r="H125">
        <v>500000124</v>
      </c>
      <c r="I125" t="s">
        <v>813</v>
      </c>
      <c r="J125" t="s">
        <v>788</v>
      </c>
      <c r="K125" s="125" t="str">
        <f t="shared" si="1"/>
        <v>96</v>
      </c>
      <c r="L125">
        <f>VLOOKUP(E125,所属団体コード!$A$2:$B$225,2,0)</f>
        <v>131</v>
      </c>
      <c r="M125" s="124" t="s">
        <v>1679</v>
      </c>
    </row>
    <row r="126" spans="1:13" x14ac:dyDescent="0.15">
      <c r="A126">
        <v>1125</v>
      </c>
      <c r="B126" t="s">
        <v>2212</v>
      </c>
      <c r="C126" t="s">
        <v>2213</v>
      </c>
      <c r="D126" t="s">
        <v>133</v>
      </c>
      <c r="E126" s="139" t="s">
        <v>1786</v>
      </c>
      <c r="F126">
        <v>490062</v>
      </c>
      <c r="G126">
        <v>34</v>
      </c>
      <c r="H126">
        <v>500000125</v>
      </c>
      <c r="I126" t="s">
        <v>969</v>
      </c>
      <c r="J126" t="s">
        <v>911</v>
      </c>
      <c r="K126" s="125" t="str">
        <f t="shared" si="1"/>
        <v>96</v>
      </c>
      <c r="L126">
        <f>VLOOKUP(E126,所属団体コード!$A$2:$B$225,2,0)</f>
        <v>131</v>
      </c>
      <c r="M126" s="124" t="s">
        <v>4892</v>
      </c>
    </row>
    <row r="127" spans="1:13" x14ac:dyDescent="0.15">
      <c r="A127">
        <v>1126</v>
      </c>
      <c r="B127" t="s">
        <v>2214</v>
      </c>
      <c r="C127" t="s">
        <v>2215</v>
      </c>
      <c r="D127" t="s">
        <v>144</v>
      </c>
      <c r="E127" s="139" t="s">
        <v>1786</v>
      </c>
      <c r="F127">
        <v>490062</v>
      </c>
      <c r="G127">
        <v>40</v>
      </c>
      <c r="H127">
        <v>500000126</v>
      </c>
      <c r="I127" t="s">
        <v>4268</v>
      </c>
      <c r="J127" t="s">
        <v>1036</v>
      </c>
      <c r="K127" s="125" t="str">
        <f t="shared" si="1"/>
        <v>96</v>
      </c>
      <c r="L127">
        <f>VLOOKUP(E127,所属団体コード!$A$2:$B$225,2,0)</f>
        <v>131</v>
      </c>
      <c r="M127" s="124" t="s">
        <v>4893</v>
      </c>
    </row>
    <row r="128" spans="1:13" x14ac:dyDescent="0.15">
      <c r="A128">
        <v>1127</v>
      </c>
      <c r="B128" t="s">
        <v>2216</v>
      </c>
      <c r="C128" t="s">
        <v>2217</v>
      </c>
      <c r="D128" t="s">
        <v>144</v>
      </c>
      <c r="E128" s="139" t="s">
        <v>1786</v>
      </c>
      <c r="F128">
        <v>490062</v>
      </c>
      <c r="G128">
        <v>40</v>
      </c>
      <c r="H128">
        <v>500000127</v>
      </c>
      <c r="I128" t="s">
        <v>917</v>
      </c>
      <c r="J128" t="s">
        <v>960</v>
      </c>
      <c r="K128" s="125" t="str">
        <f t="shared" si="1"/>
        <v>95</v>
      </c>
      <c r="L128">
        <f>VLOOKUP(E128,所属団体コード!$A$2:$B$225,2,0)</f>
        <v>131</v>
      </c>
      <c r="M128" s="124" t="s">
        <v>4894</v>
      </c>
    </row>
    <row r="129" spans="1:13" x14ac:dyDescent="0.15">
      <c r="A129">
        <v>1128</v>
      </c>
      <c r="B129" t="s">
        <v>2218</v>
      </c>
      <c r="C129" t="s">
        <v>2219</v>
      </c>
      <c r="D129" t="s">
        <v>133</v>
      </c>
      <c r="E129" s="139" t="s">
        <v>1786</v>
      </c>
      <c r="F129">
        <v>490062</v>
      </c>
      <c r="G129">
        <v>45</v>
      </c>
      <c r="H129">
        <v>500000128</v>
      </c>
      <c r="I129" t="s">
        <v>875</v>
      </c>
      <c r="J129" t="s">
        <v>4438</v>
      </c>
      <c r="K129" s="125" t="str">
        <f t="shared" si="1"/>
        <v>96</v>
      </c>
      <c r="L129">
        <f>VLOOKUP(E129,所属団体コード!$A$2:$B$225,2,0)</f>
        <v>131</v>
      </c>
      <c r="M129" s="124" t="s">
        <v>4895</v>
      </c>
    </row>
    <row r="130" spans="1:13" x14ac:dyDescent="0.15">
      <c r="A130">
        <v>1129</v>
      </c>
      <c r="B130" t="s">
        <v>2220</v>
      </c>
      <c r="C130" t="s">
        <v>2221</v>
      </c>
      <c r="D130" t="s">
        <v>144</v>
      </c>
      <c r="E130" s="139" t="s">
        <v>1786</v>
      </c>
      <c r="F130">
        <v>490062</v>
      </c>
      <c r="G130">
        <v>33</v>
      </c>
      <c r="H130">
        <v>500000129</v>
      </c>
      <c r="I130" t="s">
        <v>925</v>
      </c>
      <c r="J130" t="s">
        <v>809</v>
      </c>
      <c r="K130" s="125" t="str">
        <f t="shared" si="1"/>
        <v>94</v>
      </c>
      <c r="L130">
        <f>VLOOKUP(E130,所属団体コード!$A$2:$B$225,2,0)</f>
        <v>131</v>
      </c>
      <c r="M130" s="124" t="s">
        <v>4896</v>
      </c>
    </row>
    <row r="131" spans="1:13" x14ac:dyDescent="0.15">
      <c r="A131">
        <v>1130</v>
      </c>
      <c r="B131" t="s">
        <v>2222</v>
      </c>
      <c r="C131" t="s">
        <v>2223</v>
      </c>
      <c r="D131" t="s">
        <v>144</v>
      </c>
      <c r="E131" s="139" t="s">
        <v>1786</v>
      </c>
      <c r="F131">
        <v>490062</v>
      </c>
      <c r="G131">
        <v>34</v>
      </c>
      <c r="H131">
        <v>500000130</v>
      </c>
      <c r="I131" t="s">
        <v>712</v>
      </c>
      <c r="J131" t="s">
        <v>4439</v>
      </c>
      <c r="K131" s="125" t="str">
        <f t="shared" ref="K131:K194" si="2">LEFT(M131,2)</f>
        <v>95</v>
      </c>
      <c r="L131">
        <f>VLOOKUP(E131,所属団体コード!$A$2:$B$225,2,0)</f>
        <v>131</v>
      </c>
      <c r="M131" s="124" t="s">
        <v>4897</v>
      </c>
    </row>
    <row r="132" spans="1:13" x14ac:dyDescent="0.15">
      <c r="A132">
        <v>1131</v>
      </c>
      <c r="B132" t="s">
        <v>2224</v>
      </c>
      <c r="C132" t="s">
        <v>2225</v>
      </c>
      <c r="D132" t="s">
        <v>133</v>
      </c>
      <c r="E132" s="139" t="s">
        <v>1786</v>
      </c>
      <c r="F132">
        <v>490062</v>
      </c>
      <c r="G132">
        <v>42</v>
      </c>
      <c r="H132">
        <v>500000131</v>
      </c>
      <c r="I132" t="s">
        <v>1143</v>
      </c>
      <c r="J132" t="s">
        <v>701</v>
      </c>
      <c r="K132" s="125" t="str">
        <f t="shared" si="2"/>
        <v>96</v>
      </c>
      <c r="L132">
        <f>VLOOKUP(E132,所属団体コード!$A$2:$B$225,2,0)</f>
        <v>131</v>
      </c>
      <c r="M132" s="124" t="s">
        <v>4898</v>
      </c>
    </row>
    <row r="133" spans="1:13" x14ac:dyDescent="0.15">
      <c r="A133">
        <v>1132</v>
      </c>
      <c r="B133" t="s">
        <v>2226</v>
      </c>
      <c r="C133" t="s">
        <v>2227</v>
      </c>
      <c r="D133" t="s">
        <v>152</v>
      </c>
      <c r="E133" s="139" t="s">
        <v>1786</v>
      </c>
      <c r="F133">
        <v>490062</v>
      </c>
      <c r="G133">
        <v>34</v>
      </c>
      <c r="H133">
        <v>500000132</v>
      </c>
      <c r="I133" t="s">
        <v>807</v>
      </c>
      <c r="J133" t="s">
        <v>4440</v>
      </c>
      <c r="K133" s="125" t="str">
        <f t="shared" si="2"/>
        <v>94</v>
      </c>
      <c r="L133">
        <f>VLOOKUP(E133,所属団体コード!$A$2:$B$225,2,0)</f>
        <v>131</v>
      </c>
      <c r="M133" s="124" t="s">
        <v>4899</v>
      </c>
    </row>
    <row r="134" spans="1:13" x14ac:dyDescent="0.15">
      <c r="A134">
        <v>1133</v>
      </c>
      <c r="B134" t="s">
        <v>2228</v>
      </c>
      <c r="C134" t="s">
        <v>2229</v>
      </c>
      <c r="D134" t="s">
        <v>126</v>
      </c>
      <c r="E134" s="139" t="s">
        <v>1786</v>
      </c>
      <c r="F134">
        <v>490062</v>
      </c>
      <c r="G134">
        <v>34</v>
      </c>
      <c r="H134">
        <v>500000133</v>
      </c>
      <c r="I134" t="s">
        <v>4269</v>
      </c>
      <c r="J134" t="s">
        <v>4441</v>
      </c>
      <c r="K134" s="125" t="str">
        <f t="shared" si="2"/>
        <v>00</v>
      </c>
      <c r="L134">
        <f>VLOOKUP(E134,所属団体コード!$A$2:$B$225,2,0)</f>
        <v>131</v>
      </c>
      <c r="M134" s="124" t="s">
        <v>1585</v>
      </c>
    </row>
    <row r="135" spans="1:13" x14ac:dyDescent="0.15">
      <c r="A135">
        <v>1134</v>
      </c>
      <c r="B135" t="s">
        <v>2230</v>
      </c>
      <c r="C135" t="s">
        <v>2231</v>
      </c>
      <c r="D135" t="s">
        <v>144</v>
      </c>
      <c r="E135" s="139" t="s">
        <v>1786</v>
      </c>
      <c r="F135">
        <v>490062</v>
      </c>
      <c r="G135">
        <v>30</v>
      </c>
      <c r="H135">
        <v>500000134</v>
      </c>
      <c r="I135" t="s">
        <v>795</v>
      </c>
      <c r="J135" t="s">
        <v>4441</v>
      </c>
      <c r="K135" s="125" t="str">
        <f t="shared" si="2"/>
        <v>94</v>
      </c>
      <c r="L135">
        <f>VLOOKUP(E135,所属団体コード!$A$2:$B$225,2,0)</f>
        <v>131</v>
      </c>
      <c r="M135" s="124" t="s">
        <v>4900</v>
      </c>
    </row>
    <row r="136" spans="1:13" x14ac:dyDescent="0.15">
      <c r="A136">
        <v>1135</v>
      </c>
      <c r="B136" t="s">
        <v>2232</v>
      </c>
      <c r="C136" t="s">
        <v>2233</v>
      </c>
      <c r="D136" t="s">
        <v>126</v>
      </c>
      <c r="E136" s="139" t="s">
        <v>1786</v>
      </c>
      <c r="F136">
        <v>490062</v>
      </c>
      <c r="G136">
        <v>44</v>
      </c>
      <c r="H136">
        <v>500000135</v>
      </c>
      <c r="I136" t="s">
        <v>634</v>
      </c>
      <c r="J136" t="s">
        <v>799</v>
      </c>
      <c r="K136" s="125" t="str">
        <f t="shared" si="2"/>
        <v>99</v>
      </c>
      <c r="L136">
        <f>VLOOKUP(E136,所属団体コード!$A$2:$B$225,2,0)</f>
        <v>131</v>
      </c>
      <c r="M136" s="124" t="s">
        <v>4901</v>
      </c>
    </row>
    <row r="137" spans="1:13" x14ac:dyDescent="0.15">
      <c r="A137">
        <v>1136</v>
      </c>
      <c r="B137" t="s">
        <v>2234</v>
      </c>
      <c r="C137" t="s">
        <v>2235</v>
      </c>
      <c r="D137" t="s">
        <v>118</v>
      </c>
      <c r="E137" s="139" t="s">
        <v>1786</v>
      </c>
      <c r="F137">
        <v>490062</v>
      </c>
      <c r="G137">
        <v>26</v>
      </c>
      <c r="H137">
        <v>500000136</v>
      </c>
      <c r="I137" t="s">
        <v>781</v>
      </c>
      <c r="J137" t="s">
        <v>1187</v>
      </c>
      <c r="K137" s="125" t="str">
        <f t="shared" si="2"/>
        <v>98</v>
      </c>
      <c r="L137">
        <f>VLOOKUP(E137,所属団体コード!$A$2:$B$225,2,0)</f>
        <v>131</v>
      </c>
      <c r="M137" s="124" t="s">
        <v>4902</v>
      </c>
    </row>
    <row r="138" spans="1:13" x14ac:dyDescent="0.15">
      <c r="A138">
        <v>1137</v>
      </c>
      <c r="B138" t="s">
        <v>2236</v>
      </c>
      <c r="C138" t="s">
        <v>2237</v>
      </c>
      <c r="D138" t="s">
        <v>99</v>
      </c>
      <c r="E138" s="139" t="s">
        <v>1786</v>
      </c>
      <c r="F138">
        <v>490062</v>
      </c>
      <c r="G138">
        <v>39</v>
      </c>
      <c r="H138">
        <v>500000137</v>
      </c>
      <c r="I138" t="s">
        <v>607</v>
      </c>
      <c r="J138" t="s">
        <v>4442</v>
      </c>
      <c r="K138" s="125" t="str">
        <f t="shared" si="2"/>
        <v>97</v>
      </c>
      <c r="L138">
        <f>VLOOKUP(E138,所属団体コード!$A$2:$B$225,2,0)</f>
        <v>131</v>
      </c>
      <c r="M138" s="124" t="s">
        <v>4903</v>
      </c>
    </row>
    <row r="139" spans="1:13" x14ac:dyDescent="0.15">
      <c r="A139">
        <v>1138</v>
      </c>
      <c r="B139" t="s">
        <v>2238</v>
      </c>
      <c r="C139" t="s">
        <v>2239</v>
      </c>
      <c r="D139" t="s">
        <v>118</v>
      </c>
      <c r="E139" s="139" t="s">
        <v>1786</v>
      </c>
      <c r="F139">
        <v>490062</v>
      </c>
      <c r="G139">
        <v>43</v>
      </c>
      <c r="H139">
        <v>500000138</v>
      </c>
      <c r="I139" t="s">
        <v>716</v>
      </c>
      <c r="J139" t="s">
        <v>817</v>
      </c>
      <c r="K139" s="125" t="str">
        <f t="shared" si="2"/>
        <v>97</v>
      </c>
      <c r="L139">
        <f>VLOOKUP(E139,所属団体コード!$A$2:$B$225,2,0)</f>
        <v>131</v>
      </c>
      <c r="M139" s="124" t="s">
        <v>4904</v>
      </c>
    </row>
    <row r="140" spans="1:13" x14ac:dyDescent="0.15">
      <c r="A140">
        <v>1139</v>
      </c>
      <c r="B140" t="s">
        <v>2240</v>
      </c>
      <c r="C140" t="s">
        <v>2241</v>
      </c>
      <c r="D140" t="s">
        <v>118</v>
      </c>
      <c r="E140" s="139" t="s">
        <v>1786</v>
      </c>
      <c r="F140">
        <v>490062</v>
      </c>
      <c r="G140">
        <v>34</v>
      </c>
      <c r="H140">
        <v>500000139</v>
      </c>
      <c r="I140" t="s">
        <v>998</v>
      </c>
      <c r="J140" t="s">
        <v>801</v>
      </c>
      <c r="K140" s="125" t="str">
        <f t="shared" si="2"/>
        <v>98</v>
      </c>
      <c r="L140">
        <f>VLOOKUP(E140,所属団体コード!$A$2:$B$225,2,0)</f>
        <v>131</v>
      </c>
      <c r="M140" s="124" t="s">
        <v>4905</v>
      </c>
    </row>
    <row r="141" spans="1:13" x14ac:dyDescent="0.15">
      <c r="A141">
        <v>1140</v>
      </c>
      <c r="B141" t="s">
        <v>2242</v>
      </c>
      <c r="C141" t="s">
        <v>2243</v>
      </c>
      <c r="D141" t="s">
        <v>99</v>
      </c>
      <c r="E141" s="139" t="s">
        <v>1802</v>
      </c>
      <c r="F141">
        <v>492253</v>
      </c>
      <c r="G141">
        <v>33</v>
      </c>
      <c r="H141">
        <v>500000140</v>
      </c>
      <c r="I141" t="s">
        <v>832</v>
      </c>
      <c r="J141" t="s">
        <v>717</v>
      </c>
      <c r="K141" s="125" t="str">
        <f t="shared" si="2"/>
        <v>97</v>
      </c>
      <c r="L141">
        <f>VLOOKUP(E141,所属団体コード!$A$2:$B$225,2,0)</f>
        <v>148</v>
      </c>
      <c r="M141" s="124" t="s">
        <v>4906</v>
      </c>
    </row>
    <row r="142" spans="1:13" x14ac:dyDescent="0.15">
      <c r="A142">
        <v>1141</v>
      </c>
      <c r="B142" t="s">
        <v>2244</v>
      </c>
      <c r="C142" t="s">
        <v>2245</v>
      </c>
      <c r="D142" t="s">
        <v>99</v>
      </c>
      <c r="E142" s="139" t="s">
        <v>1802</v>
      </c>
      <c r="F142">
        <v>492253</v>
      </c>
      <c r="G142">
        <v>33</v>
      </c>
      <c r="H142">
        <v>500000141</v>
      </c>
      <c r="I142" t="s">
        <v>740</v>
      </c>
      <c r="J142" t="s">
        <v>635</v>
      </c>
      <c r="K142" s="125" t="str">
        <f t="shared" si="2"/>
        <v>97</v>
      </c>
      <c r="L142">
        <f>VLOOKUP(E142,所属団体コード!$A$2:$B$225,2,0)</f>
        <v>148</v>
      </c>
      <c r="M142" s="124" t="s">
        <v>4907</v>
      </c>
    </row>
    <row r="143" spans="1:13" x14ac:dyDescent="0.15">
      <c r="A143">
        <v>1142</v>
      </c>
      <c r="B143" t="s">
        <v>2246</v>
      </c>
      <c r="C143" t="s">
        <v>2247</v>
      </c>
      <c r="D143" t="s">
        <v>99</v>
      </c>
      <c r="E143" s="139" t="s">
        <v>1802</v>
      </c>
      <c r="F143">
        <v>492253</v>
      </c>
      <c r="G143">
        <v>33</v>
      </c>
      <c r="H143">
        <v>500000142</v>
      </c>
      <c r="I143" t="s">
        <v>636</v>
      </c>
      <c r="J143" t="s">
        <v>897</v>
      </c>
      <c r="K143" s="125" t="str">
        <f t="shared" si="2"/>
        <v>98</v>
      </c>
      <c r="L143">
        <f>VLOOKUP(E143,所属団体コード!$A$2:$B$225,2,0)</f>
        <v>148</v>
      </c>
      <c r="M143" s="124" t="s">
        <v>4908</v>
      </c>
    </row>
    <row r="144" spans="1:13" x14ac:dyDescent="0.15">
      <c r="A144">
        <v>1143</v>
      </c>
      <c r="B144" t="s">
        <v>2248</v>
      </c>
      <c r="C144" t="s">
        <v>2249</v>
      </c>
      <c r="D144" t="s">
        <v>99</v>
      </c>
      <c r="E144" s="139" t="s">
        <v>1802</v>
      </c>
      <c r="F144">
        <v>492253</v>
      </c>
      <c r="G144">
        <v>33</v>
      </c>
      <c r="H144">
        <v>500000143</v>
      </c>
      <c r="I144" t="s">
        <v>1469</v>
      </c>
      <c r="J144" t="s">
        <v>4443</v>
      </c>
      <c r="K144" s="125" t="str">
        <f t="shared" si="2"/>
        <v>98</v>
      </c>
      <c r="L144">
        <f>VLOOKUP(E144,所属団体コード!$A$2:$B$225,2,0)</f>
        <v>148</v>
      </c>
      <c r="M144" s="124" t="s">
        <v>4909</v>
      </c>
    </row>
    <row r="145" spans="1:13" x14ac:dyDescent="0.15">
      <c r="A145">
        <v>1144</v>
      </c>
      <c r="B145" t="s">
        <v>2250</v>
      </c>
      <c r="C145" t="s">
        <v>2251</v>
      </c>
      <c r="D145" t="s">
        <v>118</v>
      </c>
      <c r="E145" s="139" t="s">
        <v>1802</v>
      </c>
      <c r="F145">
        <v>492253</v>
      </c>
      <c r="G145">
        <v>33</v>
      </c>
      <c r="H145">
        <v>500000144</v>
      </c>
      <c r="I145" t="s">
        <v>841</v>
      </c>
      <c r="J145" t="s">
        <v>4444</v>
      </c>
      <c r="K145" s="125" t="str">
        <f t="shared" si="2"/>
        <v>99</v>
      </c>
      <c r="L145">
        <f>VLOOKUP(E145,所属団体コード!$A$2:$B$225,2,0)</f>
        <v>148</v>
      </c>
      <c r="M145" s="124" t="s">
        <v>4910</v>
      </c>
    </row>
    <row r="146" spans="1:13" x14ac:dyDescent="0.15">
      <c r="A146">
        <v>1145</v>
      </c>
      <c r="B146" t="s">
        <v>2252</v>
      </c>
      <c r="C146" t="s">
        <v>2253</v>
      </c>
      <c r="D146" t="s">
        <v>118</v>
      </c>
      <c r="E146" s="139" t="s">
        <v>1802</v>
      </c>
      <c r="F146">
        <v>492253</v>
      </c>
      <c r="G146">
        <v>33</v>
      </c>
      <c r="H146">
        <v>500000145</v>
      </c>
      <c r="I146" t="s">
        <v>638</v>
      </c>
      <c r="J146" t="s">
        <v>758</v>
      </c>
      <c r="K146" s="125" t="str">
        <f t="shared" si="2"/>
        <v>98</v>
      </c>
      <c r="L146">
        <f>VLOOKUP(E146,所属団体コード!$A$2:$B$225,2,0)</f>
        <v>148</v>
      </c>
      <c r="M146" s="124" t="s">
        <v>4911</v>
      </c>
    </row>
    <row r="147" spans="1:13" x14ac:dyDescent="0.15">
      <c r="A147">
        <v>1146</v>
      </c>
      <c r="B147" t="s">
        <v>2254</v>
      </c>
      <c r="C147" t="s">
        <v>2255</v>
      </c>
      <c r="D147" t="s">
        <v>118</v>
      </c>
      <c r="E147" s="139" t="s">
        <v>1802</v>
      </c>
      <c r="F147">
        <v>492253</v>
      </c>
      <c r="G147">
        <v>33</v>
      </c>
      <c r="H147">
        <v>500000146</v>
      </c>
      <c r="I147" t="s">
        <v>822</v>
      </c>
      <c r="J147" t="s">
        <v>1195</v>
      </c>
      <c r="K147" s="125" t="str">
        <f t="shared" si="2"/>
        <v>98</v>
      </c>
      <c r="L147">
        <f>VLOOKUP(E147,所属団体コード!$A$2:$B$225,2,0)</f>
        <v>148</v>
      </c>
      <c r="M147" s="124" t="s">
        <v>4814</v>
      </c>
    </row>
    <row r="148" spans="1:13" x14ac:dyDescent="0.15">
      <c r="A148">
        <v>1147</v>
      </c>
      <c r="B148" t="s">
        <v>2256</v>
      </c>
      <c r="C148" t="s">
        <v>2257</v>
      </c>
      <c r="D148" t="s">
        <v>118</v>
      </c>
      <c r="E148" s="139" t="s">
        <v>1802</v>
      </c>
      <c r="F148">
        <v>492253</v>
      </c>
      <c r="G148">
        <v>33</v>
      </c>
      <c r="H148">
        <v>500000147</v>
      </c>
      <c r="I148" t="s">
        <v>781</v>
      </c>
      <c r="J148" t="s">
        <v>4445</v>
      </c>
      <c r="K148" s="125" t="str">
        <f t="shared" si="2"/>
        <v>98</v>
      </c>
      <c r="L148">
        <f>VLOOKUP(E148,所属団体コード!$A$2:$B$225,2,0)</f>
        <v>148</v>
      </c>
      <c r="M148" s="124" t="s">
        <v>4905</v>
      </c>
    </row>
    <row r="149" spans="1:13" x14ac:dyDescent="0.15">
      <c r="A149">
        <v>1148</v>
      </c>
      <c r="B149" t="s">
        <v>2258</v>
      </c>
      <c r="C149" t="s">
        <v>2259</v>
      </c>
      <c r="D149" t="s">
        <v>118</v>
      </c>
      <c r="E149" s="139" t="s">
        <v>1802</v>
      </c>
      <c r="F149">
        <v>492253</v>
      </c>
      <c r="G149">
        <v>33</v>
      </c>
      <c r="H149">
        <v>500000148</v>
      </c>
      <c r="I149" t="s">
        <v>4270</v>
      </c>
      <c r="J149" t="s">
        <v>785</v>
      </c>
      <c r="K149" s="125" t="str">
        <f t="shared" si="2"/>
        <v>97</v>
      </c>
      <c r="L149">
        <f>VLOOKUP(E149,所属団体コード!$A$2:$B$225,2,0)</f>
        <v>148</v>
      </c>
      <c r="M149" s="124" t="s">
        <v>4912</v>
      </c>
    </row>
    <row r="150" spans="1:13" x14ac:dyDescent="0.15">
      <c r="A150">
        <v>1149</v>
      </c>
      <c r="B150" t="s">
        <v>2260</v>
      </c>
      <c r="C150" t="s">
        <v>2261</v>
      </c>
      <c r="D150" t="s">
        <v>126</v>
      </c>
      <c r="E150" s="139" t="s">
        <v>1802</v>
      </c>
      <c r="F150">
        <v>492253</v>
      </c>
      <c r="G150">
        <v>33</v>
      </c>
      <c r="H150">
        <v>500000149</v>
      </c>
      <c r="I150" t="s">
        <v>607</v>
      </c>
      <c r="J150" t="s">
        <v>933</v>
      </c>
      <c r="K150" s="125" t="str">
        <f t="shared" si="2"/>
        <v>99</v>
      </c>
      <c r="L150">
        <f>VLOOKUP(E150,所属団体コード!$A$2:$B$225,2,0)</f>
        <v>148</v>
      </c>
      <c r="M150" s="124" t="s">
        <v>4913</v>
      </c>
    </row>
    <row r="151" spans="1:13" x14ac:dyDescent="0.15">
      <c r="A151">
        <v>1150</v>
      </c>
      <c r="B151" t="s">
        <v>2262</v>
      </c>
      <c r="C151" t="s">
        <v>1163</v>
      </c>
      <c r="D151" t="s">
        <v>99</v>
      </c>
      <c r="E151" s="139" t="s">
        <v>1802</v>
      </c>
      <c r="F151">
        <v>492253</v>
      </c>
      <c r="G151">
        <v>33</v>
      </c>
      <c r="H151">
        <v>500000150</v>
      </c>
      <c r="I151" t="s">
        <v>715</v>
      </c>
      <c r="J151" t="s">
        <v>1103</v>
      </c>
      <c r="K151" s="125" t="str">
        <f t="shared" si="2"/>
        <v>97</v>
      </c>
      <c r="L151">
        <f>VLOOKUP(E151,所属団体コード!$A$2:$B$225,2,0)</f>
        <v>148</v>
      </c>
      <c r="M151" s="124" t="s">
        <v>4914</v>
      </c>
    </row>
    <row r="152" spans="1:13" x14ac:dyDescent="0.15">
      <c r="A152">
        <v>1151</v>
      </c>
      <c r="B152" t="s">
        <v>2263</v>
      </c>
      <c r="C152" t="s">
        <v>2264</v>
      </c>
      <c r="D152" t="s">
        <v>126</v>
      </c>
      <c r="E152" s="139" t="s">
        <v>1802</v>
      </c>
      <c r="F152">
        <v>492253</v>
      </c>
      <c r="G152">
        <v>33</v>
      </c>
      <c r="H152">
        <v>500000151</v>
      </c>
      <c r="I152" t="s">
        <v>993</v>
      </c>
      <c r="J152" t="s">
        <v>4446</v>
      </c>
      <c r="K152" s="125" t="str">
        <f t="shared" si="2"/>
        <v>00</v>
      </c>
      <c r="L152">
        <f>VLOOKUP(E152,所属団体コード!$A$2:$B$225,2,0)</f>
        <v>148</v>
      </c>
      <c r="M152" s="124" t="s">
        <v>1606</v>
      </c>
    </row>
    <row r="153" spans="1:13" x14ac:dyDescent="0.15">
      <c r="A153">
        <v>1152</v>
      </c>
      <c r="B153" t="s">
        <v>2265</v>
      </c>
      <c r="C153" t="s">
        <v>2266</v>
      </c>
      <c r="D153" t="s">
        <v>126</v>
      </c>
      <c r="E153" s="139" t="s">
        <v>1802</v>
      </c>
      <c r="F153">
        <v>492253</v>
      </c>
      <c r="G153">
        <v>33</v>
      </c>
      <c r="H153">
        <v>500000152</v>
      </c>
      <c r="I153" t="s">
        <v>784</v>
      </c>
      <c r="J153" t="s">
        <v>774</v>
      </c>
      <c r="K153" s="125" t="str">
        <f t="shared" si="2"/>
        <v>00</v>
      </c>
      <c r="L153">
        <f>VLOOKUP(E153,所属団体コード!$A$2:$B$225,2,0)</f>
        <v>148</v>
      </c>
      <c r="M153" s="124" t="s">
        <v>1427</v>
      </c>
    </row>
    <row r="154" spans="1:13" x14ac:dyDescent="0.15">
      <c r="A154">
        <v>1153</v>
      </c>
      <c r="B154" t="s">
        <v>2267</v>
      </c>
      <c r="C154" t="s">
        <v>2268</v>
      </c>
      <c r="D154" t="s">
        <v>126</v>
      </c>
      <c r="E154" s="139" t="s">
        <v>1802</v>
      </c>
      <c r="F154">
        <v>492253</v>
      </c>
      <c r="G154">
        <v>33</v>
      </c>
      <c r="H154">
        <v>500000153</v>
      </c>
      <c r="I154" t="s">
        <v>892</v>
      </c>
      <c r="J154" t="s">
        <v>785</v>
      </c>
      <c r="K154" s="125" t="str">
        <f t="shared" si="2"/>
        <v>00</v>
      </c>
      <c r="L154">
        <f>VLOOKUP(E154,所属団体コード!$A$2:$B$225,2,0)</f>
        <v>148</v>
      </c>
      <c r="M154" s="124" t="s">
        <v>1574</v>
      </c>
    </row>
    <row r="155" spans="1:13" x14ac:dyDescent="0.15">
      <c r="A155">
        <v>1154</v>
      </c>
      <c r="B155" t="s">
        <v>2269</v>
      </c>
      <c r="C155" t="s">
        <v>2270</v>
      </c>
      <c r="D155" t="s">
        <v>126</v>
      </c>
      <c r="E155" s="139" t="s">
        <v>1802</v>
      </c>
      <c r="F155">
        <v>492253</v>
      </c>
      <c r="G155">
        <v>33</v>
      </c>
      <c r="H155">
        <v>500000154</v>
      </c>
      <c r="I155" t="s">
        <v>649</v>
      </c>
      <c r="J155" t="s">
        <v>791</v>
      </c>
      <c r="K155" s="125" t="str">
        <f t="shared" si="2"/>
        <v>99</v>
      </c>
      <c r="L155">
        <f>VLOOKUP(E155,所属団体コード!$A$2:$B$225,2,0)</f>
        <v>148</v>
      </c>
      <c r="M155" s="124" t="s">
        <v>4915</v>
      </c>
    </row>
    <row r="156" spans="1:13" x14ac:dyDescent="0.15">
      <c r="A156">
        <v>1155</v>
      </c>
      <c r="B156" t="s">
        <v>2271</v>
      </c>
      <c r="C156" t="s">
        <v>2272</v>
      </c>
      <c r="D156" t="s">
        <v>126</v>
      </c>
      <c r="E156" s="139" t="s">
        <v>1811</v>
      </c>
      <c r="F156">
        <v>492271</v>
      </c>
      <c r="G156">
        <v>37</v>
      </c>
      <c r="H156">
        <v>500000155</v>
      </c>
      <c r="I156" t="s">
        <v>1155</v>
      </c>
      <c r="J156" t="s">
        <v>4447</v>
      </c>
      <c r="K156" s="125" t="str">
        <f t="shared" si="2"/>
        <v>99</v>
      </c>
      <c r="L156">
        <f>VLOOKUP(E156,所属団体コード!$A$2:$B$225,2,0)</f>
        <v>158</v>
      </c>
      <c r="M156" s="124" t="s">
        <v>4916</v>
      </c>
    </row>
    <row r="157" spans="1:13" x14ac:dyDescent="0.15">
      <c r="A157">
        <v>1156</v>
      </c>
      <c r="B157" t="s">
        <v>2273</v>
      </c>
      <c r="C157" t="s">
        <v>2274</v>
      </c>
      <c r="D157" t="s">
        <v>129</v>
      </c>
      <c r="E157" s="139" t="s">
        <v>1811</v>
      </c>
      <c r="F157">
        <v>492271</v>
      </c>
      <c r="G157">
        <v>39</v>
      </c>
      <c r="H157">
        <v>500000156</v>
      </c>
      <c r="I157" t="s">
        <v>4271</v>
      </c>
      <c r="J157" t="s">
        <v>1114</v>
      </c>
      <c r="K157" s="125" t="str">
        <f t="shared" si="2"/>
        <v>01</v>
      </c>
      <c r="L157">
        <f>VLOOKUP(E157,所属団体コード!$A$2:$B$225,2,0)</f>
        <v>158</v>
      </c>
      <c r="M157" s="124" t="s">
        <v>1473</v>
      </c>
    </row>
    <row r="158" spans="1:13" x14ac:dyDescent="0.15">
      <c r="A158">
        <v>1157</v>
      </c>
      <c r="B158" t="s">
        <v>2275</v>
      </c>
      <c r="C158" t="s">
        <v>2276</v>
      </c>
      <c r="D158" t="s">
        <v>129</v>
      </c>
      <c r="E158" s="139" t="s">
        <v>1811</v>
      </c>
      <c r="F158">
        <v>492271</v>
      </c>
      <c r="G158">
        <v>39</v>
      </c>
      <c r="H158">
        <v>500000157</v>
      </c>
      <c r="I158" t="s">
        <v>4272</v>
      </c>
      <c r="J158" t="s">
        <v>653</v>
      </c>
      <c r="K158" s="125" t="str">
        <f t="shared" si="2"/>
        <v>01</v>
      </c>
      <c r="L158">
        <f>VLOOKUP(E158,所属団体コード!$A$2:$B$225,2,0)</f>
        <v>158</v>
      </c>
      <c r="M158" s="124" t="s">
        <v>1682</v>
      </c>
    </row>
    <row r="159" spans="1:13" x14ac:dyDescent="0.15">
      <c r="A159">
        <v>1158</v>
      </c>
      <c r="B159" t="s">
        <v>2277</v>
      </c>
      <c r="C159" t="s">
        <v>2278</v>
      </c>
      <c r="D159" t="s">
        <v>129</v>
      </c>
      <c r="E159" s="139" t="s">
        <v>1811</v>
      </c>
      <c r="F159">
        <v>492271</v>
      </c>
      <c r="G159">
        <v>39</v>
      </c>
      <c r="H159">
        <v>500000158</v>
      </c>
      <c r="I159" t="s">
        <v>1093</v>
      </c>
      <c r="J159" t="s">
        <v>965</v>
      </c>
      <c r="K159" s="125" t="str">
        <f t="shared" si="2"/>
        <v>00</v>
      </c>
      <c r="L159">
        <f>VLOOKUP(E159,所属団体コード!$A$2:$B$225,2,0)</f>
        <v>158</v>
      </c>
      <c r="M159" s="124" t="s">
        <v>1579</v>
      </c>
    </row>
    <row r="160" spans="1:13" x14ac:dyDescent="0.15">
      <c r="A160">
        <v>1159</v>
      </c>
      <c r="B160" t="s">
        <v>2279</v>
      </c>
      <c r="C160" t="s">
        <v>2280</v>
      </c>
      <c r="D160" t="s">
        <v>129</v>
      </c>
      <c r="E160" s="139" t="s">
        <v>1811</v>
      </c>
      <c r="F160">
        <v>492271</v>
      </c>
      <c r="G160">
        <v>39</v>
      </c>
      <c r="H160">
        <v>500000159</v>
      </c>
      <c r="I160" t="s">
        <v>1345</v>
      </c>
      <c r="J160" t="s">
        <v>4448</v>
      </c>
      <c r="K160" s="125" t="str">
        <f t="shared" si="2"/>
        <v>00</v>
      </c>
      <c r="L160">
        <f>VLOOKUP(E160,所属団体コード!$A$2:$B$225,2,0)</f>
        <v>158</v>
      </c>
      <c r="M160" s="124" t="s">
        <v>1480</v>
      </c>
    </row>
    <row r="161" spans="1:13" x14ac:dyDescent="0.15">
      <c r="A161">
        <v>1160</v>
      </c>
      <c r="B161" t="s">
        <v>2281</v>
      </c>
      <c r="C161" t="s">
        <v>2282</v>
      </c>
      <c r="D161" t="s">
        <v>129</v>
      </c>
      <c r="E161" s="139" t="s">
        <v>1811</v>
      </c>
      <c r="F161">
        <v>492271</v>
      </c>
      <c r="G161">
        <v>37</v>
      </c>
      <c r="H161">
        <v>500000160</v>
      </c>
      <c r="I161" t="s">
        <v>1135</v>
      </c>
      <c r="J161" t="s">
        <v>4449</v>
      </c>
      <c r="K161" s="125" t="str">
        <f t="shared" si="2"/>
        <v>01</v>
      </c>
      <c r="L161">
        <f>VLOOKUP(E161,所属団体コード!$A$2:$B$225,2,0)</f>
        <v>158</v>
      </c>
      <c r="M161" s="124" t="s">
        <v>1711</v>
      </c>
    </row>
    <row r="162" spans="1:13" x14ac:dyDescent="0.15">
      <c r="A162">
        <v>1161</v>
      </c>
      <c r="B162" t="s">
        <v>2283</v>
      </c>
      <c r="C162" t="s">
        <v>2284</v>
      </c>
      <c r="D162" t="s">
        <v>129</v>
      </c>
      <c r="E162" s="139" t="s">
        <v>1811</v>
      </c>
      <c r="F162">
        <v>492271</v>
      </c>
      <c r="G162">
        <v>37</v>
      </c>
      <c r="H162">
        <v>500000161</v>
      </c>
      <c r="I162" t="s">
        <v>676</v>
      </c>
      <c r="J162" t="s">
        <v>4450</v>
      </c>
      <c r="K162" s="125" t="str">
        <f t="shared" si="2"/>
        <v>00</v>
      </c>
      <c r="L162">
        <f>VLOOKUP(E162,所属団体コード!$A$2:$B$225,2,0)</f>
        <v>158</v>
      </c>
      <c r="M162" s="124" t="s">
        <v>1692</v>
      </c>
    </row>
    <row r="163" spans="1:13" x14ac:dyDescent="0.15">
      <c r="A163">
        <v>1162</v>
      </c>
      <c r="B163" t="s">
        <v>2285</v>
      </c>
      <c r="C163" t="s">
        <v>2286</v>
      </c>
      <c r="D163" t="s">
        <v>129</v>
      </c>
      <c r="E163" s="139" t="s">
        <v>1811</v>
      </c>
      <c r="F163">
        <v>492271</v>
      </c>
      <c r="G163">
        <v>37</v>
      </c>
      <c r="H163">
        <v>500000162</v>
      </c>
      <c r="I163" t="s">
        <v>740</v>
      </c>
      <c r="J163" t="s">
        <v>680</v>
      </c>
      <c r="K163" s="125" t="str">
        <f t="shared" si="2"/>
        <v>00</v>
      </c>
      <c r="L163">
        <f>VLOOKUP(E163,所属団体コード!$A$2:$B$225,2,0)</f>
        <v>158</v>
      </c>
      <c r="M163" s="124" t="s">
        <v>1597</v>
      </c>
    </row>
    <row r="164" spans="1:13" x14ac:dyDescent="0.15">
      <c r="A164">
        <v>1163</v>
      </c>
      <c r="B164" t="s">
        <v>2287</v>
      </c>
      <c r="C164" t="s">
        <v>2288</v>
      </c>
      <c r="D164" t="s">
        <v>129</v>
      </c>
      <c r="E164" s="139" t="s">
        <v>1811</v>
      </c>
      <c r="F164">
        <v>492271</v>
      </c>
      <c r="G164">
        <v>37</v>
      </c>
      <c r="H164">
        <v>500000163</v>
      </c>
      <c r="I164" t="s">
        <v>1208</v>
      </c>
      <c r="J164" t="s">
        <v>894</v>
      </c>
      <c r="K164" s="125" t="str">
        <f t="shared" si="2"/>
        <v>00</v>
      </c>
      <c r="L164">
        <f>VLOOKUP(E164,所属団体コード!$A$2:$B$225,2,0)</f>
        <v>158</v>
      </c>
      <c r="M164" s="124" t="s">
        <v>1675</v>
      </c>
    </row>
    <row r="165" spans="1:13" x14ac:dyDescent="0.15">
      <c r="A165">
        <v>1164</v>
      </c>
      <c r="B165" t="s">
        <v>2289</v>
      </c>
      <c r="C165" t="s">
        <v>2290</v>
      </c>
      <c r="D165" t="s">
        <v>99</v>
      </c>
      <c r="E165" s="139" t="s">
        <v>1806</v>
      </c>
      <c r="F165">
        <v>492260</v>
      </c>
      <c r="G165">
        <v>38</v>
      </c>
      <c r="H165">
        <v>500000164</v>
      </c>
      <c r="I165" t="s">
        <v>616</v>
      </c>
      <c r="J165" t="s">
        <v>4451</v>
      </c>
      <c r="K165" s="125" t="str">
        <f t="shared" si="2"/>
        <v>97</v>
      </c>
      <c r="L165">
        <f>VLOOKUP(E165,所属団体コード!$A$2:$B$225,2,0)</f>
        <v>153</v>
      </c>
      <c r="M165" s="124" t="s">
        <v>4917</v>
      </c>
    </row>
    <row r="166" spans="1:13" x14ac:dyDescent="0.15">
      <c r="A166">
        <v>1165</v>
      </c>
      <c r="B166" t="s">
        <v>2291</v>
      </c>
      <c r="C166" t="s">
        <v>2292</v>
      </c>
      <c r="D166" t="s">
        <v>99</v>
      </c>
      <c r="E166" s="139" t="s">
        <v>1806</v>
      </c>
      <c r="F166">
        <v>492260</v>
      </c>
      <c r="G166">
        <v>34</v>
      </c>
      <c r="H166">
        <v>500000165</v>
      </c>
      <c r="I166" t="s">
        <v>782</v>
      </c>
      <c r="J166" t="s">
        <v>1227</v>
      </c>
      <c r="K166" s="125" t="str">
        <f t="shared" si="2"/>
        <v>98</v>
      </c>
      <c r="L166">
        <f>VLOOKUP(E166,所属団体コード!$A$2:$B$225,2,0)</f>
        <v>153</v>
      </c>
      <c r="M166" s="124" t="s">
        <v>4918</v>
      </c>
    </row>
    <row r="167" spans="1:13" x14ac:dyDescent="0.15">
      <c r="A167">
        <v>1166</v>
      </c>
      <c r="B167" t="s">
        <v>2293</v>
      </c>
      <c r="C167" t="s">
        <v>2294</v>
      </c>
      <c r="D167" t="s">
        <v>99</v>
      </c>
      <c r="E167" s="139" t="s">
        <v>1806</v>
      </c>
      <c r="F167">
        <v>492260</v>
      </c>
      <c r="G167">
        <v>34</v>
      </c>
      <c r="H167">
        <v>500000166</v>
      </c>
      <c r="I167" t="s">
        <v>644</v>
      </c>
      <c r="J167" t="s">
        <v>799</v>
      </c>
      <c r="K167" s="125" t="str">
        <f t="shared" si="2"/>
        <v>97</v>
      </c>
      <c r="L167">
        <f>VLOOKUP(E167,所属団体コード!$A$2:$B$225,2,0)</f>
        <v>153</v>
      </c>
      <c r="M167" s="124" t="s">
        <v>4919</v>
      </c>
    </row>
    <row r="168" spans="1:13" x14ac:dyDescent="0.15">
      <c r="A168">
        <v>1167</v>
      </c>
      <c r="B168" t="s">
        <v>2295</v>
      </c>
      <c r="C168" t="s">
        <v>2296</v>
      </c>
      <c r="D168" t="s">
        <v>99</v>
      </c>
      <c r="E168" s="139" t="s">
        <v>1806</v>
      </c>
      <c r="F168">
        <v>492260</v>
      </c>
      <c r="G168">
        <v>34</v>
      </c>
      <c r="H168">
        <v>500000167</v>
      </c>
      <c r="I168" t="s">
        <v>649</v>
      </c>
      <c r="J168" t="s">
        <v>4452</v>
      </c>
      <c r="K168" s="125" t="str">
        <f t="shared" si="2"/>
        <v>97</v>
      </c>
      <c r="L168">
        <f>VLOOKUP(E168,所属団体コード!$A$2:$B$225,2,0)</f>
        <v>153</v>
      </c>
      <c r="M168" s="124" t="s">
        <v>4920</v>
      </c>
    </row>
    <row r="169" spans="1:13" x14ac:dyDescent="0.15">
      <c r="A169">
        <v>1168</v>
      </c>
      <c r="B169" t="s">
        <v>2297</v>
      </c>
      <c r="C169" t="s">
        <v>2298</v>
      </c>
      <c r="D169" t="s">
        <v>99</v>
      </c>
      <c r="E169" s="139" t="s">
        <v>1806</v>
      </c>
      <c r="F169">
        <v>492260</v>
      </c>
      <c r="G169">
        <v>34</v>
      </c>
      <c r="H169">
        <v>500000168</v>
      </c>
      <c r="I169" t="s">
        <v>1009</v>
      </c>
      <c r="J169" t="s">
        <v>869</v>
      </c>
      <c r="K169" s="125" t="str">
        <f t="shared" si="2"/>
        <v>98</v>
      </c>
      <c r="L169">
        <f>VLOOKUP(E169,所属団体コード!$A$2:$B$225,2,0)</f>
        <v>153</v>
      </c>
      <c r="M169" s="124" t="s">
        <v>4871</v>
      </c>
    </row>
    <row r="170" spans="1:13" x14ac:dyDescent="0.15">
      <c r="A170">
        <v>1169</v>
      </c>
      <c r="B170" t="s">
        <v>2299</v>
      </c>
      <c r="C170" t="s">
        <v>2300</v>
      </c>
      <c r="D170" t="s">
        <v>118</v>
      </c>
      <c r="E170" s="139" t="s">
        <v>1806</v>
      </c>
      <c r="F170">
        <v>492260</v>
      </c>
      <c r="G170">
        <v>34</v>
      </c>
      <c r="H170">
        <v>500000169</v>
      </c>
      <c r="I170" t="s">
        <v>807</v>
      </c>
      <c r="J170" t="s">
        <v>680</v>
      </c>
      <c r="K170" s="125" t="str">
        <f t="shared" si="2"/>
        <v>99</v>
      </c>
      <c r="L170">
        <f>VLOOKUP(E170,所属団体コード!$A$2:$B$225,2,0)</f>
        <v>153</v>
      </c>
      <c r="M170" s="124" t="s">
        <v>4921</v>
      </c>
    </row>
    <row r="171" spans="1:13" x14ac:dyDescent="0.15">
      <c r="A171">
        <v>1170</v>
      </c>
      <c r="B171" t="s">
        <v>2301</v>
      </c>
      <c r="C171" t="s">
        <v>2302</v>
      </c>
      <c r="D171" t="s">
        <v>118</v>
      </c>
      <c r="E171" s="139" t="s">
        <v>1806</v>
      </c>
      <c r="F171">
        <v>492260</v>
      </c>
      <c r="G171">
        <v>34</v>
      </c>
      <c r="H171">
        <v>500000170</v>
      </c>
      <c r="I171" t="s">
        <v>856</v>
      </c>
      <c r="J171" t="s">
        <v>4453</v>
      </c>
      <c r="K171" s="125" t="str">
        <f t="shared" si="2"/>
        <v>98</v>
      </c>
      <c r="L171">
        <f>VLOOKUP(E171,所属団体コード!$A$2:$B$225,2,0)</f>
        <v>153</v>
      </c>
      <c r="M171" s="124" t="s">
        <v>4922</v>
      </c>
    </row>
    <row r="172" spans="1:13" x14ac:dyDescent="0.15">
      <c r="A172">
        <v>1171</v>
      </c>
      <c r="B172" t="s">
        <v>2303</v>
      </c>
      <c r="C172" t="s">
        <v>2304</v>
      </c>
      <c r="D172" t="s">
        <v>118</v>
      </c>
      <c r="E172" s="139" t="s">
        <v>1806</v>
      </c>
      <c r="F172">
        <v>492260</v>
      </c>
      <c r="G172">
        <v>33</v>
      </c>
      <c r="H172">
        <v>500000171</v>
      </c>
      <c r="I172" t="s">
        <v>908</v>
      </c>
      <c r="J172" t="s">
        <v>746</v>
      </c>
      <c r="K172" s="125" t="str">
        <f t="shared" si="2"/>
        <v>98</v>
      </c>
      <c r="L172">
        <f>VLOOKUP(E172,所属団体コード!$A$2:$B$225,2,0)</f>
        <v>153</v>
      </c>
      <c r="M172" s="124" t="s">
        <v>4923</v>
      </c>
    </row>
    <row r="173" spans="1:13" x14ac:dyDescent="0.15">
      <c r="A173">
        <v>1172</v>
      </c>
      <c r="B173" t="s">
        <v>2305</v>
      </c>
      <c r="C173" t="s">
        <v>2306</v>
      </c>
      <c r="D173" t="s">
        <v>118</v>
      </c>
      <c r="E173" s="139" t="s">
        <v>1806</v>
      </c>
      <c r="F173">
        <v>492260</v>
      </c>
      <c r="G173">
        <v>34</v>
      </c>
      <c r="H173">
        <v>500000172</v>
      </c>
      <c r="I173" t="s">
        <v>1087</v>
      </c>
      <c r="J173" t="s">
        <v>4454</v>
      </c>
      <c r="K173" s="125" t="str">
        <f t="shared" si="2"/>
        <v>98</v>
      </c>
      <c r="L173">
        <f>VLOOKUP(E173,所属団体コード!$A$2:$B$225,2,0)</f>
        <v>153</v>
      </c>
      <c r="M173" s="124" t="s">
        <v>4924</v>
      </c>
    </row>
    <row r="174" spans="1:13" x14ac:dyDescent="0.15">
      <c r="A174">
        <v>1173</v>
      </c>
      <c r="B174" t="s">
        <v>2307</v>
      </c>
      <c r="C174" t="s">
        <v>2308</v>
      </c>
      <c r="D174" t="s">
        <v>118</v>
      </c>
      <c r="E174" s="139" t="s">
        <v>1806</v>
      </c>
      <c r="F174">
        <v>492260</v>
      </c>
      <c r="G174">
        <v>34</v>
      </c>
      <c r="H174">
        <v>500000173</v>
      </c>
      <c r="I174" t="s">
        <v>743</v>
      </c>
      <c r="J174" t="s">
        <v>1356</v>
      </c>
      <c r="K174" s="125" t="str">
        <f t="shared" si="2"/>
        <v>98</v>
      </c>
      <c r="L174">
        <f>VLOOKUP(E174,所属団体コード!$A$2:$B$225,2,0)</f>
        <v>153</v>
      </c>
      <c r="M174" s="124" t="s">
        <v>4925</v>
      </c>
    </row>
    <row r="175" spans="1:13" x14ac:dyDescent="0.15">
      <c r="A175">
        <v>1174</v>
      </c>
      <c r="B175" t="s">
        <v>2309</v>
      </c>
      <c r="C175" t="s">
        <v>2310</v>
      </c>
      <c r="D175" t="s">
        <v>126</v>
      </c>
      <c r="E175" s="139" t="s">
        <v>1806</v>
      </c>
      <c r="F175">
        <v>492260</v>
      </c>
      <c r="G175">
        <v>33</v>
      </c>
      <c r="H175">
        <v>500000174</v>
      </c>
      <c r="I175" t="s">
        <v>626</v>
      </c>
      <c r="J175" t="s">
        <v>1400</v>
      </c>
      <c r="K175" s="125" t="str">
        <f t="shared" si="2"/>
        <v>99</v>
      </c>
      <c r="L175">
        <f>VLOOKUP(E175,所属団体コード!$A$2:$B$225,2,0)</f>
        <v>153</v>
      </c>
      <c r="M175" s="124" t="s">
        <v>4926</v>
      </c>
    </row>
    <row r="176" spans="1:13" x14ac:dyDescent="0.15">
      <c r="A176">
        <v>1175</v>
      </c>
      <c r="B176" t="s">
        <v>2311</v>
      </c>
      <c r="C176" t="s">
        <v>2312</v>
      </c>
      <c r="D176" t="s">
        <v>126</v>
      </c>
      <c r="E176" s="139" t="s">
        <v>1806</v>
      </c>
      <c r="F176">
        <v>492260</v>
      </c>
      <c r="G176">
        <v>35</v>
      </c>
      <c r="H176">
        <v>500000175</v>
      </c>
      <c r="I176" t="s">
        <v>792</v>
      </c>
      <c r="J176" t="s">
        <v>4455</v>
      </c>
      <c r="K176" s="125" t="str">
        <f t="shared" si="2"/>
        <v>00</v>
      </c>
      <c r="L176">
        <f>VLOOKUP(E176,所属団体コード!$A$2:$B$225,2,0)</f>
        <v>153</v>
      </c>
      <c r="M176" s="124" t="s">
        <v>4927</v>
      </c>
    </row>
    <row r="177" spans="1:13" x14ac:dyDescent="0.15">
      <c r="A177">
        <v>1176</v>
      </c>
      <c r="B177" t="s">
        <v>2313</v>
      </c>
      <c r="C177" t="s">
        <v>2314</v>
      </c>
      <c r="D177" t="s">
        <v>126</v>
      </c>
      <c r="E177" s="139" t="s">
        <v>1806</v>
      </c>
      <c r="F177">
        <v>492260</v>
      </c>
      <c r="G177">
        <v>34</v>
      </c>
      <c r="H177">
        <v>500000176</v>
      </c>
      <c r="I177" t="s">
        <v>802</v>
      </c>
      <c r="J177" t="s">
        <v>4456</v>
      </c>
      <c r="K177" s="125" t="str">
        <f t="shared" si="2"/>
        <v>99</v>
      </c>
      <c r="L177">
        <f>VLOOKUP(E177,所属団体コード!$A$2:$B$225,2,0)</f>
        <v>153</v>
      </c>
      <c r="M177" s="124" t="s">
        <v>4928</v>
      </c>
    </row>
    <row r="178" spans="1:13" x14ac:dyDescent="0.15">
      <c r="A178">
        <v>1177</v>
      </c>
      <c r="B178" t="s">
        <v>2315</v>
      </c>
      <c r="C178" t="s">
        <v>2316</v>
      </c>
      <c r="D178" t="s">
        <v>126</v>
      </c>
      <c r="E178" s="139" t="s">
        <v>1806</v>
      </c>
      <c r="F178">
        <v>492260</v>
      </c>
      <c r="G178">
        <v>34</v>
      </c>
      <c r="H178">
        <v>500000177</v>
      </c>
      <c r="I178" t="s">
        <v>913</v>
      </c>
      <c r="J178" t="s">
        <v>4457</v>
      </c>
      <c r="K178" s="125" t="str">
        <f t="shared" si="2"/>
        <v>99</v>
      </c>
      <c r="L178">
        <f>VLOOKUP(E178,所属団体コード!$A$2:$B$225,2,0)</f>
        <v>153</v>
      </c>
      <c r="M178" s="124" t="s">
        <v>4929</v>
      </c>
    </row>
    <row r="179" spans="1:13" x14ac:dyDescent="0.15">
      <c r="A179">
        <v>1178</v>
      </c>
      <c r="B179" t="s">
        <v>2317</v>
      </c>
      <c r="C179" t="s">
        <v>2318</v>
      </c>
      <c r="D179" t="s">
        <v>126</v>
      </c>
      <c r="E179" s="139" t="s">
        <v>1806</v>
      </c>
      <c r="F179">
        <v>492260</v>
      </c>
      <c r="G179">
        <v>34</v>
      </c>
      <c r="H179">
        <v>500000178</v>
      </c>
      <c r="I179" t="s">
        <v>607</v>
      </c>
      <c r="J179" t="s">
        <v>907</v>
      </c>
      <c r="K179" s="125" t="str">
        <f t="shared" si="2"/>
        <v>99</v>
      </c>
      <c r="L179">
        <f>VLOOKUP(E179,所属団体コード!$A$2:$B$225,2,0)</f>
        <v>153</v>
      </c>
      <c r="M179" s="124" t="s">
        <v>4930</v>
      </c>
    </row>
    <row r="180" spans="1:13" x14ac:dyDescent="0.15">
      <c r="A180">
        <v>1179</v>
      </c>
      <c r="B180" t="s">
        <v>2319</v>
      </c>
      <c r="C180" t="s">
        <v>2320</v>
      </c>
      <c r="D180" t="s">
        <v>126</v>
      </c>
      <c r="E180" s="139" t="s">
        <v>1806</v>
      </c>
      <c r="F180">
        <v>492260</v>
      </c>
      <c r="G180">
        <v>34</v>
      </c>
      <c r="H180">
        <v>500000179</v>
      </c>
      <c r="I180" t="s">
        <v>779</v>
      </c>
      <c r="J180" t="s">
        <v>1137</v>
      </c>
      <c r="K180" s="125" t="str">
        <f t="shared" si="2"/>
        <v>00</v>
      </c>
      <c r="L180">
        <f>VLOOKUP(E180,所属団体コード!$A$2:$B$225,2,0)</f>
        <v>153</v>
      </c>
      <c r="M180" s="124" t="s">
        <v>4931</v>
      </c>
    </row>
    <row r="181" spans="1:13" x14ac:dyDescent="0.15">
      <c r="A181">
        <v>1180</v>
      </c>
      <c r="B181" t="s">
        <v>2321</v>
      </c>
      <c r="C181" t="s">
        <v>2322</v>
      </c>
      <c r="D181" t="s">
        <v>126</v>
      </c>
      <c r="E181" s="139" t="s">
        <v>1806</v>
      </c>
      <c r="F181">
        <v>492260</v>
      </c>
      <c r="G181">
        <v>34</v>
      </c>
      <c r="H181">
        <v>500000180</v>
      </c>
      <c r="I181" t="s">
        <v>909</v>
      </c>
      <c r="J181" t="s">
        <v>876</v>
      </c>
      <c r="K181" s="125" t="str">
        <f t="shared" si="2"/>
        <v>99</v>
      </c>
      <c r="L181">
        <f>VLOOKUP(E181,所属団体コード!$A$2:$B$225,2,0)</f>
        <v>153</v>
      </c>
      <c r="M181" s="124" t="s">
        <v>4932</v>
      </c>
    </row>
    <row r="182" spans="1:13" x14ac:dyDescent="0.15">
      <c r="A182">
        <v>1181</v>
      </c>
      <c r="B182" t="s">
        <v>2323</v>
      </c>
      <c r="C182" t="s">
        <v>2324</v>
      </c>
      <c r="D182" t="s">
        <v>144</v>
      </c>
      <c r="E182" s="139" t="s">
        <v>1785</v>
      </c>
      <c r="F182">
        <v>490061</v>
      </c>
      <c r="G182">
        <v>33</v>
      </c>
      <c r="H182">
        <v>500000181</v>
      </c>
      <c r="I182" t="s">
        <v>647</v>
      </c>
      <c r="J182" t="s">
        <v>918</v>
      </c>
      <c r="K182" s="125" t="str">
        <f t="shared" si="2"/>
        <v>93</v>
      </c>
      <c r="L182">
        <f>VLOOKUP(E182,所属団体コード!$A$2:$B$225,2,0)</f>
        <v>130</v>
      </c>
      <c r="M182" s="124" t="s">
        <v>4933</v>
      </c>
    </row>
    <row r="183" spans="1:13" x14ac:dyDescent="0.15">
      <c r="A183">
        <v>1182</v>
      </c>
      <c r="B183" t="s">
        <v>2325</v>
      </c>
      <c r="C183" t="s">
        <v>2326</v>
      </c>
      <c r="D183" t="s">
        <v>144</v>
      </c>
      <c r="E183" s="139" t="s">
        <v>1785</v>
      </c>
      <c r="F183">
        <v>490061</v>
      </c>
      <c r="G183">
        <v>18</v>
      </c>
      <c r="H183">
        <v>500000182</v>
      </c>
      <c r="I183" t="s">
        <v>609</v>
      </c>
      <c r="J183" t="s">
        <v>1098</v>
      </c>
      <c r="K183" s="125" t="str">
        <f t="shared" si="2"/>
        <v>95</v>
      </c>
      <c r="L183">
        <f>VLOOKUP(E183,所属団体コード!$A$2:$B$225,2,0)</f>
        <v>130</v>
      </c>
      <c r="M183" s="124" t="s">
        <v>4934</v>
      </c>
    </row>
    <row r="184" spans="1:13" x14ac:dyDescent="0.15">
      <c r="A184">
        <v>1183</v>
      </c>
      <c r="B184" t="s">
        <v>2327</v>
      </c>
      <c r="C184" t="s">
        <v>2328</v>
      </c>
      <c r="D184" t="s">
        <v>144</v>
      </c>
      <c r="E184" s="139" t="s">
        <v>1785</v>
      </c>
      <c r="F184">
        <v>490061</v>
      </c>
      <c r="G184">
        <v>37</v>
      </c>
      <c r="H184">
        <v>500000183</v>
      </c>
      <c r="I184" t="s">
        <v>715</v>
      </c>
      <c r="J184" t="s">
        <v>810</v>
      </c>
      <c r="K184" s="125" t="str">
        <f t="shared" si="2"/>
        <v>94</v>
      </c>
      <c r="L184">
        <f>VLOOKUP(E184,所属団体コード!$A$2:$B$225,2,0)</f>
        <v>130</v>
      </c>
      <c r="M184" s="124" t="s">
        <v>4935</v>
      </c>
    </row>
    <row r="185" spans="1:13" x14ac:dyDescent="0.15">
      <c r="A185">
        <v>1184</v>
      </c>
      <c r="B185" t="s">
        <v>2329</v>
      </c>
      <c r="C185" t="s">
        <v>2330</v>
      </c>
      <c r="D185" t="s">
        <v>144</v>
      </c>
      <c r="E185" s="139" t="s">
        <v>1785</v>
      </c>
      <c r="F185">
        <v>490061</v>
      </c>
      <c r="G185">
        <v>33</v>
      </c>
      <c r="H185">
        <v>500000184</v>
      </c>
      <c r="I185" t="s">
        <v>672</v>
      </c>
      <c r="J185" t="s">
        <v>1111</v>
      </c>
      <c r="K185" s="125" t="str">
        <f t="shared" si="2"/>
        <v>94</v>
      </c>
      <c r="L185">
        <f>VLOOKUP(E185,所属団体コード!$A$2:$B$225,2,0)</f>
        <v>130</v>
      </c>
      <c r="M185" s="124" t="s">
        <v>4936</v>
      </c>
    </row>
    <row r="186" spans="1:13" x14ac:dyDescent="0.15">
      <c r="A186">
        <v>1185</v>
      </c>
      <c r="B186" t="s">
        <v>2331</v>
      </c>
      <c r="C186" t="s">
        <v>2332</v>
      </c>
      <c r="D186" t="s">
        <v>144</v>
      </c>
      <c r="E186" s="139" t="s">
        <v>1785</v>
      </c>
      <c r="F186">
        <v>490061</v>
      </c>
      <c r="G186">
        <v>33</v>
      </c>
      <c r="H186">
        <v>500000185</v>
      </c>
      <c r="I186" t="s">
        <v>802</v>
      </c>
      <c r="J186" t="s">
        <v>1213</v>
      </c>
      <c r="K186" s="125" t="str">
        <f t="shared" si="2"/>
        <v>96</v>
      </c>
      <c r="L186">
        <f>VLOOKUP(E186,所属団体コード!$A$2:$B$225,2,0)</f>
        <v>130</v>
      </c>
      <c r="M186" s="124" t="s">
        <v>4937</v>
      </c>
    </row>
    <row r="187" spans="1:13" x14ac:dyDescent="0.15">
      <c r="A187">
        <v>1186</v>
      </c>
      <c r="B187" t="s">
        <v>2333</v>
      </c>
      <c r="C187" t="s">
        <v>523</v>
      </c>
      <c r="D187" t="s">
        <v>144</v>
      </c>
      <c r="E187" s="139" t="s">
        <v>1785</v>
      </c>
      <c r="F187">
        <v>490061</v>
      </c>
      <c r="G187">
        <v>33</v>
      </c>
      <c r="H187">
        <v>500000186</v>
      </c>
      <c r="I187" t="s">
        <v>838</v>
      </c>
      <c r="J187" t="s">
        <v>697</v>
      </c>
      <c r="K187" s="125" t="str">
        <f t="shared" si="2"/>
        <v>95</v>
      </c>
      <c r="L187">
        <f>VLOOKUP(E187,所属団体コード!$A$2:$B$225,2,0)</f>
        <v>130</v>
      </c>
      <c r="M187" s="124" t="s">
        <v>4938</v>
      </c>
    </row>
    <row r="188" spans="1:13" x14ac:dyDescent="0.15">
      <c r="A188">
        <v>1187</v>
      </c>
      <c r="B188" t="s">
        <v>2334</v>
      </c>
      <c r="C188" t="s">
        <v>2335</v>
      </c>
      <c r="D188" t="s">
        <v>134</v>
      </c>
      <c r="E188" s="139" t="s">
        <v>1785</v>
      </c>
      <c r="F188">
        <v>490061</v>
      </c>
      <c r="G188">
        <v>33</v>
      </c>
      <c r="H188">
        <v>500000187</v>
      </c>
      <c r="I188" t="s">
        <v>1059</v>
      </c>
      <c r="J188" t="s">
        <v>1012</v>
      </c>
      <c r="K188" s="125" t="str">
        <f t="shared" si="2"/>
        <v>95</v>
      </c>
      <c r="L188">
        <f>VLOOKUP(E188,所属団体コード!$A$2:$B$225,2,0)</f>
        <v>130</v>
      </c>
      <c r="M188" s="124" t="s">
        <v>4939</v>
      </c>
    </row>
    <row r="189" spans="1:13" x14ac:dyDescent="0.15">
      <c r="A189">
        <v>1188</v>
      </c>
      <c r="B189" t="s">
        <v>2336</v>
      </c>
      <c r="C189" t="s">
        <v>2337</v>
      </c>
      <c r="D189" t="s">
        <v>133</v>
      </c>
      <c r="E189" s="139" t="s">
        <v>1785</v>
      </c>
      <c r="F189">
        <v>490061</v>
      </c>
      <c r="G189">
        <v>33</v>
      </c>
      <c r="H189">
        <v>500000188</v>
      </c>
      <c r="I189" t="s">
        <v>4273</v>
      </c>
      <c r="J189" t="s">
        <v>1354</v>
      </c>
      <c r="K189" s="125" t="str">
        <f t="shared" si="2"/>
        <v>97</v>
      </c>
      <c r="L189">
        <f>VLOOKUP(E189,所属団体コード!$A$2:$B$225,2,0)</f>
        <v>130</v>
      </c>
      <c r="M189" s="124" t="s">
        <v>4940</v>
      </c>
    </row>
    <row r="190" spans="1:13" x14ac:dyDescent="0.15">
      <c r="A190">
        <v>1189</v>
      </c>
      <c r="B190" t="s">
        <v>2338</v>
      </c>
      <c r="C190" t="s">
        <v>2339</v>
      </c>
      <c r="D190" t="s">
        <v>133</v>
      </c>
      <c r="E190" s="139" t="s">
        <v>1785</v>
      </c>
      <c r="F190">
        <v>490061</v>
      </c>
      <c r="G190">
        <v>34</v>
      </c>
      <c r="H190">
        <v>500000189</v>
      </c>
      <c r="I190" t="s">
        <v>1115</v>
      </c>
      <c r="J190" t="s">
        <v>867</v>
      </c>
      <c r="K190" s="125" t="str">
        <f t="shared" si="2"/>
        <v>96</v>
      </c>
      <c r="L190">
        <f>VLOOKUP(E190,所属団体コード!$A$2:$B$225,2,0)</f>
        <v>130</v>
      </c>
      <c r="M190" s="124" t="s">
        <v>4941</v>
      </c>
    </row>
    <row r="191" spans="1:13" x14ac:dyDescent="0.15">
      <c r="A191">
        <v>1190</v>
      </c>
      <c r="B191" t="s">
        <v>2340</v>
      </c>
      <c r="C191" t="s">
        <v>2341</v>
      </c>
      <c r="D191" t="s">
        <v>134</v>
      </c>
      <c r="E191" s="139" t="s">
        <v>1785</v>
      </c>
      <c r="F191">
        <v>490061</v>
      </c>
      <c r="G191">
        <v>33</v>
      </c>
      <c r="H191">
        <v>500000190</v>
      </c>
      <c r="I191" t="s">
        <v>715</v>
      </c>
      <c r="J191" t="s">
        <v>1107</v>
      </c>
      <c r="K191" s="125" t="str">
        <f t="shared" si="2"/>
        <v>95</v>
      </c>
      <c r="L191">
        <f>VLOOKUP(E191,所属団体コード!$A$2:$B$225,2,0)</f>
        <v>130</v>
      </c>
      <c r="M191" s="124" t="s">
        <v>4942</v>
      </c>
    </row>
    <row r="192" spans="1:13" x14ac:dyDescent="0.15">
      <c r="A192">
        <v>1191</v>
      </c>
      <c r="B192" t="s">
        <v>2342</v>
      </c>
      <c r="C192" t="s">
        <v>2343</v>
      </c>
      <c r="D192" t="s">
        <v>133</v>
      </c>
      <c r="E192" s="139" t="s">
        <v>1785</v>
      </c>
      <c r="F192">
        <v>490061</v>
      </c>
      <c r="G192">
        <v>33</v>
      </c>
      <c r="H192">
        <v>500000191</v>
      </c>
      <c r="I192" t="s">
        <v>620</v>
      </c>
      <c r="J192" t="s">
        <v>4458</v>
      </c>
      <c r="K192" s="125" t="str">
        <f t="shared" si="2"/>
        <v>96</v>
      </c>
      <c r="L192">
        <f>VLOOKUP(E192,所属団体コード!$A$2:$B$225,2,0)</f>
        <v>130</v>
      </c>
      <c r="M192" s="124" t="s">
        <v>4943</v>
      </c>
    </row>
    <row r="193" spans="1:13" x14ac:dyDescent="0.15">
      <c r="A193">
        <v>1192</v>
      </c>
      <c r="B193" t="s">
        <v>2344</v>
      </c>
      <c r="C193" t="s">
        <v>2345</v>
      </c>
      <c r="D193" t="s">
        <v>99</v>
      </c>
      <c r="E193" s="139" t="s">
        <v>1785</v>
      </c>
      <c r="F193">
        <v>490061</v>
      </c>
      <c r="G193">
        <v>33</v>
      </c>
      <c r="H193">
        <v>500000192</v>
      </c>
      <c r="I193" t="s">
        <v>838</v>
      </c>
      <c r="J193" t="s">
        <v>4447</v>
      </c>
      <c r="K193" s="125" t="str">
        <f t="shared" si="2"/>
        <v>97</v>
      </c>
      <c r="L193">
        <f>VLOOKUP(E193,所属団体コード!$A$2:$B$225,2,0)</f>
        <v>130</v>
      </c>
      <c r="M193" s="124" t="s">
        <v>4944</v>
      </c>
    </row>
    <row r="194" spans="1:13" x14ac:dyDescent="0.15">
      <c r="A194">
        <v>1193</v>
      </c>
      <c r="B194" t="s">
        <v>2346</v>
      </c>
      <c r="C194" t="s">
        <v>2347</v>
      </c>
      <c r="D194" t="s">
        <v>99</v>
      </c>
      <c r="E194" s="139" t="s">
        <v>1785</v>
      </c>
      <c r="F194">
        <v>490061</v>
      </c>
      <c r="G194">
        <v>33</v>
      </c>
      <c r="H194">
        <v>500000193</v>
      </c>
      <c r="I194" t="s">
        <v>655</v>
      </c>
      <c r="J194" t="s">
        <v>4459</v>
      </c>
      <c r="K194" s="125" t="str">
        <f t="shared" si="2"/>
        <v>98</v>
      </c>
      <c r="L194">
        <f>VLOOKUP(E194,所属団体コード!$A$2:$B$225,2,0)</f>
        <v>130</v>
      </c>
      <c r="M194" s="124" t="s">
        <v>1645</v>
      </c>
    </row>
    <row r="195" spans="1:13" x14ac:dyDescent="0.15">
      <c r="A195">
        <v>1194</v>
      </c>
      <c r="B195" t="s">
        <v>2348</v>
      </c>
      <c r="C195" t="s">
        <v>2349</v>
      </c>
      <c r="D195" t="s">
        <v>99</v>
      </c>
      <c r="E195" s="139" t="s">
        <v>1785</v>
      </c>
      <c r="F195">
        <v>490061</v>
      </c>
      <c r="G195">
        <v>33</v>
      </c>
      <c r="H195">
        <v>500000194</v>
      </c>
      <c r="I195" t="s">
        <v>728</v>
      </c>
      <c r="J195" t="s">
        <v>4460</v>
      </c>
      <c r="K195" s="125" t="str">
        <f t="shared" ref="K195:K258" si="3">LEFT(M195,2)</f>
        <v>97</v>
      </c>
      <c r="L195">
        <f>VLOOKUP(E195,所属団体コード!$A$2:$B$225,2,0)</f>
        <v>130</v>
      </c>
      <c r="M195" s="124" t="s">
        <v>4872</v>
      </c>
    </row>
    <row r="196" spans="1:13" x14ac:dyDescent="0.15">
      <c r="A196">
        <v>1195</v>
      </c>
      <c r="B196" t="s">
        <v>2350</v>
      </c>
      <c r="C196" t="s">
        <v>2351</v>
      </c>
      <c r="D196" t="s">
        <v>99</v>
      </c>
      <c r="E196" s="139" t="s">
        <v>1785</v>
      </c>
      <c r="F196">
        <v>490061</v>
      </c>
      <c r="G196">
        <v>28</v>
      </c>
      <c r="H196">
        <v>500000195</v>
      </c>
      <c r="I196" t="s">
        <v>638</v>
      </c>
      <c r="J196" t="s">
        <v>4461</v>
      </c>
      <c r="K196" s="125" t="str">
        <f t="shared" si="3"/>
        <v>97</v>
      </c>
      <c r="L196">
        <f>VLOOKUP(E196,所属団体コード!$A$2:$B$225,2,0)</f>
        <v>130</v>
      </c>
      <c r="M196" s="124" t="s">
        <v>4945</v>
      </c>
    </row>
    <row r="197" spans="1:13" x14ac:dyDescent="0.15">
      <c r="A197">
        <v>1196</v>
      </c>
      <c r="B197" t="s">
        <v>2352</v>
      </c>
      <c r="C197" t="s">
        <v>2353</v>
      </c>
      <c r="D197" t="s">
        <v>99</v>
      </c>
      <c r="E197" s="139" t="s">
        <v>1785</v>
      </c>
      <c r="F197">
        <v>490061</v>
      </c>
      <c r="G197">
        <v>33</v>
      </c>
      <c r="H197">
        <v>500000196</v>
      </c>
      <c r="I197" t="s">
        <v>832</v>
      </c>
      <c r="J197" t="s">
        <v>999</v>
      </c>
      <c r="K197" s="125" t="str">
        <f t="shared" si="3"/>
        <v>97</v>
      </c>
      <c r="L197">
        <f>VLOOKUP(E197,所属団体コード!$A$2:$B$225,2,0)</f>
        <v>130</v>
      </c>
      <c r="M197" s="124" t="s">
        <v>4946</v>
      </c>
    </row>
    <row r="198" spans="1:13" x14ac:dyDescent="0.15">
      <c r="A198">
        <v>1197</v>
      </c>
      <c r="B198" t="s">
        <v>2354</v>
      </c>
      <c r="C198" t="s">
        <v>2355</v>
      </c>
      <c r="D198" t="s">
        <v>99</v>
      </c>
      <c r="E198" s="139" t="s">
        <v>1785</v>
      </c>
      <c r="F198">
        <v>490061</v>
      </c>
      <c r="G198">
        <v>33</v>
      </c>
      <c r="H198">
        <v>500000197</v>
      </c>
      <c r="I198" t="s">
        <v>607</v>
      </c>
      <c r="J198" t="s">
        <v>4462</v>
      </c>
      <c r="K198" s="125" t="str">
        <f t="shared" si="3"/>
        <v>97</v>
      </c>
      <c r="L198">
        <f>VLOOKUP(E198,所属団体コード!$A$2:$B$225,2,0)</f>
        <v>130</v>
      </c>
      <c r="M198" s="124" t="s">
        <v>4947</v>
      </c>
    </row>
    <row r="199" spans="1:13" x14ac:dyDescent="0.15">
      <c r="A199">
        <v>1198</v>
      </c>
      <c r="B199" t="s">
        <v>2356</v>
      </c>
      <c r="C199" t="s">
        <v>2357</v>
      </c>
      <c r="D199" t="s">
        <v>99</v>
      </c>
      <c r="E199" s="139" t="s">
        <v>1785</v>
      </c>
      <c r="F199">
        <v>490061</v>
      </c>
      <c r="G199">
        <v>32</v>
      </c>
      <c r="H199">
        <v>500000198</v>
      </c>
      <c r="I199" t="s">
        <v>992</v>
      </c>
      <c r="J199" t="s">
        <v>1111</v>
      </c>
      <c r="K199" s="125" t="str">
        <f t="shared" si="3"/>
        <v>97</v>
      </c>
      <c r="L199">
        <f>VLOOKUP(E199,所属団体コード!$A$2:$B$225,2,0)</f>
        <v>130</v>
      </c>
      <c r="M199" s="124" t="s">
        <v>4948</v>
      </c>
    </row>
    <row r="200" spans="1:13" x14ac:dyDescent="0.15">
      <c r="A200">
        <v>1199</v>
      </c>
      <c r="B200" t="s">
        <v>2358</v>
      </c>
      <c r="C200" t="s">
        <v>2359</v>
      </c>
      <c r="D200" t="s">
        <v>99</v>
      </c>
      <c r="E200" s="139" t="s">
        <v>1785</v>
      </c>
      <c r="F200">
        <v>490061</v>
      </c>
      <c r="G200">
        <v>28</v>
      </c>
      <c r="H200">
        <v>500000199</v>
      </c>
      <c r="I200" t="s">
        <v>607</v>
      </c>
      <c r="J200" t="s">
        <v>1145</v>
      </c>
      <c r="K200" s="125" t="str">
        <f t="shared" si="3"/>
        <v>96</v>
      </c>
      <c r="L200">
        <f>VLOOKUP(E200,所属団体コード!$A$2:$B$225,2,0)</f>
        <v>130</v>
      </c>
      <c r="M200" s="124" t="s">
        <v>4949</v>
      </c>
    </row>
    <row r="201" spans="1:13" x14ac:dyDescent="0.15">
      <c r="A201">
        <v>1200</v>
      </c>
      <c r="B201" t="s">
        <v>2360</v>
      </c>
      <c r="C201" t="s">
        <v>2361</v>
      </c>
      <c r="D201" t="s">
        <v>99</v>
      </c>
      <c r="E201" s="139" t="s">
        <v>1785</v>
      </c>
      <c r="F201">
        <v>490061</v>
      </c>
      <c r="G201">
        <v>33</v>
      </c>
      <c r="H201">
        <v>500000200</v>
      </c>
      <c r="I201" t="s">
        <v>632</v>
      </c>
      <c r="J201" t="s">
        <v>4463</v>
      </c>
      <c r="K201" s="125" t="str">
        <f t="shared" si="3"/>
        <v>96</v>
      </c>
      <c r="L201">
        <f>VLOOKUP(E201,所属団体コード!$A$2:$B$225,2,0)</f>
        <v>130</v>
      </c>
      <c r="M201" s="124" t="s">
        <v>1679</v>
      </c>
    </row>
    <row r="202" spans="1:13" x14ac:dyDescent="0.15">
      <c r="A202">
        <v>1201</v>
      </c>
      <c r="B202" t="s">
        <v>2362</v>
      </c>
      <c r="C202" t="s">
        <v>2363</v>
      </c>
      <c r="D202" t="s">
        <v>99</v>
      </c>
      <c r="E202" s="139" t="s">
        <v>1785</v>
      </c>
      <c r="F202">
        <v>490061</v>
      </c>
      <c r="G202">
        <v>28</v>
      </c>
      <c r="H202">
        <v>500000201</v>
      </c>
      <c r="I202" t="s">
        <v>824</v>
      </c>
      <c r="J202" t="s">
        <v>4464</v>
      </c>
      <c r="K202" s="125" t="str">
        <f t="shared" si="3"/>
        <v>97</v>
      </c>
      <c r="L202">
        <f>VLOOKUP(E202,所属団体コード!$A$2:$B$225,2,0)</f>
        <v>130</v>
      </c>
      <c r="M202" s="124" t="s">
        <v>4950</v>
      </c>
    </row>
    <row r="203" spans="1:13" x14ac:dyDescent="0.15">
      <c r="A203">
        <v>1202</v>
      </c>
      <c r="B203" t="s">
        <v>2364</v>
      </c>
      <c r="C203" t="s">
        <v>2365</v>
      </c>
      <c r="D203" t="s">
        <v>99</v>
      </c>
      <c r="E203" s="139" t="s">
        <v>1785</v>
      </c>
      <c r="F203">
        <v>490061</v>
      </c>
      <c r="G203">
        <v>33</v>
      </c>
      <c r="H203">
        <v>500000202</v>
      </c>
      <c r="I203" t="s">
        <v>1168</v>
      </c>
      <c r="J203" t="s">
        <v>4465</v>
      </c>
      <c r="K203" s="125" t="str">
        <f t="shared" si="3"/>
        <v>98</v>
      </c>
      <c r="L203">
        <f>VLOOKUP(E203,所属団体コード!$A$2:$B$225,2,0)</f>
        <v>130</v>
      </c>
      <c r="M203" s="124" t="s">
        <v>4951</v>
      </c>
    </row>
    <row r="204" spans="1:13" x14ac:dyDescent="0.15">
      <c r="A204">
        <v>1203</v>
      </c>
      <c r="B204" t="s">
        <v>2366</v>
      </c>
      <c r="C204" t="s">
        <v>2367</v>
      </c>
      <c r="D204" t="s">
        <v>99</v>
      </c>
      <c r="E204" s="139" t="s">
        <v>1785</v>
      </c>
      <c r="F204">
        <v>490061</v>
      </c>
      <c r="G204">
        <v>30</v>
      </c>
      <c r="H204">
        <v>500000203</v>
      </c>
      <c r="I204" t="s">
        <v>1044</v>
      </c>
      <c r="J204" t="s">
        <v>4466</v>
      </c>
      <c r="K204" s="125" t="str">
        <f t="shared" si="3"/>
        <v>97</v>
      </c>
      <c r="L204">
        <f>VLOOKUP(E204,所属団体コード!$A$2:$B$225,2,0)</f>
        <v>130</v>
      </c>
      <c r="M204" s="124" t="s">
        <v>4952</v>
      </c>
    </row>
    <row r="205" spans="1:13" x14ac:dyDescent="0.15">
      <c r="A205">
        <v>1204</v>
      </c>
      <c r="B205" t="s">
        <v>2368</v>
      </c>
      <c r="C205" t="s">
        <v>2369</v>
      </c>
      <c r="D205" t="s">
        <v>99</v>
      </c>
      <c r="E205" s="139" t="s">
        <v>1785</v>
      </c>
      <c r="F205">
        <v>490061</v>
      </c>
      <c r="G205">
        <v>33</v>
      </c>
      <c r="H205">
        <v>500000204</v>
      </c>
      <c r="I205" t="s">
        <v>609</v>
      </c>
      <c r="J205" t="s">
        <v>627</v>
      </c>
      <c r="K205" s="125" t="str">
        <f t="shared" si="3"/>
        <v>97</v>
      </c>
      <c r="L205">
        <f>VLOOKUP(E205,所属団体コード!$A$2:$B$225,2,0)</f>
        <v>130</v>
      </c>
      <c r="M205" s="124" t="s">
        <v>4953</v>
      </c>
    </row>
    <row r="206" spans="1:13" x14ac:dyDescent="0.15">
      <c r="A206">
        <v>1205</v>
      </c>
      <c r="B206" t="s">
        <v>2370</v>
      </c>
      <c r="C206" t="s">
        <v>2371</v>
      </c>
      <c r="D206" t="s">
        <v>99</v>
      </c>
      <c r="E206" s="139" t="s">
        <v>1785</v>
      </c>
      <c r="F206">
        <v>490061</v>
      </c>
      <c r="G206">
        <v>33</v>
      </c>
      <c r="H206">
        <v>500000205</v>
      </c>
      <c r="I206" t="s">
        <v>995</v>
      </c>
      <c r="J206" t="s">
        <v>1398</v>
      </c>
      <c r="K206" s="125" t="str">
        <f t="shared" si="3"/>
        <v>97</v>
      </c>
      <c r="L206">
        <f>VLOOKUP(E206,所属団体コード!$A$2:$B$225,2,0)</f>
        <v>130</v>
      </c>
      <c r="M206" s="124" t="s">
        <v>4954</v>
      </c>
    </row>
    <row r="207" spans="1:13" x14ac:dyDescent="0.15">
      <c r="A207">
        <v>1206</v>
      </c>
      <c r="B207" t="s">
        <v>2372</v>
      </c>
      <c r="C207" t="s">
        <v>2373</v>
      </c>
      <c r="D207" t="s">
        <v>99</v>
      </c>
      <c r="E207" s="139" t="s">
        <v>1785</v>
      </c>
      <c r="F207">
        <v>490061</v>
      </c>
      <c r="G207">
        <v>33</v>
      </c>
      <c r="H207">
        <v>500000206</v>
      </c>
      <c r="I207" t="s">
        <v>1534</v>
      </c>
      <c r="J207" t="s">
        <v>745</v>
      </c>
      <c r="K207" s="125" t="str">
        <f t="shared" si="3"/>
        <v>96</v>
      </c>
      <c r="L207">
        <f>VLOOKUP(E207,所属団体コード!$A$2:$B$225,2,0)</f>
        <v>130</v>
      </c>
      <c r="M207" s="124" t="s">
        <v>4955</v>
      </c>
    </row>
    <row r="208" spans="1:13" x14ac:dyDescent="0.15">
      <c r="A208">
        <v>1207</v>
      </c>
      <c r="B208" t="s">
        <v>2374</v>
      </c>
      <c r="C208" t="s">
        <v>2375</v>
      </c>
      <c r="D208" t="s">
        <v>99</v>
      </c>
      <c r="E208" s="139" t="s">
        <v>1785</v>
      </c>
      <c r="F208">
        <v>490061</v>
      </c>
      <c r="G208">
        <v>31</v>
      </c>
      <c r="H208">
        <v>500000207</v>
      </c>
      <c r="I208" t="s">
        <v>834</v>
      </c>
      <c r="J208" t="s">
        <v>780</v>
      </c>
      <c r="K208" s="125" t="str">
        <f t="shared" si="3"/>
        <v>95</v>
      </c>
      <c r="L208">
        <f>VLOOKUP(E208,所属団体コード!$A$2:$B$225,2,0)</f>
        <v>130</v>
      </c>
      <c r="M208" s="124" t="s">
        <v>4956</v>
      </c>
    </row>
    <row r="209" spans="1:13" x14ac:dyDescent="0.15">
      <c r="A209">
        <v>1208</v>
      </c>
      <c r="B209" t="s">
        <v>2376</v>
      </c>
      <c r="C209" t="s">
        <v>2377</v>
      </c>
      <c r="D209" t="s">
        <v>118</v>
      </c>
      <c r="E209" s="139" t="s">
        <v>1785</v>
      </c>
      <c r="F209">
        <v>490061</v>
      </c>
      <c r="G209">
        <v>28</v>
      </c>
      <c r="H209">
        <v>500000208</v>
      </c>
      <c r="I209" t="s">
        <v>647</v>
      </c>
      <c r="J209" t="s">
        <v>1559</v>
      </c>
      <c r="K209" s="125" t="str">
        <f t="shared" si="3"/>
        <v>98</v>
      </c>
      <c r="L209">
        <f>VLOOKUP(E209,所属団体コード!$A$2:$B$225,2,0)</f>
        <v>130</v>
      </c>
      <c r="M209" s="124" t="s">
        <v>4957</v>
      </c>
    </row>
    <row r="210" spans="1:13" x14ac:dyDescent="0.15">
      <c r="A210">
        <v>1209</v>
      </c>
      <c r="B210" t="s">
        <v>2378</v>
      </c>
      <c r="C210" t="s">
        <v>2379</v>
      </c>
      <c r="D210" t="s">
        <v>118</v>
      </c>
      <c r="E210" s="139" t="s">
        <v>1785</v>
      </c>
      <c r="F210">
        <v>490061</v>
      </c>
      <c r="G210">
        <v>33</v>
      </c>
      <c r="H210">
        <v>500000209</v>
      </c>
      <c r="I210" t="s">
        <v>1280</v>
      </c>
      <c r="J210" t="s">
        <v>674</v>
      </c>
      <c r="K210" s="125" t="str">
        <f t="shared" si="3"/>
        <v>98</v>
      </c>
      <c r="L210">
        <f>VLOOKUP(E210,所属団体コード!$A$2:$B$225,2,0)</f>
        <v>130</v>
      </c>
      <c r="M210" s="124" t="s">
        <v>4958</v>
      </c>
    </row>
    <row r="211" spans="1:13" x14ac:dyDescent="0.15">
      <c r="A211">
        <v>1210</v>
      </c>
      <c r="B211" t="s">
        <v>2380</v>
      </c>
      <c r="C211" t="s">
        <v>2381</v>
      </c>
      <c r="D211" t="s">
        <v>118</v>
      </c>
      <c r="E211" s="139" t="s">
        <v>1785</v>
      </c>
      <c r="F211">
        <v>490061</v>
      </c>
      <c r="G211">
        <v>38</v>
      </c>
      <c r="H211">
        <v>500000210</v>
      </c>
      <c r="I211" t="s">
        <v>892</v>
      </c>
      <c r="J211" t="s">
        <v>1076</v>
      </c>
      <c r="K211" s="125" t="str">
        <f t="shared" si="3"/>
        <v>98</v>
      </c>
      <c r="L211">
        <f>VLOOKUP(E211,所属団体コード!$A$2:$B$225,2,0)</f>
        <v>130</v>
      </c>
      <c r="M211" s="124" t="s">
        <v>4959</v>
      </c>
    </row>
    <row r="212" spans="1:13" x14ac:dyDescent="0.15">
      <c r="A212">
        <v>1211</v>
      </c>
      <c r="B212" t="s">
        <v>2382</v>
      </c>
      <c r="C212" t="s">
        <v>2383</v>
      </c>
      <c r="D212" t="s">
        <v>118</v>
      </c>
      <c r="E212" s="139" t="s">
        <v>1785</v>
      </c>
      <c r="F212">
        <v>490061</v>
      </c>
      <c r="G212">
        <v>34</v>
      </c>
      <c r="H212">
        <v>500000211</v>
      </c>
      <c r="I212" t="s">
        <v>913</v>
      </c>
      <c r="J212" t="s">
        <v>732</v>
      </c>
      <c r="K212" s="125" t="str">
        <f t="shared" si="3"/>
        <v>99</v>
      </c>
      <c r="L212">
        <f>VLOOKUP(E212,所属団体コード!$A$2:$B$225,2,0)</f>
        <v>130</v>
      </c>
      <c r="M212" s="124" t="s">
        <v>4960</v>
      </c>
    </row>
    <row r="213" spans="1:13" x14ac:dyDescent="0.15">
      <c r="A213">
        <v>1212</v>
      </c>
      <c r="B213" t="s">
        <v>2384</v>
      </c>
      <c r="C213" t="s">
        <v>2385</v>
      </c>
      <c r="D213" t="s">
        <v>118</v>
      </c>
      <c r="E213" s="139" t="s">
        <v>1785</v>
      </c>
      <c r="F213">
        <v>490061</v>
      </c>
      <c r="G213">
        <v>33</v>
      </c>
      <c r="H213">
        <v>500000212</v>
      </c>
      <c r="I213" t="s">
        <v>620</v>
      </c>
      <c r="J213" t="s">
        <v>1226</v>
      </c>
      <c r="K213" s="125" t="str">
        <f t="shared" si="3"/>
        <v>97</v>
      </c>
      <c r="L213">
        <f>VLOOKUP(E213,所属団体コード!$A$2:$B$225,2,0)</f>
        <v>130</v>
      </c>
      <c r="M213" s="124" t="s">
        <v>4961</v>
      </c>
    </row>
    <row r="214" spans="1:13" x14ac:dyDescent="0.15">
      <c r="A214">
        <v>1213</v>
      </c>
      <c r="B214" t="s">
        <v>2386</v>
      </c>
      <c r="C214" t="s">
        <v>2387</v>
      </c>
      <c r="D214" t="s">
        <v>118</v>
      </c>
      <c r="E214" s="139" t="s">
        <v>1785</v>
      </c>
      <c r="F214">
        <v>490061</v>
      </c>
      <c r="G214">
        <v>33</v>
      </c>
      <c r="H214">
        <v>500000213</v>
      </c>
      <c r="I214" t="s">
        <v>654</v>
      </c>
      <c r="J214" t="s">
        <v>4467</v>
      </c>
      <c r="K214" s="125" t="str">
        <f t="shared" si="3"/>
        <v>99</v>
      </c>
      <c r="L214">
        <f>VLOOKUP(E214,所属団体コード!$A$2:$B$225,2,0)</f>
        <v>130</v>
      </c>
      <c r="M214" s="124" t="s">
        <v>4962</v>
      </c>
    </row>
    <row r="215" spans="1:13" x14ac:dyDescent="0.15">
      <c r="A215">
        <v>1214</v>
      </c>
      <c r="B215" t="s">
        <v>2388</v>
      </c>
      <c r="C215" t="s">
        <v>2389</v>
      </c>
      <c r="D215" t="s">
        <v>118</v>
      </c>
      <c r="E215" s="139" t="s">
        <v>1785</v>
      </c>
      <c r="F215">
        <v>490061</v>
      </c>
      <c r="G215">
        <v>33</v>
      </c>
      <c r="H215">
        <v>500000214</v>
      </c>
      <c r="I215" t="s">
        <v>990</v>
      </c>
      <c r="J215" t="s">
        <v>1008</v>
      </c>
      <c r="K215" s="125" t="str">
        <f t="shared" si="3"/>
        <v>99</v>
      </c>
      <c r="L215">
        <f>VLOOKUP(E215,所属団体コード!$A$2:$B$225,2,0)</f>
        <v>130</v>
      </c>
      <c r="M215" s="124" t="s">
        <v>4963</v>
      </c>
    </row>
    <row r="216" spans="1:13" x14ac:dyDescent="0.15">
      <c r="A216">
        <v>1215</v>
      </c>
      <c r="B216" t="s">
        <v>2390</v>
      </c>
      <c r="C216" t="s">
        <v>2391</v>
      </c>
      <c r="D216" t="s">
        <v>118</v>
      </c>
      <c r="E216" s="139" t="s">
        <v>1785</v>
      </c>
      <c r="F216">
        <v>490061</v>
      </c>
      <c r="G216">
        <v>34</v>
      </c>
      <c r="H216">
        <v>500000215</v>
      </c>
      <c r="I216" t="s">
        <v>844</v>
      </c>
      <c r="J216" t="s">
        <v>883</v>
      </c>
      <c r="K216" s="125" t="str">
        <f t="shared" si="3"/>
        <v>98</v>
      </c>
      <c r="L216">
        <f>VLOOKUP(E216,所属団体コード!$A$2:$B$225,2,0)</f>
        <v>130</v>
      </c>
      <c r="M216" s="124" t="s">
        <v>4804</v>
      </c>
    </row>
    <row r="217" spans="1:13" x14ac:dyDescent="0.15">
      <c r="A217">
        <v>1216</v>
      </c>
      <c r="B217" t="s">
        <v>2392</v>
      </c>
      <c r="C217" t="s">
        <v>2393</v>
      </c>
      <c r="D217" t="s">
        <v>118</v>
      </c>
      <c r="E217" s="139" t="s">
        <v>1785</v>
      </c>
      <c r="F217">
        <v>490061</v>
      </c>
      <c r="G217">
        <v>33</v>
      </c>
      <c r="H217">
        <v>500000216</v>
      </c>
      <c r="I217" t="s">
        <v>609</v>
      </c>
      <c r="J217" t="s">
        <v>1564</v>
      </c>
      <c r="K217" s="125" t="str">
        <f t="shared" si="3"/>
        <v>99</v>
      </c>
      <c r="L217">
        <f>VLOOKUP(E217,所属団体コード!$A$2:$B$225,2,0)</f>
        <v>130</v>
      </c>
      <c r="M217" s="124" t="s">
        <v>4964</v>
      </c>
    </row>
    <row r="218" spans="1:13" x14ac:dyDescent="0.15">
      <c r="A218">
        <v>1217</v>
      </c>
      <c r="B218" t="s">
        <v>1094</v>
      </c>
      <c r="C218" t="s">
        <v>536</v>
      </c>
      <c r="D218" t="s">
        <v>118</v>
      </c>
      <c r="E218" s="139" t="s">
        <v>1785</v>
      </c>
      <c r="F218">
        <v>490061</v>
      </c>
      <c r="G218">
        <v>28</v>
      </c>
      <c r="H218">
        <v>500000217</v>
      </c>
      <c r="I218" t="s">
        <v>691</v>
      </c>
      <c r="J218" t="s">
        <v>1022</v>
      </c>
      <c r="K218" s="125" t="str">
        <f t="shared" si="3"/>
        <v>98</v>
      </c>
      <c r="L218">
        <f>VLOOKUP(E218,所属団体コード!$A$2:$B$225,2,0)</f>
        <v>130</v>
      </c>
      <c r="M218" s="124" t="s">
        <v>4965</v>
      </c>
    </row>
    <row r="219" spans="1:13" x14ac:dyDescent="0.15">
      <c r="A219">
        <v>1218</v>
      </c>
      <c r="B219" t="s">
        <v>2394</v>
      </c>
      <c r="C219" t="s">
        <v>2395</v>
      </c>
      <c r="D219" t="s">
        <v>118</v>
      </c>
      <c r="E219" s="139" t="s">
        <v>1785</v>
      </c>
      <c r="F219">
        <v>490061</v>
      </c>
      <c r="G219">
        <v>33</v>
      </c>
      <c r="H219">
        <v>500000218</v>
      </c>
      <c r="I219" t="s">
        <v>1009</v>
      </c>
      <c r="J219" t="s">
        <v>4468</v>
      </c>
      <c r="K219" s="125" t="str">
        <f t="shared" si="3"/>
        <v>98</v>
      </c>
      <c r="L219">
        <f>VLOOKUP(E219,所属団体コード!$A$2:$B$225,2,0)</f>
        <v>130</v>
      </c>
      <c r="M219" s="124" t="s">
        <v>4966</v>
      </c>
    </row>
    <row r="220" spans="1:13" x14ac:dyDescent="0.15">
      <c r="A220">
        <v>1219</v>
      </c>
      <c r="B220" t="s">
        <v>2396</v>
      </c>
      <c r="C220" t="s">
        <v>2397</v>
      </c>
      <c r="D220" t="s">
        <v>118</v>
      </c>
      <c r="E220" s="139" t="s">
        <v>1785</v>
      </c>
      <c r="F220">
        <v>490061</v>
      </c>
      <c r="G220">
        <v>33</v>
      </c>
      <c r="H220">
        <v>500000219</v>
      </c>
      <c r="I220" t="s">
        <v>769</v>
      </c>
      <c r="J220" t="s">
        <v>710</v>
      </c>
      <c r="K220" s="125" t="str">
        <f t="shared" si="3"/>
        <v>98</v>
      </c>
      <c r="L220">
        <f>VLOOKUP(E220,所属団体コード!$A$2:$B$225,2,0)</f>
        <v>130</v>
      </c>
      <c r="M220" s="124" t="s">
        <v>4967</v>
      </c>
    </row>
    <row r="221" spans="1:13" x14ac:dyDescent="0.15">
      <c r="A221">
        <v>1220</v>
      </c>
      <c r="B221" t="s">
        <v>2398</v>
      </c>
      <c r="C221" t="s">
        <v>2399</v>
      </c>
      <c r="D221" t="s">
        <v>118</v>
      </c>
      <c r="E221" s="139" t="s">
        <v>1785</v>
      </c>
      <c r="F221">
        <v>490061</v>
      </c>
      <c r="G221">
        <v>33</v>
      </c>
      <c r="H221">
        <v>500000220</v>
      </c>
      <c r="I221" t="s">
        <v>834</v>
      </c>
      <c r="J221" t="s">
        <v>1191</v>
      </c>
      <c r="K221" s="125" t="str">
        <f t="shared" si="3"/>
        <v>97</v>
      </c>
      <c r="L221">
        <f>VLOOKUP(E221,所属団体コード!$A$2:$B$225,2,0)</f>
        <v>130</v>
      </c>
      <c r="M221" s="124" t="s">
        <v>4968</v>
      </c>
    </row>
    <row r="222" spans="1:13" x14ac:dyDescent="0.15">
      <c r="A222">
        <v>1221</v>
      </c>
      <c r="B222" t="s">
        <v>2400</v>
      </c>
      <c r="C222" t="s">
        <v>2401</v>
      </c>
      <c r="D222" t="s">
        <v>118</v>
      </c>
      <c r="E222" s="139" t="s">
        <v>1785</v>
      </c>
      <c r="F222">
        <v>490061</v>
      </c>
      <c r="G222">
        <v>33</v>
      </c>
      <c r="H222">
        <v>500000221</v>
      </c>
      <c r="I222" t="s">
        <v>670</v>
      </c>
      <c r="J222" t="s">
        <v>1468</v>
      </c>
      <c r="K222" s="125" t="str">
        <f t="shared" si="3"/>
        <v>98</v>
      </c>
      <c r="L222">
        <f>VLOOKUP(E222,所属団体コード!$A$2:$B$225,2,0)</f>
        <v>130</v>
      </c>
      <c r="M222" s="124" t="s">
        <v>1655</v>
      </c>
    </row>
    <row r="223" spans="1:13" x14ac:dyDescent="0.15">
      <c r="A223">
        <v>1222</v>
      </c>
      <c r="B223" t="s">
        <v>2402</v>
      </c>
      <c r="C223" t="s">
        <v>2403</v>
      </c>
      <c r="D223" t="s">
        <v>118</v>
      </c>
      <c r="E223" s="139" t="s">
        <v>1785</v>
      </c>
      <c r="F223">
        <v>490061</v>
      </c>
      <c r="G223">
        <v>33</v>
      </c>
      <c r="H223">
        <v>500000222</v>
      </c>
      <c r="I223" t="s">
        <v>707</v>
      </c>
      <c r="J223" t="s">
        <v>1176</v>
      </c>
      <c r="K223" s="125" t="str">
        <f t="shared" si="3"/>
        <v>99</v>
      </c>
      <c r="L223">
        <f>VLOOKUP(E223,所属団体コード!$A$2:$B$225,2,0)</f>
        <v>130</v>
      </c>
      <c r="M223" s="124" t="s">
        <v>4969</v>
      </c>
    </row>
    <row r="224" spans="1:13" x14ac:dyDescent="0.15">
      <c r="A224">
        <v>1223</v>
      </c>
      <c r="B224" t="s">
        <v>2404</v>
      </c>
      <c r="C224" t="s">
        <v>2405</v>
      </c>
      <c r="D224" t="s">
        <v>118</v>
      </c>
      <c r="E224" s="139" t="s">
        <v>1785</v>
      </c>
      <c r="F224">
        <v>490061</v>
      </c>
      <c r="G224">
        <v>28</v>
      </c>
      <c r="H224">
        <v>500000223</v>
      </c>
      <c r="I224" t="s">
        <v>643</v>
      </c>
      <c r="J224" t="s">
        <v>4469</v>
      </c>
      <c r="K224" s="125" t="str">
        <f t="shared" si="3"/>
        <v>98</v>
      </c>
      <c r="L224">
        <f>VLOOKUP(E224,所属団体コード!$A$2:$B$225,2,0)</f>
        <v>130</v>
      </c>
      <c r="M224" s="124" t="s">
        <v>4970</v>
      </c>
    </row>
    <row r="225" spans="1:13" x14ac:dyDescent="0.15">
      <c r="A225">
        <v>1224</v>
      </c>
      <c r="B225" t="s">
        <v>2406</v>
      </c>
      <c r="C225" t="s">
        <v>2407</v>
      </c>
      <c r="D225" t="s">
        <v>126</v>
      </c>
      <c r="E225" s="139" t="s">
        <v>1785</v>
      </c>
      <c r="F225">
        <v>490061</v>
      </c>
      <c r="G225">
        <v>37</v>
      </c>
      <c r="H225">
        <v>500000224</v>
      </c>
      <c r="I225" t="s">
        <v>938</v>
      </c>
      <c r="J225" t="s">
        <v>1023</v>
      </c>
      <c r="K225" s="125" t="str">
        <f t="shared" si="3"/>
        <v>99</v>
      </c>
      <c r="L225">
        <f>VLOOKUP(E225,所属団体コード!$A$2:$B$225,2,0)</f>
        <v>130</v>
      </c>
      <c r="M225" s="124" t="s">
        <v>4971</v>
      </c>
    </row>
    <row r="226" spans="1:13" x14ac:dyDescent="0.15">
      <c r="A226">
        <v>1225</v>
      </c>
      <c r="B226" t="s">
        <v>2408</v>
      </c>
      <c r="C226" t="s">
        <v>2409</v>
      </c>
      <c r="D226" t="s">
        <v>126</v>
      </c>
      <c r="E226" s="139" t="s">
        <v>1785</v>
      </c>
      <c r="F226">
        <v>490061</v>
      </c>
      <c r="G226">
        <v>33</v>
      </c>
      <c r="H226">
        <v>500000225</v>
      </c>
      <c r="I226" t="s">
        <v>862</v>
      </c>
      <c r="J226" t="s">
        <v>4470</v>
      </c>
      <c r="K226" s="125" t="str">
        <f t="shared" si="3"/>
        <v>99</v>
      </c>
      <c r="L226">
        <f>VLOOKUP(E226,所属団体コード!$A$2:$B$225,2,0)</f>
        <v>130</v>
      </c>
      <c r="M226" s="124" t="s">
        <v>4791</v>
      </c>
    </row>
    <row r="227" spans="1:13" x14ac:dyDescent="0.15">
      <c r="A227">
        <v>1226</v>
      </c>
      <c r="B227" t="s">
        <v>2410</v>
      </c>
      <c r="C227" t="s">
        <v>2411</v>
      </c>
      <c r="D227" t="s">
        <v>126</v>
      </c>
      <c r="E227" s="139" t="s">
        <v>1785</v>
      </c>
      <c r="F227">
        <v>490061</v>
      </c>
      <c r="G227">
        <v>28</v>
      </c>
      <c r="H227">
        <v>500000226</v>
      </c>
      <c r="I227" t="s">
        <v>691</v>
      </c>
      <c r="J227" t="s">
        <v>4471</v>
      </c>
      <c r="K227" s="125" t="str">
        <f t="shared" si="3"/>
        <v>98</v>
      </c>
      <c r="L227">
        <f>VLOOKUP(E227,所属団体コード!$A$2:$B$225,2,0)</f>
        <v>130</v>
      </c>
      <c r="M227" s="124" t="s">
        <v>4972</v>
      </c>
    </row>
    <row r="228" spans="1:13" x14ac:dyDescent="0.15">
      <c r="A228">
        <v>1227</v>
      </c>
      <c r="B228" t="s">
        <v>2412</v>
      </c>
      <c r="C228" t="s">
        <v>2413</v>
      </c>
      <c r="D228" t="s">
        <v>126</v>
      </c>
      <c r="E228" s="139" t="s">
        <v>1785</v>
      </c>
      <c r="F228">
        <v>490061</v>
      </c>
      <c r="G228">
        <v>33</v>
      </c>
      <c r="H228">
        <v>500000227</v>
      </c>
      <c r="I228" t="s">
        <v>847</v>
      </c>
      <c r="J228" t="s">
        <v>4472</v>
      </c>
      <c r="K228" s="125" t="str">
        <f t="shared" si="3"/>
        <v>99</v>
      </c>
      <c r="L228">
        <f>VLOOKUP(E228,所属団体コード!$A$2:$B$225,2,0)</f>
        <v>130</v>
      </c>
      <c r="M228" s="124" t="s">
        <v>4973</v>
      </c>
    </row>
    <row r="229" spans="1:13" x14ac:dyDescent="0.15">
      <c r="A229">
        <v>1228</v>
      </c>
      <c r="B229" t="s">
        <v>2414</v>
      </c>
      <c r="C229" t="s">
        <v>2415</v>
      </c>
      <c r="D229" t="s">
        <v>126</v>
      </c>
      <c r="E229" s="139" t="s">
        <v>1785</v>
      </c>
      <c r="F229">
        <v>490061</v>
      </c>
      <c r="G229">
        <v>33</v>
      </c>
      <c r="H229">
        <v>500000228</v>
      </c>
      <c r="I229" t="s">
        <v>826</v>
      </c>
      <c r="J229" t="s">
        <v>4473</v>
      </c>
      <c r="K229" s="125" t="str">
        <f t="shared" si="3"/>
        <v>98</v>
      </c>
      <c r="L229">
        <f>VLOOKUP(E229,所属団体コード!$A$2:$B$225,2,0)</f>
        <v>130</v>
      </c>
      <c r="M229" s="124" t="s">
        <v>4974</v>
      </c>
    </row>
    <row r="230" spans="1:13" x14ac:dyDescent="0.15">
      <c r="A230">
        <v>1229</v>
      </c>
      <c r="B230" t="s">
        <v>2416</v>
      </c>
      <c r="C230" t="s">
        <v>2417</v>
      </c>
      <c r="D230" t="s">
        <v>126</v>
      </c>
      <c r="E230" s="139" t="s">
        <v>1785</v>
      </c>
      <c r="F230">
        <v>490061</v>
      </c>
      <c r="G230">
        <v>33</v>
      </c>
      <c r="H230">
        <v>500000229</v>
      </c>
      <c r="I230" t="s">
        <v>991</v>
      </c>
      <c r="J230" t="s">
        <v>4474</v>
      </c>
      <c r="K230" s="125" t="str">
        <f t="shared" si="3"/>
        <v>99</v>
      </c>
      <c r="L230">
        <f>VLOOKUP(E230,所属団体コード!$A$2:$B$225,2,0)</f>
        <v>130</v>
      </c>
      <c r="M230" s="124" t="s">
        <v>4975</v>
      </c>
    </row>
    <row r="231" spans="1:13" x14ac:dyDescent="0.15">
      <c r="A231">
        <v>1230</v>
      </c>
      <c r="B231" t="s">
        <v>2418</v>
      </c>
      <c r="C231" t="s">
        <v>2419</v>
      </c>
      <c r="D231" t="s">
        <v>126</v>
      </c>
      <c r="E231" s="139" t="s">
        <v>1785</v>
      </c>
      <c r="F231">
        <v>490061</v>
      </c>
      <c r="G231">
        <v>33</v>
      </c>
      <c r="H231">
        <v>500000230</v>
      </c>
      <c r="I231" t="s">
        <v>616</v>
      </c>
      <c r="J231" t="s">
        <v>698</v>
      </c>
      <c r="K231" s="125" t="str">
        <f t="shared" si="3"/>
        <v>99</v>
      </c>
      <c r="L231">
        <f>VLOOKUP(E231,所属団体コード!$A$2:$B$225,2,0)</f>
        <v>130</v>
      </c>
      <c r="M231" s="124" t="s">
        <v>4819</v>
      </c>
    </row>
    <row r="232" spans="1:13" x14ac:dyDescent="0.15">
      <c r="A232">
        <v>1231</v>
      </c>
      <c r="B232" t="s">
        <v>2420</v>
      </c>
      <c r="C232" t="s">
        <v>2421</v>
      </c>
      <c r="D232" t="s">
        <v>126</v>
      </c>
      <c r="E232" s="139" t="s">
        <v>1785</v>
      </c>
      <c r="F232">
        <v>490061</v>
      </c>
      <c r="G232">
        <v>28</v>
      </c>
      <c r="H232">
        <v>500000231</v>
      </c>
      <c r="I232" t="s">
        <v>730</v>
      </c>
      <c r="J232" t="s">
        <v>4475</v>
      </c>
      <c r="K232" s="125" t="str">
        <f t="shared" si="3"/>
        <v>00</v>
      </c>
      <c r="L232">
        <f>VLOOKUP(E232,所属団体コード!$A$2:$B$225,2,0)</f>
        <v>130</v>
      </c>
      <c r="M232" s="124" t="s">
        <v>1430</v>
      </c>
    </row>
    <row r="233" spans="1:13" x14ac:dyDescent="0.15">
      <c r="A233">
        <v>1232</v>
      </c>
      <c r="B233" t="s">
        <v>2422</v>
      </c>
      <c r="C233" t="s">
        <v>2423</v>
      </c>
      <c r="D233" t="s">
        <v>126</v>
      </c>
      <c r="E233" s="139" t="s">
        <v>1785</v>
      </c>
      <c r="F233">
        <v>490061</v>
      </c>
      <c r="G233">
        <v>28</v>
      </c>
      <c r="H233">
        <v>500000232</v>
      </c>
      <c r="I233" t="s">
        <v>832</v>
      </c>
      <c r="J233" t="s">
        <v>608</v>
      </c>
      <c r="K233" s="125" t="str">
        <f t="shared" si="3"/>
        <v>99</v>
      </c>
      <c r="L233">
        <f>VLOOKUP(E233,所属団体コード!$A$2:$B$225,2,0)</f>
        <v>130</v>
      </c>
      <c r="M233" s="124" t="s">
        <v>4976</v>
      </c>
    </row>
    <row r="234" spans="1:13" x14ac:dyDescent="0.15">
      <c r="A234">
        <v>1233</v>
      </c>
      <c r="B234" t="s">
        <v>2424</v>
      </c>
      <c r="C234" t="s">
        <v>2425</v>
      </c>
      <c r="D234" t="s">
        <v>126</v>
      </c>
      <c r="E234" s="139" t="s">
        <v>1785</v>
      </c>
      <c r="F234">
        <v>490061</v>
      </c>
      <c r="G234">
        <v>36</v>
      </c>
      <c r="H234">
        <v>500000233</v>
      </c>
      <c r="I234" t="s">
        <v>4274</v>
      </c>
      <c r="J234" t="s">
        <v>1178</v>
      </c>
      <c r="K234" s="125" t="str">
        <f t="shared" si="3"/>
        <v>99</v>
      </c>
      <c r="L234">
        <f>VLOOKUP(E234,所属団体コード!$A$2:$B$225,2,0)</f>
        <v>130</v>
      </c>
      <c r="M234" s="124" t="s">
        <v>4852</v>
      </c>
    </row>
    <row r="235" spans="1:13" x14ac:dyDescent="0.15">
      <c r="A235">
        <v>1234</v>
      </c>
      <c r="B235" t="s">
        <v>2426</v>
      </c>
      <c r="C235" t="s">
        <v>2427</v>
      </c>
      <c r="D235" t="s">
        <v>126</v>
      </c>
      <c r="E235" s="139" t="s">
        <v>1785</v>
      </c>
      <c r="F235">
        <v>490061</v>
      </c>
      <c r="G235">
        <v>33</v>
      </c>
      <c r="H235">
        <v>500000234</v>
      </c>
      <c r="I235" t="s">
        <v>655</v>
      </c>
      <c r="J235" t="s">
        <v>4476</v>
      </c>
      <c r="K235" s="125" t="str">
        <f t="shared" si="3"/>
        <v>98</v>
      </c>
      <c r="L235">
        <f>VLOOKUP(E235,所属団体コード!$A$2:$B$225,2,0)</f>
        <v>130</v>
      </c>
      <c r="M235" s="124" t="s">
        <v>4977</v>
      </c>
    </row>
    <row r="236" spans="1:13" x14ac:dyDescent="0.15">
      <c r="A236">
        <v>1235</v>
      </c>
      <c r="B236" t="s">
        <v>2428</v>
      </c>
      <c r="C236" t="s">
        <v>2429</v>
      </c>
      <c r="D236" t="s">
        <v>126</v>
      </c>
      <c r="E236" s="139" t="s">
        <v>1785</v>
      </c>
      <c r="F236">
        <v>490061</v>
      </c>
      <c r="G236">
        <v>31</v>
      </c>
      <c r="H236">
        <v>500000235</v>
      </c>
      <c r="I236" t="s">
        <v>4275</v>
      </c>
      <c r="J236" t="s">
        <v>941</v>
      </c>
      <c r="K236" s="125" t="str">
        <f t="shared" si="3"/>
        <v>99</v>
      </c>
      <c r="L236">
        <f>VLOOKUP(E236,所属団体コード!$A$2:$B$225,2,0)</f>
        <v>130</v>
      </c>
      <c r="M236" s="124" t="s">
        <v>4791</v>
      </c>
    </row>
    <row r="237" spans="1:13" x14ac:dyDescent="0.15">
      <c r="A237">
        <v>1236</v>
      </c>
      <c r="B237" t="s">
        <v>2430</v>
      </c>
      <c r="C237" t="s">
        <v>2431</v>
      </c>
      <c r="D237" t="s">
        <v>126</v>
      </c>
      <c r="E237" s="139" t="s">
        <v>1785</v>
      </c>
      <c r="F237">
        <v>490061</v>
      </c>
      <c r="G237">
        <v>33</v>
      </c>
      <c r="H237">
        <v>500000236</v>
      </c>
      <c r="I237" t="s">
        <v>943</v>
      </c>
      <c r="J237" t="s">
        <v>4477</v>
      </c>
      <c r="K237" s="125" t="str">
        <f t="shared" si="3"/>
        <v>00</v>
      </c>
      <c r="L237">
        <f>VLOOKUP(E237,所属団体コード!$A$2:$B$225,2,0)</f>
        <v>130</v>
      </c>
      <c r="M237" s="124" t="s">
        <v>1595</v>
      </c>
    </row>
    <row r="238" spans="1:13" x14ac:dyDescent="0.15">
      <c r="A238">
        <v>1237</v>
      </c>
      <c r="B238" t="s">
        <v>2432</v>
      </c>
      <c r="C238" t="s">
        <v>2433</v>
      </c>
      <c r="D238" t="s">
        <v>126</v>
      </c>
      <c r="E238" s="139" t="s">
        <v>1785</v>
      </c>
      <c r="F238">
        <v>490061</v>
      </c>
      <c r="G238">
        <v>32</v>
      </c>
      <c r="H238">
        <v>500000237</v>
      </c>
      <c r="I238" t="s">
        <v>1082</v>
      </c>
      <c r="J238" t="s">
        <v>729</v>
      </c>
      <c r="K238" s="125" t="str">
        <f t="shared" si="3"/>
        <v>97</v>
      </c>
      <c r="L238">
        <f>VLOOKUP(E238,所属団体コード!$A$2:$B$225,2,0)</f>
        <v>130</v>
      </c>
      <c r="M238" s="124" t="s">
        <v>4978</v>
      </c>
    </row>
    <row r="239" spans="1:13" x14ac:dyDescent="0.15">
      <c r="A239">
        <v>1238</v>
      </c>
      <c r="B239" t="s">
        <v>2434</v>
      </c>
      <c r="C239" t="s">
        <v>2435</v>
      </c>
      <c r="D239" t="s">
        <v>126</v>
      </c>
      <c r="E239" s="139" t="s">
        <v>1785</v>
      </c>
      <c r="F239">
        <v>490061</v>
      </c>
      <c r="G239">
        <v>33</v>
      </c>
      <c r="H239">
        <v>500000238</v>
      </c>
      <c r="I239" t="s">
        <v>654</v>
      </c>
      <c r="J239" t="s">
        <v>809</v>
      </c>
      <c r="K239" s="125" t="str">
        <f t="shared" si="3"/>
        <v>99</v>
      </c>
      <c r="L239">
        <f>VLOOKUP(E239,所属団体コード!$A$2:$B$225,2,0)</f>
        <v>130</v>
      </c>
      <c r="M239" s="124" t="s">
        <v>4926</v>
      </c>
    </row>
    <row r="240" spans="1:13" x14ac:dyDescent="0.15">
      <c r="A240">
        <v>1239</v>
      </c>
      <c r="B240" t="s">
        <v>2436</v>
      </c>
      <c r="C240" t="s">
        <v>2437</v>
      </c>
      <c r="D240" t="s">
        <v>126</v>
      </c>
      <c r="E240" s="139" t="s">
        <v>1785</v>
      </c>
      <c r="F240">
        <v>490061</v>
      </c>
      <c r="G240">
        <v>33</v>
      </c>
      <c r="H240">
        <v>500000239</v>
      </c>
      <c r="I240" t="s">
        <v>4276</v>
      </c>
      <c r="J240" t="s">
        <v>745</v>
      </c>
      <c r="K240" s="125" t="str">
        <f t="shared" si="3"/>
        <v>99</v>
      </c>
      <c r="L240">
        <f>VLOOKUP(E240,所属団体コード!$A$2:$B$225,2,0)</f>
        <v>130</v>
      </c>
      <c r="M240" s="124" t="s">
        <v>4979</v>
      </c>
    </row>
    <row r="241" spans="1:13" x14ac:dyDescent="0.15">
      <c r="A241">
        <v>1240</v>
      </c>
      <c r="B241" t="s">
        <v>2438</v>
      </c>
      <c r="C241" t="s">
        <v>2439</v>
      </c>
      <c r="D241" t="s">
        <v>126</v>
      </c>
      <c r="E241" s="139" t="s">
        <v>1785</v>
      </c>
      <c r="F241">
        <v>490061</v>
      </c>
      <c r="G241">
        <v>27</v>
      </c>
      <c r="H241">
        <v>500000240</v>
      </c>
      <c r="I241" t="s">
        <v>4277</v>
      </c>
      <c r="J241" t="s">
        <v>701</v>
      </c>
      <c r="K241" s="125" t="str">
        <f t="shared" si="3"/>
        <v>99</v>
      </c>
      <c r="L241">
        <f>VLOOKUP(E241,所属団体コード!$A$2:$B$225,2,0)</f>
        <v>130</v>
      </c>
      <c r="M241" s="124" t="s">
        <v>4980</v>
      </c>
    </row>
    <row r="242" spans="1:13" x14ac:dyDescent="0.15">
      <c r="A242">
        <v>1241</v>
      </c>
      <c r="B242" t="s">
        <v>2440</v>
      </c>
      <c r="C242" t="s">
        <v>2441</v>
      </c>
      <c r="D242" t="s">
        <v>126</v>
      </c>
      <c r="E242" s="139" t="s">
        <v>1785</v>
      </c>
      <c r="F242">
        <v>490061</v>
      </c>
      <c r="G242">
        <v>33</v>
      </c>
      <c r="H242">
        <v>500000241</v>
      </c>
      <c r="I242" t="s">
        <v>666</v>
      </c>
      <c r="J242" t="s">
        <v>701</v>
      </c>
      <c r="K242" s="125" t="str">
        <f t="shared" si="3"/>
        <v>99</v>
      </c>
      <c r="L242">
        <f>VLOOKUP(E242,所属団体コード!$A$2:$B$225,2,0)</f>
        <v>130</v>
      </c>
      <c r="M242" s="124" t="s">
        <v>4981</v>
      </c>
    </row>
    <row r="243" spans="1:13" x14ac:dyDescent="0.15">
      <c r="A243">
        <v>1242</v>
      </c>
      <c r="B243" t="s">
        <v>2442</v>
      </c>
      <c r="C243" t="s">
        <v>2443</v>
      </c>
      <c r="D243" t="s">
        <v>126</v>
      </c>
      <c r="E243" s="139" t="s">
        <v>1785</v>
      </c>
      <c r="F243">
        <v>490061</v>
      </c>
      <c r="G243">
        <v>33</v>
      </c>
      <c r="H243">
        <v>500000242</v>
      </c>
      <c r="I243" t="s">
        <v>1041</v>
      </c>
      <c r="J243" t="s">
        <v>629</v>
      </c>
      <c r="K243" s="125" t="str">
        <f t="shared" si="3"/>
        <v>98</v>
      </c>
      <c r="L243">
        <f>VLOOKUP(E243,所属団体コード!$A$2:$B$225,2,0)</f>
        <v>130</v>
      </c>
      <c r="M243" s="124" t="s">
        <v>4982</v>
      </c>
    </row>
    <row r="244" spans="1:13" x14ac:dyDescent="0.15">
      <c r="A244">
        <v>1243</v>
      </c>
      <c r="B244" t="s">
        <v>2444</v>
      </c>
      <c r="C244" t="s">
        <v>2445</v>
      </c>
      <c r="D244" t="s">
        <v>133</v>
      </c>
      <c r="E244" s="139" t="s">
        <v>1786</v>
      </c>
      <c r="F244">
        <v>490062</v>
      </c>
      <c r="G244">
        <v>44</v>
      </c>
      <c r="H244">
        <v>500000243</v>
      </c>
      <c r="I244" t="s">
        <v>798</v>
      </c>
      <c r="J244" t="s">
        <v>698</v>
      </c>
      <c r="K244" s="125" t="str">
        <f t="shared" si="3"/>
        <v>96</v>
      </c>
      <c r="L244">
        <f>VLOOKUP(E244,所属団体コード!$A$2:$B$225,2,0)</f>
        <v>131</v>
      </c>
      <c r="M244" s="124" t="s">
        <v>4983</v>
      </c>
    </row>
    <row r="245" spans="1:13" x14ac:dyDescent="0.15">
      <c r="A245">
        <v>1244</v>
      </c>
      <c r="B245" t="s">
        <v>2446</v>
      </c>
      <c r="C245" t="s">
        <v>2447</v>
      </c>
      <c r="D245" t="s">
        <v>126</v>
      </c>
      <c r="E245" s="139" t="s">
        <v>1786</v>
      </c>
      <c r="F245">
        <v>490062</v>
      </c>
      <c r="G245">
        <v>34</v>
      </c>
      <c r="H245">
        <v>500000244</v>
      </c>
      <c r="I245" t="s">
        <v>607</v>
      </c>
      <c r="J245" t="s">
        <v>4478</v>
      </c>
      <c r="K245" s="125" t="str">
        <f t="shared" si="3"/>
        <v>99</v>
      </c>
      <c r="L245">
        <f>VLOOKUP(E245,所属団体コード!$A$2:$B$225,2,0)</f>
        <v>131</v>
      </c>
      <c r="M245" s="124" t="s">
        <v>4984</v>
      </c>
    </row>
    <row r="246" spans="1:13" x14ac:dyDescent="0.15">
      <c r="A246">
        <v>1245</v>
      </c>
      <c r="B246" t="s">
        <v>2448</v>
      </c>
      <c r="C246" t="s">
        <v>2449</v>
      </c>
      <c r="D246" t="s">
        <v>133</v>
      </c>
      <c r="E246" s="139" t="s">
        <v>1786</v>
      </c>
      <c r="F246">
        <v>490062</v>
      </c>
      <c r="G246">
        <v>32</v>
      </c>
      <c r="H246">
        <v>500000245</v>
      </c>
      <c r="I246" t="s">
        <v>715</v>
      </c>
      <c r="J246" t="s">
        <v>1025</v>
      </c>
      <c r="K246" s="125" t="str">
        <f t="shared" si="3"/>
        <v>95</v>
      </c>
      <c r="L246">
        <f>VLOOKUP(E246,所属団体コード!$A$2:$B$225,2,0)</f>
        <v>131</v>
      </c>
      <c r="M246" s="124" t="s">
        <v>4897</v>
      </c>
    </row>
    <row r="247" spans="1:13" x14ac:dyDescent="0.15">
      <c r="A247">
        <v>1246</v>
      </c>
      <c r="B247" t="s">
        <v>2450</v>
      </c>
      <c r="C247" t="s">
        <v>2451</v>
      </c>
      <c r="D247" t="s">
        <v>99</v>
      </c>
      <c r="E247" s="139" t="s">
        <v>1786</v>
      </c>
      <c r="F247">
        <v>490062</v>
      </c>
      <c r="G247">
        <v>34</v>
      </c>
      <c r="H247">
        <v>500000246</v>
      </c>
      <c r="I247" t="s">
        <v>1546</v>
      </c>
      <c r="J247" t="s">
        <v>4479</v>
      </c>
      <c r="K247" s="125" t="str">
        <f t="shared" si="3"/>
        <v>96</v>
      </c>
      <c r="L247">
        <f>VLOOKUP(E247,所属団体コード!$A$2:$B$225,2,0)</f>
        <v>131</v>
      </c>
      <c r="M247" s="124" t="s">
        <v>4985</v>
      </c>
    </row>
    <row r="248" spans="1:13" x14ac:dyDescent="0.15">
      <c r="A248">
        <v>1247</v>
      </c>
      <c r="B248" t="s">
        <v>2452</v>
      </c>
      <c r="C248" t="s">
        <v>2453</v>
      </c>
      <c r="D248" t="s">
        <v>118</v>
      </c>
      <c r="E248" s="139" t="s">
        <v>1802</v>
      </c>
      <c r="F248">
        <v>492253</v>
      </c>
      <c r="G248">
        <v>33</v>
      </c>
      <c r="H248">
        <v>500000247</v>
      </c>
      <c r="I248" t="s">
        <v>1144</v>
      </c>
      <c r="J248" t="s">
        <v>657</v>
      </c>
      <c r="K248" s="125" t="str">
        <f t="shared" si="3"/>
        <v>95</v>
      </c>
      <c r="L248">
        <f>VLOOKUP(E248,所属団体コード!$A$2:$B$225,2,0)</f>
        <v>148</v>
      </c>
      <c r="M248" s="124" t="s">
        <v>4986</v>
      </c>
    </row>
    <row r="249" spans="1:13" x14ac:dyDescent="0.15">
      <c r="A249">
        <v>1248</v>
      </c>
      <c r="B249" t="s">
        <v>2454</v>
      </c>
      <c r="C249" t="s">
        <v>2455</v>
      </c>
      <c r="D249" t="s">
        <v>118</v>
      </c>
      <c r="E249" s="139" t="s">
        <v>1802</v>
      </c>
      <c r="F249">
        <v>492253</v>
      </c>
      <c r="G249">
        <v>33</v>
      </c>
      <c r="H249">
        <v>500000248</v>
      </c>
      <c r="I249" t="s">
        <v>709</v>
      </c>
      <c r="J249" t="s">
        <v>1102</v>
      </c>
      <c r="K249" s="125" t="str">
        <f t="shared" si="3"/>
        <v>98</v>
      </c>
      <c r="L249">
        <f>VLOOKUP(E249,所属団体コード!$A$2:$B$225,2,0)</f>
        <v>148</v>
      </c>
      <c r="M249" s="124" t="s">
        <v>4925</v>
      </c>
    </row>
    <row r="250" spans="1:13" x14ac:dyDescent="0.15">
      <c r="A250">
        <v>1249</v>
      </c>
      <c r="B250" t="s">
        <v>2456</v>
      </c>
      <c r="C250" t="s">
        <v>2457</v>
      </c>
      <c r="D250" t="s">
        <v>118</v>
      </c>
      <c r="E250" s="139" t="s">
        <v>1802</v>
      </c>
      <c r="F250">
        <v>492253</v>
      </c>
      <c r="G250">
        <v>33</v>
      </c>
      <c r="H250">
        <v>500000249</v>
      </c>
      <c r="I250" t="s">
        <v>908</v>
      </c>
      <c r="J250" t="s">
        <v>671</v>
      </c>
      <c r="K250" s="125" t="str">
        <f t="shared" si="3"/>
        <v>98</v>
      </c>
      <c r="L250">
        <f>VLOOKUP(E250,所属団体コード!$A$2:$B$225,2,0)</f>
        <v>148</v>
      </c>
      <c r="M250" s="124" t="s">
        <v>4987</v>
      </c>
    </row>
    <row r="251" spans="1:13" x14ac:dyDescent="0.15">
      <c r="A251">
        <v>1250</v>
      </c>
      <c r="B251" t="s">
        <v>2458</v>
      </c>
      <c r="C251" t="s">
        <v>2459</v>
      </c>
      <c r="D251" t="s">
        <v>99</v>
      </c>
      <c r="E251" s="139" t="s">
        <v>1795</v>
      </c>
      <c r="F251">
        <v>491047</v>
      </c>
      <c r="G251">
        <v>33</v>
      </c>
      <c r="H251">
        <v>500000250</v>
      </c>
      <c r="I251" t="s">
        <v>818</v>
      </c>
      <c r="J251" t="s">
        <v>1004</v>
      </c>
      <c r="K251" s="125" t="str">
        <f t="shared" si="3"/>
        <v>97</v>
      </c>
      <c r="L251">
        <f>VLOOKUP(E251,所属団体コード!$A$2:$B$225,2,0)</f>
        <v>140</v>
      </c>
      <c r="M251" s="124" t="s">
        <v>4988</v>
      </c>
    </row>
    <row r="252" spans="1:13" x14ac:dyDescent="0.15">
      <c r="A252">
        <v>1251</v>
      </c>
      <c r="B252" t="s">
        <v>2460</v>
      </c>
      <c r="C252" t="s">
        <v>2461</v>
      </c>
      <c r="D252" t="s">
        <v>126</v>
      </c>
      <c r="E252" s="139" t="s">
        <v>1795</v>
      </c>
      <c r="F252">
        <v>491047</v>
      </c>
      <c r="G252">
        <v>28</v>
      </c>
      <c r="H252">
        <v>500000251</v>
      </c>
      <c r="I252" t="s">
        <v>1135</v>
      </c>
      <c r="J252" t="s">
        <v>4480</v>
      </c>
      <c r="K252" s="125" t="str">
        <f t="shared" si="3"/>
        <v>99</v>
      </c>
      <c r="L252">
        <f>VLOOKUP(E252,所属団体コード!$A$2:$B$225,2,0)</f>
        <v>140</v>
      </c>
      <c r="M252" s="124" t="s">
        <v>4981</v>
      </c>
    </row>
    <row r="253" spans="1:13" x14ac:dyDescent="0.15">
      <c r="A253">
        <v>1252</v>
      </c>
      <c r="B253" t="s">
        <v>2462</v>
      </c>
      <c r="C253" t="s">
        <v>2463</v>
      </c>
      <c r="D253" t="s">
        <v>118</v>
      </c>
      <c r="E253" s="139" t="s">
        <v>1795</v>
      </c>
      <c r="F253">
        <v>491047</v>
      </c>
      <c r="G253">
        <v>33</v>
      </c>
      <c r="H253">
        <v>500000252</v>
      </c>
      <c r="I253" t="s">
        <v>1099</v>
      </c>
      <c r="J253" t="s">
        <v>4481</v>
      </c>
      <c r="K253" s="125" t="str">
        <f t="shared" si="3"/>
        <v>98</v>
      </c>
      <c r="L253">
        <f>VLOOKUP(E253,所属団体コード!$A$2:$B$225,2,0)</f>
        <v>140</v>
      </c>
      <c r="M253" s="124" t="s">
        <v>4958</v>
      </c>
    </row>
    <row r="254" spans="1:13" x14ac:dyDescent="0.15">
      <c r="A254">
        <v>1253</v>
      </c>
      <c r="B254" t="s">
        <v>2464</v>
      </c>
      <c r="C254" t="s">
        <v>2465</v>
      </c>
      <c r="D254" t="s">
        <v>118</v>
      </c>
      <c r="E254" s="139" t="s">
        <v>1795</v>
      </c>
      <c r="F254">
        <v>491047</v>
      </c>
      <c r="G254">
        <v>33</v>
      </c>
      <c r="H254">
        <v>500000253</v>
      </c>
      <c r="I254" t="s">
        <v>4278</v>
      </c>
      <c r="J254" t="s">
        <v>1190</v>
      </c>
      <c r="K254" s="125" t="str">
        <f t="shared" si="3"/>
        <v>99</v>
      </c>
      <c r="L254">
        <f>VLOOKUP(E254,所属団体コード!$A$2:$B$225,2,0)</f>
        <v>140</v>
      </c>
      <c r="M254" s="124" t="s">
        <v>4989</v>
      </c>
    </row>
    <row r="255" spans="1:13" x14ac:dyDescent="0.15">
      <c r="A255">
        <v>1254</v>
      </c>
      <c r="B255" t="s">
        <v>2466</v>
      </c>
      <c r="C255" t="s">
        <v>2467</v>
      </c>
      <c r="D255" t="s">
        <v>99</v>
      </c>
      <c r="E255" s="139" t="s">
        <v>1795</v>
      </c>
      <c r="F255">
        <v>491047</v>
      </c>
      <c r="G255">
        <v>33</v>
      </c>
      <c r="H255">
        <v>500000254</v>
      </c>
      <c r="I255" t="s">
        <v>838</v>
      </c>
      <c r="J255" t="s">
        <v>4482</v>
      </c>
      <c r="K255" s="125" t="str">
        <f t="shared" si="3"/>
        <v>97</v>
      </c>
      <c r="L255">
        <f>VLOOKUP(E255,所属団体コード!$A$2:$B$225,2,0)</f>
        <v>140</v>
      </c>
      <c r="M255" s="124" t="s">
        <v>4990</v>
      </c>
    </row>
    <row r="256" spans="1:13" x14ac:dyDescent="0.15">
      <c r="A256">
        <v>1255</v>
      </c>
      <c r="B256" t="s">
        <v>2468</v>
      </c>
      <c r="C256" t="s">
        <v>2469</v>
      </c>
      <c r="D256" t="s">
        <v>99</v>
      </c>
      <c r="E256" s="139" t="s">
        <v>1795</v>
      </c>
      <c r="F256">
        <v>491047</v>
      </c>
      <c r="G256">
        <v>33</v>
      </c>
      <c r="H256">
        <v>500000255</v>
      </c>
      <c r="I256" t="s">
        <v>685</v>
      </c>
      <c r="J256" t="s">
        <v>714</v>
      </c>
      <c r="K256" s="125" t="str">
        <f t="shared" si="3"/>
        <v>97</v>
      </c>
      <c r="L256">
        <f>VLOOKUP(E256,所属団体コード!$A$2:$B$225,2,0)</f>
        <v>140</v>
      </c>
      <c r="M256" s="124" t="s">
        <v>4991</v>
      </c>
    </row>
    <row r="257" spans="1:13" x14ac:dyDescent="0.15">
      <c r="A257">
        <v>1256</v>
      </c>
      <c r="B257" t="s">
        <v>2470</v>
      </c>
      <c r="C257" t="s">
        <v>2471</v>
      </c>
      <c r="D257" t="s">
        <v>126</v>
      </c>
      <c r="E257" s="139" t="s">
        <v>1795</v>
      </c>
      <c r="F257">
        <v>491047</v>
      </c>
      <c r="G257">
        <v>33</v>
      </c>
      <c r="H257">
        <v>500000256</v>
      </c>
      <c r="I257" t="s">
        <v>950</v>
      </c>
      <c r="J257" t="s">
        <v>713</v>
      </c>
      <c r="K257" s="125" t="str">
        <f t="shared" si="3"/>
        <v>00</v>
      </c>
      <c r="L257">
        <f>VLOOKUP(E257,所属団体コード!$A$2:$B$225,2,0)</f>
        <v>140</v>
      </c>
      <c r="M257" s="124" t="s">
        <v>1573</v>
      </c>
    </row>
    <row r="258" spans="1:13" x14ac:dyDescent="0.15">
      <c r="A258">
        <v>1257</v>
      </c>
      <c r="B258" t="s">
        <v>2472</v>
      </c>
      <c r="C258" t="s">
        <v>2473</v>
      </c>
      <c r="D258" t="s">
        <v>99</v>
      </c>
      <c r="E258" s="139" t="s">
        <v>1818</v>
      </c>
      <c r="F258">
        <v>492414</v>
      </c>
      <c r="G258">
        <v>33</v>
      </c>
      <c r="H258">
        <v>500000257</v>
      </c>
      <c r="I258" t="s">
        <v>687</v>
      </c>
      <c r="J258" t="s">
        <v>708</v>
      </c>
      <c r="K258" s="125" t="str">
        <f t="shared" si="3"/>
        <v>98</v>
      </c>
      <c r="L258">
        <f>VLOOKUP(E258,所属団体コード!$A$2:$B$225,2,0)</f>
        <v>165</v>
      </c>
      <c r="M258" s="124" t="s">
        <v>4992</v>
      </c>
    </row>
    <row r="259" spans="1:13" x14ac:dyDescent="0.15">
      <c r="A259">
        <v>1258</v>
      </c>
      <c r="B259" t="s">
        <v>2474</v>
      </c>
      <c r="C259" t="s">
        <v>2475</v>
      </c>
      <c r="D259" t="s">
        <v>99</v>
      </c>
      <c r="E259" s="139" t="s">
        <v>1818</v>
      </c>
      <c r="F259">
        <v>492414</v>
      </c>
      <c r="G259">
        <v>33</v>
      </c>
      <c r="H259">
        <v>500000258</v>
      </c>
      <c r="I259" t="s">
        <v>752</v>
      </c>
      <c r="J259" t="s">
        <v>843</v>
      </c>
      <c r="K259" s="125" t="str">
        <f t="shared" ref="K259:K322" si="4">LEFT(M259,2)</f>
        <v>98</v>
      </c>
      <c r="L259">
        <f>VLOOKUP(E259,所属団体コード!$A$2:$B$225,2,0)</f>
        <v>165</v>
      </c>
      <c r="M259" s="124" t="s">
        <v>4993</v>
      </c>
    </row>
    <row r="260" spans="1:13" x14ac:dyDescent="0.15">
      <c r="A260">
        <v>1259</v>
      </c>
      <c r="B260" t="s">
        <v>2476</v>
      </c>
      <c r="C260" t="s">
        <v>2477</v>
      </c>
      <c r="D260" t="s">
        <v>118</v>
      </c>
      <c r="E260" s="139" t="s">
        <v>1818</v>
      </c>
      <c r="F260">
        <v>492414</v>
      </c>
      <c r="G260">
        <v>33</v>
      </c>
      <c r="H260">
        <v>500000259</v>
      </c>
      <c r="I260" t="s">
        <v>1070</v>
      </c>
      <c r="J260" t="s">
        <v>663</v>
      </c>
      <c r="K260" s="125" t="str">
        <f t="shared" si="4"/>
        <v>98</v>
      </c>
      <c r="L260">
        <f>VLOOKUP(E260,所属団体コード!$A$2:$B$225,2,0)</f>
        <v>165</v>
      </c>
      <c r="M260" s="124" t="s">
        <v>1647</v>
      </c>
    </row>
    <row r="261" spans="1:13" x14ac:dyDescent="0.15">
      <c r="A261">
        <v>1260</v>
      </c>
      <c r="B261" t="s">
        <v>2478</v>
      </c>
      <c r="C261" t="s">
        <v>2479</v>
      </c>
      <c r="D261" t="s">
        <v>126</v>
      </c>
      <c r="E261" s="139" t="s">
        <v>1818</v>
      </c>
      <c r="F261">
        <v>492414</v>
      </c>
      <c r="G261">
        <v>33</v>
      </c>
      <c r="H261">
        <v>500000260</v>
      </c>
      <c r="I261" t="s">
        <v>838</v>
      </c>
      <c r="J261" t="s">
        <v>1148</v>
      </c>
      <c r="K261" s="125" t="str">
        <f t="shared" si="4"/>
        <v>99</v>
      </c>
      <c r="L261">
        <f>VLOOKUP(E261,所属団体コード!$A$2:$B$225,2,0)</f>
        <v>165</v>
      </c>
      <c r="M261" s="124" t="s">
        <v>4994</v>
      </c>
    </row>
    <row r="262" spans="1:13" x14ac:dyDescent="0.15">
      <c r="A262">
        <v>1261</v>
      </c>
      <c r="B262" t="s">
        <v>2480</v>
      </c>
      <c r="C262" t="s">
        <v>2481</v>
      </c>
      <c r="D262" t="s">
        <v>126</v>
      </c>
      <c r="E262" s="139" t="s">
        <v>1794</v>
      </c>
      <c r="F262">
        <v>491026</v>
      </c>
      <c r="G262">
        <v>32</v>
      </c>
      <c r="H262">
        <v>500000261</v>
      </c>
      <c r="I262" t="s">
        <v>1028</v>
      </c>
      <c r="J262" t="s">
        <v>4483</v>
      </c>
      <c r="K262" s="125" t="str">
        <f t="shared" si="4"/>
        <v>99</v>
      </c>
      <c r="L262">
        <f>VLOOKUP(E262,所属団体コード!$A$2:$B$225,2,0)</f>
        <v>139</v>
      </c>
      <c r="M262" s="124" t="s">
        <v>1644</v>
      </c>
    </row>
    <row r="263" spans="1:13" x14ac:dyDescent="0.15">
      <c r="A263">
        <v>1262</v>
      </c>
      <c r="B263" t="s">
        <v>2482</v>
      </c>
      <c r="C263" t="s">
        <v>2483</v>
      </c>
      <c r="D263" t="s">
        <v>99</v>
      </c>
      <c r="E263" s="139" t="s">
        <v>1805</v>
      </c>
      <c r="F263">
        <v>492259</v>
      </c>
      <c r="G263">
        <v>34</v>
      </c>
      <c r="H263">
        <v>500000262</v>
      </c>
      <c r="I263" t="s">
        <v>917</v>
      </c>
      <c r="J263" t="s">
        <v>706</v>
      </c>
      <c r="K263" s="125" t="str">
        <f t="shared" si="4"/>
        <v>98</v>
      </c>
      <c r="L263">
        <f>VLOOKUP(E263,所属団体コード!$A$2:$B$225,2,0)</f>
        <v>152</v>
      </c>
      <c r="M263" s="124" t="s">
        <v>4995</v>
      </c>
    </row>
    <row r="264" spans="1:13" x14ac:dyDescent="0.15">
      <c r="A264">
        <v>1263</v>
      </c>
      <c r="B264" t="s">
        <v>2484</v>
      </c>
      <c r="C264" t="s">
        <v>2485</v>
      </c>
      <c r="D264" t="s">
        <v>99</v>
      </c>
      <c r="E264" s="139" t="s">
        <v>1805</v>
      </c>
      <c r="F264">
        <v>492259</v>
      </c>
      <c r="G264">
        <v>32</v>
      </c>
      <c r="H264">
        <v>500000263</v>
      </c>
      <c r="I264" t="s">
        <v>824</v>
      </c>
      <c r="J264" t="s">
        <v>972</v>
      </c>
      <c r="K264" s="125" t="str">
        <f t="shared" si="4"/>
        <v>97</v>
      </c>
      <c r="L264">
        <f>VLOOKUP(E264,所属団体コード!$A$2:$B$225,2,0)</f>
        <v>152</v>
      </c>
      <c r="M264" s="124" t="s">
        <v>4996</v>
      </c>
    </row>
    <row r="265" spans="1:13" x14ac:dyDescent="0.15">
      <c r="A265">
        <v>1264</v>
      </c>
      <c r="B265" t="s">
        <v>2486</v>
      </c>
      <c r="C265" t="s">
        <v>2487</v>
      </c>
      <c r="D265" t="s">
        <v>99</v>
      </c>
      <c r="E265" s="139" t="s">
        <v>1805</v>
      </c>
      <c r="F265">
        <v>492259</v>
      </c>
      <c r="G265">
        <v>38</v>
      </c>
      <c r="H265">
        <v>500000264</v>
      </c>
      <c r="I265" t="s">
        <v>690</v>
      </c>
      <c r="J265" t="s">
        <v>4484</v>
      </c>
      <c r="K265" s="125" t="str">
        <f t="shared" si="4"/>
        <v>97</v>
      </c>
      <c r="L265">
        <f>VLOOKUP(E265,所属団体コード!$A$2:$B$225,2,0)</f>
        <v>152</v>
      </c>
      <c r="M265" s="124" t="s">
        <v>4997</v>
      </c>
    </row>
    <row r="266" spans="1:13" x14ac:dyDescent="0.15">
      <c r="A266">
        <v>1265</v>
      </c>
      <c r="B266" t="s">
        <v>2488</v>
      </c>
      <c r="C266" t="s">
        <v>2489</v>
      </c>
      <c r="D266" t="s">
        <v>99</v>
      </c>
      <c r="E266" s="139" t="s">
        <v>1805</v>
      </c>
      <c r="F266">
        <v>492259</v>
      </c>
      <c r="G266">
        <v>24</v>
      </c>
      <c r="H266">
        <v>500000265</v>
      </c>
      <c r="I266" t="s">
        <v>699</v>
      </c>
      <c r="J266" t="s">
        <v>4485</v>
      </c>
      <c r="K266" s="125" t="str">
        <f t="shared" si="4"/>
        <v>97</v>
      </c>
      <c r="L266">
        <f>VLOOKUP(E266,所属団体コード!$A$2:$B$225,2,0)</f>
        <v>152</v>
      </c>
      <c r="M266" s="124" t="s">
        <v>4998</v>
      </c>
    </row>
    <row r="267" spans="1:13" x14ac:dyDescent="0.15">
      <c r="A267">
        <v>1266</v>
      </c>
      <c r="B267" t="s">
        <v>2490</v>
      </c>
      <c r="C267" t="s">
        <v>2491</v>
      </c>
      <c r="D267" t="s">
        <v>99</v>
      </c>
      <c r="E267" s="139" t="s">
        <v>1805</v>
      </c>
      <c r="F267">
        <v>492259</v>
      </c>
      <c r="G267">
        <v>38</v>
      </c>
      <c r="H267">
        <v>500000266</v>
      </c>
      <c r="I267" t="s">
        <v>4279</v>
      </c>
      <c r="J267" t="s">
        <v>1049</v>
      </c>
      <c r="K267" s="125" t="str">
        <f t="shared" si="4"/>
        <v>97</v>
      </c>
      <c r="L267">
        <f>VLOOKUP(E267,所属団体コード!$A$2:$B$225,2,0)</f>
        <v>152</v>
      </c>
      <c r="M267" s="124" t="s">
        <v>4999</v>
      </c>
    </row>
    <row r="268" spans="1:13" x14ac:dyDescent="0.15">
      <c r="A268">
        <v>1267</v>
      </c>
      <c r="B268" t="s">
        <v>2492</v>
      </c>
      <c r="C268" t="s">
        <v>2493</v>
      </c>
      <c r="D268" t="s">
        <v>118</v>
      </c>
      <c r="E268" s="139" t="s">
        <v>1805</v>
      </c>
      <c r="F268">
        <v>492259</v>
      </c>
      <c r="G268">
        <v>38</v>
      </c>
      <c r="H268">
        <v>500000267</v>
      </c>
      <c r="I268" t="s">
        <v>634</v>
      </c>
      <c r="J268" t="s">
        <v>4486</v>
      </c>
      <c r="K268" s="125" t="str">
        <f t="shared" si="4"/>
        <v>98</v>
      </c>
      <c r="L268">
        <f>VLOOKUP(E268,所属団体コード!$A$2:$B$225,2,0)</f>
        <v>152</v>
      </c>
      <c r="M268" s="124" t="s">
        <v>5000</v>
      </c>
    </row>
    <row r="269" spans="1:13" x14ac:dyDescent="0.15">
      <c r="A269">
        <v>1268</v>
      </c>
      <c r="B269" t="s">
        <v>2494</v>
      </c>
      <c r="C269" t="s">
        <v>2495</v>
      </c>
      <c r="D269" t="s">
        <v>118</v>
      </c>
      <c r="E269" s="139" t="s">
        <v>1805</v>
      </c>
      <c r="F269">
        <v>492259</v>
      </c>
      <c r="G269">
        <v>33</v>
      </c>
      <c r="H269">
        <v>500000268</v>
      </c>
      <c r="I269" t="s">
        <v>807</v>
      </c>
      <c r="J269" t="s">
        <v>4487</v>
      </c>
      <c r="K269" s="125" t="str">
        <f t="shared" si="4"/>
        <v>98</v>
      </c>
      <c r="L269">
        <f>VLOOKUP(E269,所属団体コード!$A$2:$B$225,2,0)</f>
        <v>152</v>
      </c>
      <c r="M269" s="124" t="s">
        <v>5001</v>
      </c>
    </row>
    <row r="270" spans="1:13" x14ac:dyDescent="0.15">
      <c r="A270">
        <v>1269</v>
      </c>
      <c r="B270" t="s">
        <v>2496</v>
      </c>
      <c r="C270" t="s">
        <v>2497</v>
      </c>
      <c r="D270" t="s">
        <v>118</v>
      </c>
      <c r="E270" s="139" t="s">
        <v>1805</v>
      </c>
      <c r="F270">
        <v>492259</v>
      </c>
      <c r="G270">
        <v>34</v>
      </c>
      <c r="H270">
        <v>500000269</v>
      </c>
      <c r="I270" t="s">
        <v>906</v>
      </c>
      <c r="J270" t="s">
        <v>1200</v>
      </c>
      <c r="K270" s="125" t="str">
        <f t="shared" si="4"/>
        <v>99</v>
      </c>
      <c r="L270">
        <f>VLOOKUP(E270,所属団体コード!$A$2:$B$225,2,0)</f>
        <v>152</v>
      </c>
      <c r="M270" s="124" t="s">
        <v>4870</v>
      </c>
    </row>
    <row r="271" spans="1:13" x14ac:dyDescent="0.15">
      <c r="A271">
        <v>1270</v>
      </c>
      <c r="B271" t="s">
        <v>2498</v>
      </c>
      <c r="C271" t="s">
        <v>2499</v>
      </c>
      <c r="D271" t="s">
        <v>118</v>
      </c>
      <c r="E271" s="139" t="s">
        <v>1805</v>
      </c>
      <c r="F271">
        <v>492259</v>
      </c>
      <c r="G271">
        <v>28</v>
      </c>
      <c r="H271">
        <v>500000270</v>
      </c>
      <c r="I271" t="s">
        <v>892</v>
      </c>
      <c r="J271" t="s">
        <v>4488</v>
      </c>
      <c r="K271" s="125" t="str">
        <f t="shared" si="4"/>
        <v>99</v>
      </c>
      <c r="L271">
        <f>VLOOKUP(E271,所属団体コード!$A$2:$B$225,2,0)</f>
        <v>152</v>
      </c>
      <c r="M271" s="124" t="s">
        <v>5002</v>
      </c>
    </row>
    <row r="272" spans="1:13" x14ac:dyDescent="0.15">
      <c r="A272">
        <v>1271</v>
      </c>
      <c r="B272" t="s">
        <v>2500</v>
      </c>
      <c r="C272" t="s">
        <v>2501</v>
      </c>
      <c r="D272" t="s">
        <v>118</v>
      </c>
      <c r="E272" s="139" t="s">
        <v>1805</v>
      </c>
      <c r="F272">
        <v>492259</v>
      </c>
      <c r="G272">
        <v>34</v>
      </c>
      <c r="H272">
        <v>500000271</v>
      </c>
      <c r="I272" t="s">
        <v>1147</v>
      </c>
      <c r="J272" t="s">
        <v>4489</v>
      </c>
      <c r="K272" s="125" t="str">
        <f t="shared" si="4"/>
        <v>99</v>
      </c>
      <c r="L272">
        <f>VLOOKUP(E272,所属団体コード!$A$2:$B$225,2,0)</f>
        <v>152</v>
      </c>
      <c r="M272" s="124" t="s">
        <v>5003</v>
      </c>
    </row>
    <row r="273" spans="1:13" x14ac:dyDescent="0.15">
      <c r="A273">
        <v>1272</v>
      </c>
      <c r="B273" t="s">
        <v>2502</v>
      </c>
      <c r="C273" t="s">
        <v>2503</v>
      </c>
      <c r="D273" t="s">
        <v>126</v>
      </c>
      <c r="E273" s="139" t="s">
        <v>1805</v>
      </c>
      <c r="F273">
        <v>492259</v>
      </c>
      <c r="G273">
        <v>34</v>
      </c>
      <c r="H273">
        <v>500000272</v>
      </c>
      <c r="I273" t="s">
        <v>781</v>
      </c>
      <c r="J273" t="s">
        <v>717</v>
      </c>
      <c r="K273" s="125" t="str">
        <f t="shared" si="4"/>
        <v>00</v>
      </c>
      <c r="L273">
        <f>VLOOKUP(E273,所属団体コード!$A$2:$B$225,2,0)</f>
        <v>152</v>
      </c>
      <c r="M273" s="124" t="s">
        <v>1428</v>
      </c>
    </row>
    <row r="274" spans="1:13" x14ac:dyDescent="0.15">
      <c r="A274">
        <v>1273</v>
      </c>
      <c r="B274" t="s">
        <v>2504</v>
      </c>
      <c r="C274" t="s">
        <v>2505</v>
      </c>
      <c r="D274" t="s">
        <v>126</v>
      </c>
      <c r="E274" s="139" t="s">
        <v>1805</v>
      </c>
      <c r="F274">
        <v>492259</v>
      </c>
      <c r="G274">
        <v>28</v>
      </c>
      <c r="H274">
        <v>500000273</v>
      </c>
      <c r="I274" t="s">
        <v>607</v>
      </c>
      <c r="J274" t="s">
        <v>877</v>
      </c>
      <c r="K274" s="125" t="str">
        <f t="shared" si="4"/>
        <v>99</v>
      </c>
      <c r="L274">
        <f>VLOOKUP(E274,所属団体コード!$A$2:$B$225,2,0)</f>
        <v>152</v>
      </c>
      <c r="M274" s="124" t="s">
        <v>5004</v>
      </c>
    </row>
    <row r="275" spans="1:13" x14ac:dyDescent="0.15">
      <c r="A275">
        <v>1274</v>
      </c>
      <c r="B275" t="s">
        <v>2506</v>
      </c>
      <c r="C275" t="s">
        <v>2507</v>
      </c>
      <c r="D275" t="s">
        <v>126</v>
      </c>
      <c r="E275" s="139" t="s">
        <v>1805</v>
      </c>
      <c r="F275">
        <v>492259</v>
      </c>
      <c r="G275">
        <v>37</v>
      </c>
      <c r="H275">
        <v>500000274</v>
      </c>
      <c r="I275" t="s">
        <v>699</v>
      </c>
      <c r="J275" t="s">
        <v>770</v>
      </c>
      <c r="K275" s="125" t="str">
        <f t="shared" si="4"/>
        <v>99</v>
      </c>
      <c r="L275">
        <f>VLOOKUP(E275,所属団体コード!$A$2:$B$225,2,0)</f>
        <v>152</v>
      </c>
      <c r="M275" s="124" t="s">
        <v>1584</v>
      </c>
    </row>
    <row r="276" spans="1:13" x14ac:dyDescent="0.15">
      <c r="A276">
        <v>1275</v>
      </c>
      <c r="B276" t="s">
        <v>2508</v>
      </c>
      <c r="C276" t="s">
        <v>2509</v>
      </c>
      <c r="D276" t="s">
        <v>126</v>
      </c>
      <c r="E276" s="139" t="s">
        <v>1805</v>
      </c>
      <c r="F276">
        <v>492259</v>
      </c>
      <c r="G276">
        <v>28</v>
      </c>
      <c r="H276">
        <v>500000275</v>
      </c>
      <c r="I276" t="s">
        <v>1128</v>
      </c>
      <c r="J276" t="s">
        <v>935</v>
      </c>
      <c r="K276" s="125" t="str">
        <f t="shared" si="4"/>
        <v>99</v>
      </c>
      <c r="L276">
        <f>VLOOKUP(E276,所属団体コード!$A$2:$B$225,2,0)</f>
        <v>152</v>
      </c>
      <c r="M276" s="124" t="s">
        <v>5005</v>
      </c>
    </row>
    <row r="277" spans="1:13" x14ac:dyDescent="0.15">
      <c r="A277">
        <v>1276</v>
      </c>
      <c r="B277" t="s">
        <v>2510</v>
      </c>
      <c r="C277" t="s">
        <v>2511</v>
      </c>
      <c r="D277" t="s">
        <v>126</v>
      </c>
      <c r="E277" s="139" t="s">
        <v>1805</v>
      </c>
      <c r="F277">
        <v>492259</v>
      </c>
      <c r="G277">
        <v>33</v>
      </c>
      <c r="H277">
        <v>500000276</v>
      </c>
      <c r="I277" t="s">
        <v>822</v>
      </c>
      <c r="J277" t="s">
        <v>1319</v>
      </c>
      <c r="K277" s="125" t="str">
        <f t="shared" si="4"/>
        <v>99</v>
      </c>
      <c r="L277">
        <f>VLOOKUP(E277,所属団体コード!$A$2:$B$225,2,0)</f>
        <v>152</v>
      </c>
      <c r="M277" s="124" t="s">
        <v>4930</v>
      </c>
    </row>
    <row r="278" spans="1:13" x14ac:dyDescent="0.15">
      <c r="A278">
        <v>1277</v>
      </c>
      <c r="B278" t="s">
        <v>2512</v>
      </c>
      <c r="C278" t="s">
        <v>2513</v>
      </c>
      <c r="D278" t="s">
        <v>129</v>
      </c>
      <c r="E278" s="139" t="s">
        <v>1805</v>
      </c>
      <c r="F278">
        <v>492259</v>
      </c>
      <c r="G278">
        <v>28</v>
      </c>
      <c r="H278">
        <v>500000277</v>
      </c>
      <c r="I278" t="s">
        <v>685</v>
      </c>
      <c r="J278" t="s">
        <v>1056</v>
      </c>
      <c r="K278" s="125" t="str">
        <f t="shared" si="4"/>
        <v>00</v>
      </c>
      <c r="L278">
        <f>VLOOKUP(E278,所属団体コード!$A$2:$B$225,2,0)</f>
        <v>152</v>
      </c>
      <c r="M278" s="124" t="s">
        <v>5006</v>
      </c>
    </row>
    <row r="279" spans="1:13" x14ac:dyDescent="0.15">
      <c r="A279">
        <v>1278</v>
      </c>
      <c r="B279" t="s">
        <v>2514</v>
      </c>
      <c r="C279" t="s">
        <v>2515</v>
      </c>
      <c r="D279" t="s">
        <v>129</v>
      </c>
      <c r="E279" s="139" t="s">
        <v>1805</v>
      </c>
      <c r="F279">
        <v>492259</v>
      </c>
      <c r="G279">
        <v>33</v>
      </c>
      <c r="H279">
        <v>500000278</v>
      </c>
      <c r="I279" t="s">
        <v>898</v>
      </c>
      <c r="J279" t="s">
        <v>843</v>
      </c>
      <c r="K279" s="125" t="str">
        <f t="shared" si="4"/>
        <v>01</v>
      </c>
      <c r="L279">
        <f>VLOOKUP(E279,所属団体コード!$A$2:$B$225,2,0)</f>
        <v>152</v>
      </c>
      <c r="M279" s="124" t="s">
        <v>1623</v>
      </c>
    </row>
    <row r="280" spans="1:13" x14ac:dyDescent="0.15">
      <c r="A280">
        <v>1279</v>
      </c>
      <c r="B280" t="s">
        <v>2516</v>
      </c>
      <c r="C280" t="s">
        <v>2517</v>
      </c>
      <c r="D280" t="s">
        <v>129</v>
      </c>
      <c r="E280" s="139" t="s">
        <v>1805</v>
      </c>
      <c r="F280">
        <v>492259</v>
      </c>
      <c r="G280">
        <v>28</v>
      </c>
      <c r="H280">
        <v>500000279</v>
      </c>
      <c r="I280" t="s">
        <v>779</v>
      </c>
      <c r="J280" t="s">
        <v>867</v>
      </c>
      <c r="K280" s="125" t="str">
        <f t="shared" si="4"/>
        <v>00</v>
      </c>
      <c r="L280">
        <f>VLOOKUP(E280,所属団体コード!$A$2:$B$225,2,0)</f>
        <v>152</v>
      </c>
      <c r="M280" s="124" t="s">
        <v>5007</v>
      </c>
    </row>
    <row r="281" spans="1:13" x14ac:dyDescent="0.15">
      <c r="A281">
        <v>1280</v>
      </c>
      <c r="B281" t="s">
        <v>2518</v>
      </c>
      <c r="C281" t="s">
        <v>2519</v>
      </c>
      <c r="D281" t="s">
        <v>129</v>
      </c>
      <c r="E281" s="139" t="s">
        <v>1805</v>
      </c>
      <c r="F281">
        <v>492259</v>
      </c>
      <c r="G281">
        <v>34</v>
      </c>
      <c r="H281">
        <v>500000280</v>
      </c>
      <c r="I281" t="s">
        <v>607</v>
      </c>
      <c r="J281" t="s">
        <v>4490</v>
      </c>
      <c r="K281" s="125" t="str">
        <f t="shared" si="4"/>
        <v>00</v>
      </c>
      <c r="L281">
        <f>VLOOKUP(E281,所属団体コード!$A$2:$B$225,2,0)</f>
        <v>152</v>
      </c>
      <c r="M281" s="124" t="s">
        <v>1664</v>
      </c>
    </row>
    <row r="282" spans="1:13" x14ac:dyDescent="0.15">
      <c r="A282">
        <v>1281</v>
      </c>
      <c r="B282" t="s">
        <v>2520</v>
      </c>
      <c r="C282" t="s">
        <v>2521</v>
      </c>
      <c r="D282" t="s">
        <v>129</v>
      </c>
      <c r="E282" s="139" t="s">
        <v>1805</v>
      </c>
      <c r="F282">
        <v>492259</v>
      </c>
      <c r="G282">
        <v>28</v>
      </c>
      <c r="H282">
        <v>500000281</v>
      </c>
      <c r="I282" t="s">
        <v>1035</v>
      </c>
      <c r="J282" t="s">
        <v>1003</v>
      </c>
      <c r="K282" s="125" t="str">
        <f t="shared" si="4"/>
        <v>00</v>
      </c>
      <c r="L282">
        <f>VLOOKUP(E282,所属団体コード!$A$2:$B$225,2,0)</f>
        <v>152</v>
      </c>
      <c r="M282" s="124" t="s">
        <v>1575</v>
      </c>
    </row>
    <row r="283" spans="1:13" x14ac:dyDescent="0.15">
      <c r="A283">
        <v>1282</v>
      </c>
      <c r="B283" t="s">
        <v>2522</v>
      </c>
      <c r="C283" t="s">
        <v>2523</v>
      </c>
      <c r="D283" t="s">
        <v>129</v>
      </c>
      <c r="E283" s="139" t="s">
        <v>1805</v>
      </c>
      <c r="F283">
        <v>492259</v>
      </c>
      <c r="G283">
        <v>28</v>
      </c>
      <c r="H283">
        <v>500000282</v>
      </c>
      <c r="I283" t="s">
        <v>607</v>
      </c>
      <c r="J283" t="s">
        <v>1319</v>
      </c>
      <c r="K283" s="125" t="str">
        <f t="shared" si="4"/>
        <v>01</v>
      </c>
      <c r="L283">
        <f>VLOOKUP(E283,所属団体コード!$A$2:$B$225,2,0)</f>
        <v>152</v>
      </c>
      <c r="M283" s="124" t="s">
        <v>1711</v>
      </c>
    </row>
    <row r="284" spans="1:13" x14ac:dyDescent="0.15">
      <c r="A284">
        <v>1283</v>
      </c>
      <c r="B284" t="s">
        <v>2524</v>
      </c>
      <c r="C284" t="s">
        <v>2525</v>
      </c>
      <c r="D284" t="s">
        <v>144</v>
      </c>
      <c r="E284" s="139" t="s">
        <v>1805</v>
      </c>
      <c r="F284">
        <v>492259</v>
      </c>
      <c r="G284">
        <v>38</v>
      </c>
      <c r="H284">
        <v>500000283</v>
      </c>
      <c r="I284" t="s">
        <v>998</v>
      </c>
      <c r="J284" t="s">
        <v>1043</v>
      </c>
      <c r="K284" s="125" t="str">
        <f t="shared" si="4"/>
        <v>95</v>
      </c>
      <c r="L284">
        <f>VLOOKUP(E284,所属団体コード!$A$2:$B$225,2,0)</f>
        <v>152</v>
      </c>
      <c r="M284" s="124" t="s">
        <v>5008</v>
      </c>
    </row>
    <row r="285" spans="1:13" x14ac:dyDescent="0.15">
      <c r="A285">
        <v>1284</v>
      </c>
      <c r="B285" t="s">
        <v>2526</v>
      </c>
      <c r="C285" t="s">
        <v>2527</v>
      </c>
      <c r="D285" t="s">
        <v>144</v>
      </c>
      <c r="E285" s="139" t="s">
        <v>1805</v>
      </c>
      <c r="F285">
        <v>492259</v>
      </c>
      <c r="G285">
        <v>34</v>
      </c>
      <c r="H285">
        <v>500000284</v>
      </c>
      <c r="I285" t="s">
        <v>672</v>
      </c>
      <c r="J285" t="s">
        <v>747</v>
      </c>
      <c r="K285" s="125" t="str">
        <f t="shared" si="4"/>
        <v>96</v>
      </c>
      <c r="L285">
        <f>VLOOKUP(E285,所属団体コード!$A$2:$B$225,2,0)</f>
        <v>152</v>
      </c>
      <c r="M285" s="124" t="s">
        <v>5009</v>
      </c>
    </row>
    <row r="286" spans="1:13" x14ac:dyDescent="0.15">
      <c r="A286">
        <v>1285</v>
      </c>
      <c r="B286" t="s">
        <v>2528</v>
      </c>
      <c r="C286" t="s">
        <v>2529</v>
      </c>
      <c r="D286" t="s">
        <v>99</v>
      </c>
      <c r="E286" s="139" t="s">
        <v>1805</v>
      </c>
      <c r="F286">
        <v>492259</v>
      </c>
      <c r="G286">
        <v>33</v>
      </c>
      <c r="H286">
        <v>500000285</v>
      </c>
      <c r="I286" t="s">
        <v>779</v>
      </c>
      <c r="J286" t="s">
        <v>4491</v>
      </c>
      <c r="K286" s="125" t="str">
        <f t="shared" si="4"/>
        <v>97</v>
      </c>
      <c r="L286">
        <f>VLOOKUP(E286,所属団体コード!$A$2:$B$225,2,0)</f>
        <v>152</v>
      </c>
      <c r="M286" s="124" t="s">
        <v>5010</v>
      </c>
    </row>
    <row r="287" spans="1:13" x14ac:dyDescent="0.15">
      <c r="A287">
        <v>1286</v>
      </c>
      <c r="B287" t="s">
        <v>2530</v>
      </c>
      <c r="C287" t="s">
        <v>2531</v>
      </c>
      <c r="D287" t="s">
        <v>99</v>
      </c>
      <c r="E287" s="139" t="s">
        <v>1805</v>
      </c>
      <c r="F287">
        <v>492259</v>
      </c>
      <c r="G287">
        <v>32</v>
      </c>
      <c r="H287">
        <v>500000286</v>
      </c>
      <c r="I287" t="s">
        <v>991</v>
      </c>
      <c r="J287" t="s">
        <v>848</v>
      </c>
      <c r="K287" s="125" t="str">
        <f t="shared" si="4"/>
        <v>97</v>
      </c>
      <c r="L287">
        <f>VLOOKUP(E287,所属団体コード!$A$2:$B$225,2,0)</f>
        <v>152</v>
      </c>
      <c r="M287" s="124" t="s">
        <v>5011</v>
      </c>
    </row>
    <row r="288" spans="1:13" x14ac:dyDescent="0.15">
      <c r="A288">
        <v>1287</v>
      </c>
      <c r="B288" t="s">
        <v>2532</v>
      </c>
      <c r="C288" t="s">
        <v>2533</v>
      </c>
      <c r="D288" t="s">
        <v>99</v>
      </c>
      <c r="E288" s="139" t="s">
        <v>1805</v>
      </c>
      <c r="F288">
        <v>492259</v>
      </c>
      <c r="G288">
        <v>34</v>
      </c>
      <c r="H288">
        <v>500000287</v>
      </c>
      <c r="I288" t="s">
        <v>620</v>
      </c>
      <c r="J288" t="s">
        <v>4492</v>
      </c>
      <c r="K288" s="125" t="str">
        <f t="shared" si="4"/>
        <v>97</v>
      </c>
      <c r="L288">
        <f>VLOOKUP(E288,所属団体コード!$A$2:$B$225,2,0)</f>
        <v>152</v>
      </c>
      <c r="M288" s="124" t="s">
        <v>5012</v>
      </c>
    </row>
    <row r="289" spans="1:13" x14ac:dyDescent="0.15">
      <c r="A289">
        <v>1288</v>
      </c>
      <c r="B289" t="s">
        <v>2534</v>
      </c>
      <c r="C289" t="s">
        <v>2535</v>
      </c>
      <c r="D289" t="s">
        <v>99</v>
      </c>
      <c r="E289" s="139" t="s">
        <v>1805</v>
      </c>
      <c r="F289">
        <v>492259</v>
      </c>
      <c r="G289">
        <v>38</v>
      </c>
      <c r="H289">
        <v>500000288</v>
      </c>
      <c r="I289" t="s">
        <v>1172</v>
      </c>
      <c r="J289" t="s">
        <v>885</v>
      </c>
      <c r="K289" s="125" t="str">
        <f t="shared" si="4"/>
        <v>97</v>
      </c>
      <c r="L289">
        <f>VLOOKUP(E289,所属団体コード!$A$2:$B$225,2,0)</f>
        <v>152</v>
      </c>
      <c r="M289" s="124" t="s">
        <v>4947</v>
      </c>
    </row>
    <row r="290" spans="1:13" x14ac:dyDescent="0.15">
      <c r="A290">
        <v>1289</v>
      </c>
      <c r="B290" t="s">
        <v>2536</v>
      </c>
      <c r="C290" t="s">
        <v>2537</v>
      </c>
      <c r="D290" t="s">
        <v>99</v>
      </c>
      <c r="E290" s="139" t="s">
        <v>1805</v>
      </c>
      <c r="F290">
        <v>492259</v>
      </c>
      <c r="G290">
        <v>34</v>
      </c>
      <c r="H290">
        <v>500000289</v>
      </c>
      <c r="I290" t="s">
        <v>844</v>
      </c>
      <c r="J290" t="s">
        <v>4493</v>
      </c>
      <c r="K290" s="125" t="str">
        <f t="shared" si="4"/>
        <v>97</v>
      </c>
      <c r="L290">
        <f>VLOOKUP(E290,所属団体コード!$A$2:$B$225,2,0)</f>
        <v>152</v>
      </c>
      <c r="M290" s="124" t="s">
        <v>5013</v>
      </c>
    </row>
    <row r="291" spans="1:13" x14ac:dyDescent="0.15">
      <c r="A291">
        <v>1290</v>
      </c>
      <c r="B291" t="s">
        <v>2538</v>
      </c>
      <c r="C291" t="s">
        <v>2539</v>
      </c>
      <c r="D291" t="s">
        <v>99</v>
      </c>
      <c r="E291" s="139" t="s">
        <v>1805</v>
      </c>
      <c r="F291">
        <v>492259</v>
      </c>
      <c r="G291">
        <v>33</v>
      </c>
      <c r="H291">
        <v>500000290</v>
      </c>
      <c r="I291" t="s">
        <v>666</v>
      </c>
      <c r="J291" t="s">
        <v>4441</v>
      </c>
      <c r="K291" s="125" t="str">
        <f t="shared" si="4"/>
        <v>97</v>
      </c>
      <c r="L291">
        <f>VLOOKUP(E291,所属団体コード!$A$2:$B$225,2,0)</f>
        <v>152</v>
      </c>
      <c r="M291" s="124" t="s">
        <v>5014</v>
      </c>
    </row>
    <row r="292" spans="1:13" x14ac:dyDescent="0.15">
      <c r="A292">
        <v>1291</v>
      </c>
      <c r="B292" t="s">
        <v>2540</v>
      </c>
      <c r="C292" t="s">
        <v>2541</v>
      </c>
      <c r="D292" t="s">
        <v>99</v>
      </c>
      <c r="E292" s="139" t="s">
        <v>1805</v>
      </c>
      <c r="F292">
        <v>492259</v>
      </c>
      <c r="G292">
        <v>34</v>
      </c>
      <c r="H292">
        <v>500000291</v>
      </c>
      <c r="I292" t="s">
        <v>1135</v>
      </c>
      <c r="J292" t="s">
        <v>771</v>
      </c>
      <c r="K292" s="125" t="str">
        <f t="shared" si="4"/>
        <v>97</v>
      </c>
      <c r="L292">
        <f>VLOOKUP(E292,所属団体コード!$A$2:$B$225,2,0)</f>
        <v>152</v>
      </c>
      <c r="M292" s="124" t="s">
        <v>5015</v>
      </c>
    </row>
    <row r="293" spans="1:13" x14ac:dyDescent="0.15">
      <c r="A293">
        <v>1292</v>
      </c>
      <c r="B293" t="s">
        <v>2542</v>
      </c>
      <c r="C293" t="s">
        <v>2543</v>
      </c>
      <c r="D293" t="s">
        <v>99</v>
      </c>
      <c r="E293" s="139" t="s">
        <v>1805</v>
      </c>
      <c r="F293">
        <v>492259</v>
      </c>
      <c r="G293">
        <v>34</v>
      </c>
      <c r="H293">
        <v>500000292</v>
      </c>
      <c r="I293" t="s">
        <v>691</v>
      </c>
      <c r="J293" t="s">
        <v>4494</v>
      </c>
      <c r="K293" s="125" t="str">
        <f t="shared" si="4"/>
        <v>97</v>
      </c>
      <c r="L293">
        <f>VLOOKUP(E293,所属団体コード!$A$2:$B$225,2,0)</f>
        <v>152</v>
      </c>
      <c r="M293" s="124" t="s">
        <v>5016</v>
      </c>
    </row>
    <row r="294" spans="1:13" x14ac:dyDescent="0.15">
      <c r="A294">
        <v>1293</v>
      </c>
      <c r="B294" t="s">
        <v>2544</v>
      </c>
      <c r="C294" t="s">
        <v>2545</v>
      </c>
      <c r="D294" t="s">
        <v>99</v>
      </c>
      <c r="E294" s="139" t="s">
        <v>1805</v>
      </c>
      <c r="F294">
        <v>492259</v>
      </c>
      <c r="G294">
        <v>34</v>
      </c>
      <c r="H294">
        <v>500000293</v>
      </c>
      <c r="I294" t="s">
        <v>693</v>
      </c>
      <c r="J294" t="s">
        <v>1319</v>
      </c>
      <c r="K294" s="125" t="str">
        <f t="shared" si="4"/>
        <v>97</v>
      </c>
      <c r="L294">
        <f>VLOOKUP(E294,所属団体コード!$A$2:$B$225,2,0)</f>
        <v>152</v>
      </c>
      <c r="M294" s="124" t="s">
        <v>5017</v>
      </c>
    </row>
    <row r="295" spans="1:13" x14ac:dyDescent="0.15">
      <c r="A295">
        <v>1294</v>
      </c>
      <c r="B295" t="s">
        <v>2546</v>
      </c>
      <c r="C295" t="s">
        <v>2547</v>
      </c>
      <c r="D295" t="s">
        <v>118</v>
      </c>
      <c r="E295" s="139" t="s">
        <v>1805</v>
      </c>
      <c r="F295">
        <v>492259</v>
      </c>
      <c r="G295">
        <v>34</v>
      </c>
      <c r="H295">
        <v>500000294</v>
      </c>
      <c r="I295" t="s">
        <v>1186</v>
      </c>
      <c r="J295" t="s">
        <v>674</v>
      </c>
      <c r="K295" s="125" t="str">
        <f t="shared" si="4"/>
        <v>98</v>
      </c>
      <c r="L295">
        <f>VLOOKUP(E295,所属団体コード!$A$2:$B$225,2,0)</f>
        <v>152</v>
      </c>
      <c r="M295" s="124" t="s">
        <v>5018</v>
      </c>
    </row>
    <row r="296" spans="1:13" x14ac:dyDescent="0.15">
      <c r="A296">
        <v>1295</v>
      </c>
      <c r="B296" t="s">
        <v>2548</v>
      </c>
      <c r="C296" t="s">
        <v>2549</v>
      </c>
      <c r="D296" t="s">
        <v>118</v>
      </c>
      <c r="E296" s="139" t="s">
        <v>1805</v>
      </c>
      <c r="F296">
        <v>492259</v>
      </c>
      <c r="G296">
        <v>38</v>
      </c>
      <c r="H296">
        <v>500000295</v>
      </c>
      <c r="I296" t="s">
        <v>1066</v>
      </c>
      <c r="J296" t="s">
        <v>674</v>
      </c>
      <c r="K296" s="125" t="str">
        <f t="shared" si="4"/>
        <v>98</v>
      </c>
      <c r="L296">
        <f>VLOOKUP(E296,所属団体コード!$A$2:$B$225,2,0)</f>
        <v>152</v>
      </c>
      <c r="M296" s="124" t="s">
        <v>5019</v>
      </c>
    </row>
    <row r="297" spans="1:13" x14ac:dyDescent="0.15">
      <c r="A297">
        <v>1296</v>
      </c>
      <c r="B297" t="s">
        <v>2550</v>
      </c>
      <c r="C297" t="s">
        <v>2551</v>
      </c>
      <c r="D297" t="s">
        <v>118</v>
      </c>
      <c r="E297" s="139" t="s">
        <v>1805</v>
      </c>
      <c r="F297">
        <v>492259</v>
      </c>
      <c r="G297">
        <v>34</v>
      </c>
      <c r="H297">
        <v>500000296</v>
      </c>
      <c r="I297" t="s">
        <v>640</v>
      </c>
      <c r="J297" t="s">
        <v>698</v>
      </c>
      <c r="K297" s="125" t="str">
        <f t="shared" si="4"/>
        <v>98</v>
      </c>
      <c r="L297">
        <f>VLOOKUP(E297,所属団体コード!$A$2:$B$225,2,0)</f>
        <v>152</v>
      </c>
      <c r="M297" s="124" t="s">
        <v>4873</v>
      </c>
    </row>
    <row r="298" spans="1:13" x14ac:dyDescent="0.15">
      <c r="A298">
        <v>1297</v>
      </c>
      <c r="B298" t="s">
        <v>2552</v>
      </c>
      <c r="C298" t="s">
        <v>2553</v>
      </c>
      <c r="D298" t="s">
        <v>118</v>
      </c>
      <c r="E298" s="139" t="s">
        <v>1805</v>
      </c>
      <c r="F298">
        <v>492259</v>
      </c>
      <c r="G298">
        <v>34</v>
      </c>
      <c r="H298">
        <v>500000297</v>
      </c>
      <c r="I298" t="s">
        <v>614</v>
      </c>
      <c r="J298" t="s">
        <v>1189</v>
      </c>
      <c r="K298" s="125" t="str">
        <f t="shared" si="4"/>
        <v>99</v>
      </c>
      <c r="L298">
        <f>VLOOKUP(E298,所属団体コード!$A$2:$B$225,2,0)</f>
        <v>152</v>
      </c>
      <c r="M298" s="124" t="s">
        <v>5020</v>
      </c>
    </row>
    <row r="299" spans="1:13" x14ac:dyDescent="0.15">
      <c r="A299">
        <v>1298</v>
      </c>
      <c r="B299" t="s">
        <v>2554</v>
      </c>
      <c r="C299" t="s">
        <v>2555</v>
      </c>
      <c r="D299" t="s">
        <v>118</v>
      </c>
      <c r="E299" s="139" t="s">
        <v>1805</v>
      </c>
      <c r="F299">
        <v>492259</v>
      </c>
      <c r="G299">
        <v>38</v>
      </c>
      <c r="H299">
        <v>500000298</v>
      </c>
      <c r="I299" t="s">
        <v>1007</v>
      </c>
      <c r="J299" t="s">
        <v>4495</v>
      </c>
      <c r="K299" s="125" t="str">
        <f t="shared" si="4"/>
        <v>98</v>
      </c>
      <c r="L299">
        <f>VLOOKUP(E299,所属団体コード!$A$2:$B$225,2,0)</f>
        <v>152</v>
      </c>
      <c r="M299" s="124" t="s">
        <v>5021</v>
      </c>
    </row>
    <row r="300" spans="1:13" x14ac:dyDescent="0.15">
      <c r="A300">
        <v>1299</v>
      </c>
      <c r="B300" t="s">
        <v>2556</v>
      </c>
      <c r="C300" t="s">
        <v>2557</v>
      </c>
      <c r="D300" t="s">
        <v>118</v>
      </c>
      <c r="E300" s="139" t="s">
        <v>1805</v>
      </c>
      <c r="F300">
        <v>492259</v>
      </c>
      <c r="G300">
        <v>32</v>
      </c>
      <c r="H300">
        <v>500000299</v>
      </c>
      <c r="I300" t="s">
        <v>1143</v>
      </c>
      <c r="J300" t="s">
        <v>4496</v>
      </c>
      <c r="K300" s="125" t="str">
        <f t="shared" si="4"/>
        <v>98</v>
      </c>
      <c r="L300">
        <f>VLOOKUP(E300,所属団体コード!$A$2:$B$225,2,0)</f>
        <v>152</v>
      </c>
      <c r="M300" s="124" t="s">
        <v>5022</v>
      </c>
    </row>
    <row r="301" spans="1:13" x14ac:dyDescent="0.15">
      <c r="A301">
        <v>1300</v>
      </c>
      <c r="B301" t="s">
        <v>2558</v>
      </c>
      <c r="C301" t="s">
        <v>2559</v>
      </c>
      <c r="D301" t="s">
        <v>126</v>
      </c>
      <c r="E301" s="139" t="s">
        <v>1805</v>
      </c>
      <c r="F301">
        <v>492259</v>
      </c>
      <c r="G301">
        <v>34</v>
      </c>
      <c r="H301">
        <v>500000300</v>
      </c>
      <c r="I301" t="s">
        <v>807</v>
      </c>
      <c r="J301" t="s">
        <v>805</v>
      </c>
      <c r="K301" s="125" t="str">
        <f t="shared" si="4"/>
        <v>00</v>
      </c>
      <c r="L301">
        <f>VLOOKUP(E301,所属団体コード!$A$2:$B$225,2,0)</f>
        <v>152</v>
      </c>
      <c r="M301" s="124" t="s">
        <v>1515</v>
      </c>
    </row>
    <row r="302" spans="1:13" x14ac:dyDescent="0.15">
      <c r="A302">
        <v>1301</v>
      </c>
      <c r="B302" t="s">
        <v>2560</v>
      </c>
      <c r="C302" t="s">
        <v>2561</v>
      </c>
      <c r="D302" t="s">
        <v>126</v>
      </c>
      <c r="E302" s="139" t="s">
        <v>1805</v>
      </c>
      <c r="F302">
        <v>492259</v>
      </c>
      <c r="G302">
        <v>34</v>
      </c>
      <c r="H302">
        <v>500000301</v>
      </c>
      <c r="I302" t="s">
        <v>807</v>
      </c>
      <c r="J302" t="s">
        <v>4497</v>
      </c>
      <c r="K302" s="125" t="str">
        <f t="shared" si="4"/>
        <v>99</v>
      </c>
      <c r="L302">
        <f>VLOOKUP(E302,所属団体コード!$A$2:$B$225,2,0)</f>
        <v>152</v>
      </c>
      <c r="M302" s="124" t="s">
        <v>5023</v>
      </c>
    </row>
    <row r="303" spans="1:13" x14ac:dyDescent="0.15">
      <c r="A303">
        <v>1302</v>
      </c>
      <c r="B303" t="s">
        <v>2562</v>
      </c>
      <c r="C303" t="s">
        <v>2563</v>
      </c>
      <c r="D303" t="s">
        <v>126</v>
      </c>
      <c r="E303" s="139" t="s">
        <v>1805</v>
      </c>
      <c r="F303">
        <v>492259</v>
      </c>
      <c r="G303">
        <v>35</v>
      </c>
      <c r="H303">
        <v>500000302</v>
      </c>
      <c r="I303" t="s">
        <v>761</v>
      </c>
      <c r="J303" t="s">
        <v>1189</v>
      </c>
      <c r="K303" s="125" t="str">
        <f t="shared" si="4"/>
        <v>99</v>
      </c>
      <c r="L303">
        <f>VLOOKUP(E303,所属団体コード!$A$2:$B$225,2,0)</f>
        <v>152</v>
      </c>
      <c r="M303" s="124" t="s">
        <v>5024</v>
      </c>
    </row>
    <row r="304" spans="1:13" x14ac:dyDescent="0.15">
      <c r="A304">
        <v>1303</v>
      </c>
      <c r="B304" t="s">
        <v>2564</v>
      </c>
      <c r="C304" t="s">
        <v>2565</v>
      </c>
      <c r="D304" t="s">
        <v>126</v>
      </c>
      <c r="E304" s="139" t="s">
        <v>1805</v>
      </c>
      <c r="F304">
        <v>492259</v>
      </c>
      <c r="G304">
        <v>35</v>
      </c>
      <c r="H304">
        <v>500000303</v>
      </c>
      <c r="I304" t="s">
        <v>781</v>
      </c>
      <c r="J304" t="s">
        <v>610</v>
      </c>
      <c r="K304" s="125" t="str">
        <f t="shared" si="4"/>
        <v>99</v>
      </c>
      <c r="L304">
        <f>VLOOKUP(E304,所属団体コード!$A$2:$B$225,2,0)</f>
        <v>152</v>
      </c>
      <c r="M304" s="124" t="s">
        <v>1684</v>
      </c>
    </row>
    <row r="305" spans="1:13" x14ac:dyDescent="0.15">
      <c r="A305">
        <v>1304</v>
      </c>
      <c r="B305" t="s">
        <v>2566</v>
      </c>
      <c r="C305" t="s">
        <v>2567</v>
      </c>
      <c r="D305" t="s">
        <v>126</v>
      </c>
      <c r="E305" s="139" t="s">
        <v>1805</v>
      </c>
      <c r="F305">
        <v>492259</v>
      </c>
      <c r="G305">
        <v>38</v>
      </c>
      <c r="H305">
        <v>500000304</v>
      </c>
      <c r="I305" t="s">
        <v>4280</v>
      </c>
      <c r="J305" t="s">
        <v>1084</v>
      </c>
      <c r="K305" s="125" t="str">
        <f t="shared" si="4"/>
        <v>99</v>
      </c>
      <c r="L305">
        <f>VLOOKUP(E305,所属団体コード!$A$2:$B$225,2,0)</f>
        <v>152</v>
      </c>
      <c r="M305" s="124" t="s">
        <v>5025</v>
      </c>
    </row>
    <row r="306" spans="1:13" x14ac:dyDescent="0.15">
      <c r="A306">
        <v>1305</v>
      </c>
      <c r="B306" t="s">
        <v>2568</v>
      </c>
      <c r="C306" t="s">
        <v>2569</v>
      </c>
      <c r="D306" t="s">
        <v>126</v>
      </c>
      <c r="E306" s="139" t="s">
        <v>1805</v>
      </c>
      <c r="F306">
        <v>492259</v>
      </c>
      <c r="G306">
        <v>34</v>
      </c>
      <c r="H306">
        <v>500000305</v>
      </c>
      <c r="I306" t="s">
        <v>690</v>
      </c>
      <c r="J306" t="s">
        <v>1319</v>
      </c>
      <c r="K306" s="125" t="str">
        <f t="shared" si="4"/>
        <v>99</v>
      </c>
      <c r="L306">
        <f>VLOOKUP(E306,所属団体コード!$A$2:$B$225,2,0)</f>
        <v>152</v>
      </c>
      <c r="M306" s="124" t="s">
        <v>5026</v>
      </c>
    </row>
    <row r="307" spans="1:13" x14ac:dyDescent="0.15">
      <c r="A307">
        <v>1306</v>
      </c>
      <c r="B307" t="s">
        <v>2570</v>
      </c>
      <c r="C307" t="s">
        <v>2571</v>
      </c>
      <c r="D307" t="s">
        <v>126</v>
      </c>
      <c r="E307" s="139" t="s">
        <v>1805</v>
      </c>
      <c r="F307">
        <v>492259</v>
      </c>
      <c r="G307">
        <v>34</v>
      </c>
      <c r="H307">
        <v>500000306</v>
      </c>
      <c r="I307" t="s">
        <v>796</v>
      </c>
      <c r="J307" t="s">
        <v>1362</v>
      </c>
      <c r="K307" s="125" t="str">
        <f t="shared" si="4"/>
        <v>99</v>
      </c>
      <c r="L307">
        <f>VLOOKUP(E307,所属団体コード!$A$2:$B$225,2,0)</f>
        <v>152</v>
      </c>
      <c r="M307" s="124" t="s">
        <v>1634</v>
      </c>
    </row>
    <row r="308" spans="1:13" x14ac:dyDescent="0.15">
      <c r="A308">
        <v>1307</v>
      </c>
      <c r="B308" t="s">
        <v>2572</v>
      </c>
      <c r="C308" t="s">
        <v>2573</v>
      </c>
      <c r="D308" t="s">
        <v>126</v>
      </c>
      <c r="E308" s="139" t="s">
        <v>1805</v>
      </c>
      <c r="F308">
        <v>492259</v>
      </c>
      <c r="G308">
        <v>31</v>
      </c>
      <c r="H308">
        <v>500000307</v>
      </c>
      <c r="I308" t="s">
        <v>1529</v>
      </c>
      <c r="J308" t="s">
        <v>692</v>
      </c>
      <c r="K308" s="125" t="str">
        <f t="shared" si="4"/>
        <v>99</v>
      </c>
      <c r="L308">
        <f>VLOOKUP(E308,所属団体コード!$A$2:$B$225,2,0)</f>
        <v>152</v>
      </c>
      <c r="M308" s="124" t="s">
        <v>5027</v>
      </c>
    </row>
    <row r="309" spans="1:13" x14ac:dyDescent="0.15">
      <c r="A309">
        <v>1308</v>
      </c>
      <c r="B309" t="s">
        <v>2574</v>
      </c>
      <c r="C309" t="s">
        <v>2575</v>
      </c>
      <c r="D309" t="s">
        <v>126</v>
      </c>
      <c r="E309" s="139" t="s">
        <v>1805</v>
      </c>
      <c r="F309">
        <v>492259</v>
      </c>
      <c r="G309">
        <v>34</v>
      </c>
      <c r="H309">
        <v>500000308</v>
      </c>
      <c r="I309" t="s">
        <v>938</v>
      </c>
      <c r="J309" t="s">
        <v>4498</v>
      </c>
      <c r="K309" s="125" t="str">
        <f t="shared" si="4"/>
        <v>99</v>
      </c>
      <c r="L309">
        <f>VLOOKUP(E309,所属団体コード!$A$2:$B$225,2,0)</f>
        <v>152</v>
      </c>
      <c r="M309" s="124" t="s">
        <v>5028</v>
      </c>
    </row>
    <row r="310" spans="1:13" x14ac:dyDescent="0.15">
      <c r="A310">
        <v>1309</v>
      </c>
      <c r="B310" t="s">
        <v>2576</v>
      </c>
      <c r="C310" t="s">
        <v>2577</v>
      </c>
      <c r="D310" t="s">
        <v>99</v>
      </c>
      <c r="E310" s="139" t="s">
        <v>1870</v>
      </c>
      <c r="F310" t="s">
        <v>1913</v>
      </c>
      <c r="G310">
        <v>37</v>
      </c>
      <c r="H310">
        <v>500000309</v>
      </c>
      <c r="I310" t="s">
        <v>620</v>
      </c>
      <c r="J310" t="s">
        <v>706</v>
      </c>
      <c r="K310" s="125" t="str">
        <f t="shared" si="4"/>
        <v>00</v>
      </c>
      <c r="L310">
        <f>VLOOKUP(E310,所属団体コード!$A$2:$B$225,2,0)</f>
        <v>177</v>
      </c>
      <c r="M310" s="124" t="s">
        <v>1572</v>
      </c>
    </row>
    <row r="311" spans="1:13" x14ac:dyDescent="0.15">
      <c r="A311">
        <v>1310</v>
      </c>
      <c r="B311" t="s">
        <v>2578</v>
      </c>
      <c r="C311" t="s">
        <v>2579</v>
      </c>
      <c r="D311" t="s">
        <v>134</v>
      </c>
      <c r="E311" s="139" t="s">
        <v>1870</v>
      </c>
      <c r="F311" t="s">
        <v>1913</v>
      </c>
      <c r="G311">
        <v>37</v>
      </c>
      <c r="H311">
        <v>500000310</v>
      </c>
      <c r="I311" t="s">
        <v>665</v>
      </c>
      <c r="J311" t="s">
        <v>4499</v>
      </c>
      <c r="K311" s="125" t="str">
        <f t="shared" si="4"/>
        <v>99</v>
      </c>
      <c r="L311">
        <f>VLOOKUP(E311,所属団体コード!$A$2:$B$225,2,0)</f>
        <v>177</v>
      </c>
      <c r="M311" s="124" t="s">
        <v>5029</v>
      </c>
    </row>
    <row r="312" spans="1:13" x14ac:dyDescent="0.15">
      <c r="A312">
        <v>1311</v>
      </c>
      <c r="B312" t="s">
        <v>2580</v>
      </c>
      <c r="C312" t="s">
        <v>2581</v>
      </c>
      <c r="D312" t="s">
        <v>134</v>
      </c>
      <c r="E312" s="139" t="s">
        <v>1870</v>
      </c>
      <c r="F312" t="s">
        <v>1913</v>
      </c>
      <c r="G312">
        <v>37</v>
      </c>
      <c r="H312">
        <v>500000311</v>
      </c>
      <c r="I312" t="s">
        <v>730</v>
      </c>
      <c r="J312" t="s">
        <v>4500</v>
      </c>
      <c r="K312" s="125" t="str">
        <f t="shared" si="4"/>
        <v>99</v>
      </c>
      <c r="L312">
        <f>VLOOKUP(E312,所属団体コード!$A$2:$B$225,2,0)</f>
        <v>177</v>
      </c>
      <c r="M312" s="124" t="s">
        <v>4840</v>
      </c>
    </row>
    <row r="313" spans="1:13" x14ac:dyDescent="0.15">
      <c r="A313">
        <v>1312</v>
      </c>
      <c r="B313" t="s">
        <v>2582</v>
      </c>
      <c r="C313" t="s">
        <v>2583</v>
      </c>
      <c r="D313" t="s">
        <v>134</v>
      </c>
      <c r="E313" s="139" t="s">
        <v>1870</v>
      </c>
      <c r="F313" t="s">
        <v>1913</v>
      </c>
      <c r="G313">
        <v>37</v>
      </c>
      <c r="H313">
        <v>500000312</v>
      </c>
      <c r="I313" t="s">
        <v>678</v>
      </c>
      <c r="J313" t="s">
        <v>1360</v>
      </c>
      <c r="K313" s="125" t="str">
        <f t="shared" si="4"/>
        <v>99</v>
      </c>
      <c r="L313">
        <f>VLOOKUP(E313,所属団体コード!$A$2:$B$225,2,0)</f>
        <v>177</v>
      </c>
      <c r="M313" s="124" t="s">
        <v>5030</v>
      </c>
    </row>
    <row r="314" spans="1:13" x14ac:dyDescent="0.15">
      <c r="A314">
        <v>1313</v>
      </c>
      <c r="B314" t="s">
        <v>2584</v>
      </c>
      <c r="C314" t="s">
        <v>2585</v>
      </c>
      <c r="D314" t="s">
        <v>178</v>
      </c>
      <c r="E314" s="139" t="s">
        <v>1793</v>
      </c>
      <c r="F314">
        <v>490106</v>
      </c>
      <c r="G314">
        <v>39</v>
      </c>
      <c r="H314">
        <v>500000313</v>
      </c>
      <c r="I314" t="s">
        <v>808</v>
      </c>
      <c r="J314" t="s">
        <v>873</v>
      </c>
      <c r="K314" s="125" t="str">
        <f t="shared" si="4"/>
        <v>96</v>
      </c>
      <c r="L314">
        <f>VLOOKUP(E314,所属団体コード!$A$2:$B$225,2,0)</f>
        <v>138</v>
      </c>
      <c r="M314" s="124" t="s">
        <v>5031</v>
      </c>
    </row>
    <row r="315" spans="1:13" x14ac:dyDescent="0.15">
      <c r="A315">
        <v>1314</v>
      </c>
      <c r="B315" t="s">
        <v>2586</v>
      </c>
      <c r="C315" t="s">
        <v>2587</v>
      </c>
      <c r="D315" t="s">
        <v>178</v>
      </c>
      <c r="E315" s="139" t="s">
        <v>1793</v>
      </c>
      <c r="F315">
        <v>490106</v>
      </c>
      <c r="G315">
        <v>39</v>
      </c>
      <c r="H315">
        <v>500000314</v>
      </c>
      <c r="I315" t="s">
        <v>4281</v>
      </c>
      <c r="J315" t="s">
        <v>4501</v>
      </c>
      <c r="K315" s="125" t="str">
        <f t="shared" si="4"/>
        <v>91</v>
      </c>
      <c r="L315">
        <f>VLOOKUP(E315,所属団体コード!$A$2:$B$225,2,0)</f>
        <v>138</v>
      </c>
      <c r="M315" s="124" t="s">
        <v>5032</v>
      </c>
    </row>
    <row r="316" spans="1:13" x14ac:dyDescent="0.15">
      <c r="A316">
        <v>1315</v>
      </c>
      <c r="B316" t="s">
        <v>2588</v>
      </c>
      <c r="C316" t="s">
        <v>2589</v>
      </c>
      <c r="D316" t="s">
        <v>178</v>
      </c>
      <c r="E316" s="139" t="s">
        <v>1793</v>
      </c>
      <c r="F316">
        <v>490106</v>
      </c>
      <c r="G316">
        <v>39</v>
      </c>
      <c r="H316">
        <v>500000315</v>
      </c>
      <c r="I316" t="s">
        <v>795</v>
      </c>
      <c r="J316" t="s">
        <v>783</v>
      </c>
      <c r="K316" s="125" t="str">
        <f t="shared" si="4"/>
        <v>95</v>
      </c>
      <c r="L316">
        <f>VLOOKUP(E316,所属団体コード!$A$2:$B$225,2,0)</f>
        <v>138</v>
      </c>
      <c r="M316" s="124" t="s">
        <v>5033</v>
      </c>
    </row>
    <row r="317" spans="1:13" x14ac:dyDescent="0.15">
      <c r="A317">
        <v>1316</v>
      </c>
      <c r="B317" t="s">
        <v>2590</v>
      </c>
      <c r="C317" t="s">
        <v>2591</v>
      </c>
      <c r="D317" t="s">
        <v>134</v>
      </c>
      <c r="E317" s="139" t="s">
        <v>1793</v>
      </c>
      <c r="F317">
        <v>490106</v>
      </c>
      <c r="G317">
        <v>39</v>
      </c>
      <c r="H317">
        <v>500000316</v>
      </c>
      <c r="I317" t="s">
        <v>947</v>
      </c>
      <c r="J317" t="s">
        <v>1563</v>
      </c>
      <c r="K317" s="125" t="str">
        <f t="shared" si="4"/>
        <v>96</v>
      </c>
      <c r="L317">
        <f>VLOOKUP(E317,所属団体コード!$A$2:$B$225,2,0)</f>
        <v>138</v>
      </c>
      <c r="M317" s="124" t="s">
        <v>5034</v>
      </c>
    </row>
    <row r="318" spans="1:13" x14ac:dyDescent="0.15">
      <c r="A318">
        <v>1317</v>
      </c>
      <c r="B318" t="s">
        <v>2592</v>
      </c>
      <c r="C318" t="s">
        <v>2593</v>
      </c>
      <c r="D318" t="s">
        <v>134</v>
      </c>
      <c r="E318" s="139" t="s">
        <v>1793</v>
      </c>
      <c r="F318">
        <v>490106</v>
      </c>
      <c r="G318">
        <v>39</v>
      </c>
      <c r="H318">
        <v>500000317</v>
      </c>
      <c r="I318" t="s">
        <v>707</v>
      </c>
      <c r="J318" t="s">
        <v>797</v>
      </c>
      <c r="K318" s="125" t="str">
        <f t="shared" si="4"/>
        <v>95</v>
      </c>
      <c r="L318">
        <f>VLOOKUP(E318,所属団体コード!$A$2:$B$225,2,0)</f>
        <v>138</v>
      </c>
      <c r="M318" s="124" t="s">
        <v>5035</v>
      </c>
    </row>
    <row r="319" spans="1:13" x14ac:dyDescent="0.15">
      <c r="A319">
        <v>1318</v>
      </c>
      <c r="B319" t="s">
        <v>2594</v>
      </c>
      <c r="C319" t="s">
        <v>2595</v>
      </c>
      <c r="D319" t="s">
        <v>99</v>
      </c>
      <c r="E319" s="139" t="s">
        <v>1793</v>
      </c>
      <c r="F319">
        <v>490106</v>
      </c>
      <c r="G319">
        <v>39</v>
      </c>
      <c r="H319">
        <v>500000318</v>
      </c>
      <c r="I319" t="s">
        <v>626</v>
      </c>
      <c r="J319" t="s">
        <v>821</v>
      </c>
      <c r="K319" s="125" t="str">
        <f t="shared" si="4"/>
        <v>97</v>
      </c>
      <c r="L319">
        <f>VLOOKUP(E319,所属団体コード!$A$2:$B$225,2,0)</f>
        <v>138</v>
      </c>
      <c r="M319" s="124" t="s">
        <v>5036</v>
      </c>
    </row>
    <row r="320" spans="1:13" x14ac:dyDescent="0.15">
      <c r="A320">
        <v>1319</v>
      </c>
      <c r="B320" t="s">
        <v>2596</v>
      </c>
      <c r="C320" t="s">
        <v>2597</v>
      </c>
      <c r="D320" t="s">
        <v>99</v>
      </c>
      <c r="E320" s="139" t="s">
        <v>1793</v>
      </c>
      <c r="F320">
        <v>490106</v>
      </c>
      <c r="G320">
        <v>39</v>
      </c>
      <c r="H320">
        <v>500000319</v>
      </c>
      <c r="I320" t="s">
        <v>609</v>
      </c>
      <c r="J320" t="s">
        <v>4502</v>
      </c>
      <c r="K320" s="125" t="str">
        <f t="shared" si="4"/>
        <v>96</v>
      </c>
      <c r="L320">
        <f>VLOOKUP(E320,所属団体コード!$A$2:$B$225,2,0)</f>
        <v>138</v>
      </c>
      <c r="M320" s="124" t="s">
        <v>5037</v>
      </c>
    </row>
    <row r="321" spans="1:13" x14ac:dyDescent="0.15">
      <c r="A321">
        <v>1320</v>
      </c>
      <c r="B321" t="s">
        <v>2598</v>
      </c>
      <c r="C321" t="s">
        <v>2599</v>
      </c>
      <c r="D321" t="s">
        <v>99</v>
      </c>
      <c r="E321" s="139" t="s">
        <v>1793</v>
      </c>
      <c r="F321">
        <v>490106</v>
      </c>
      <c r="G321">
        <v>39</v>
      </c>
      <c r="H321">
        <v>500000320</v>
      </c>
      <c r="I321" t="s">
        <v>847</v>
      </c>
      <c r="J321" t="s">
        <v>1407</v>
      </c>
      <c r="K321" s="125" t="str">
        <f t="shared" si="4"/>
        <v>89</v>
      </c>
      <c r="L321">
        <f>VLOOKUP(E321,所属団体コード!$A$2:$B$225,2,0)</f>
        <v>138</v>
      </c>
      <c r="M321" s="124" t="s">
        <v>5038</v>
      </c>
    </row>
    <row r="322" spans="1:13" x14ac:dyDescent="0.15">
      <c r="A322">
        <v>1321</v>
      </c>
      <c r="B322" t="s">
        <v>2600</v>
      </c>
      <c r="C322" t="s">
        <v>2601</v>
      </c>
      <c r="D322" t="s">
        <v>99</v>
      </c>
      <c r="E322" s="139" t="s">
        <v>1793</v>
      </c>
      <c r="F322">
        <v>490106</v>
      </c>
      <c r="G322">
        <v>39</v>
      </c>
      <c r="H322">
        <v>500000321</v>
      </c>
      <c r="I322" t="s">
        <v>728</v>
      </c>
      <c r="J322" t="s">
        <v>1081</v>
      </c>
      <c r="K322" s="125" t="str">
        <f t="shared" si="4"/>
        <v>97</v>
      </c>
      <c r="L322">
        <f>VLOOKUP(E322,所属団体コード!$A$2:$B$225,2,0)</f>
        <v>138</v>
      </c>
      <c r="M322" s="124" t="s">
        <v>5039</v>
      </c>
    </row>
    <row r="323" spans="1:13" x14ac:dyDescent="0.15">
      <c r="A323">
        <v>1322</v>
      </c>
      <c r="B323" t="s">
        <v>2602</v>
      </c>
      <c r="C323" t="s">
        <v>2603</v>
      </c>
      <c r="D323" t="s">
        <v>118</v>
      </c>
      <c r="E323" s="139" t="s">
        <v>1793</v>
      </c>
      <c r="F323">
        <v>490106</v>
      </c>
      <c r="G323">
        <v>39</v>
      </c>
      <c r="H323">
        <v>500000322</v>
      </c>
      <c r="I323" t="s">
        <v>1058</v>
      </c>
      <c r="J323" t="s">
        <v>1203</v>
      </c>
      <c r="K323" s="125" t="str">
        <f t="shared" ref="K323:K386" si="5">LEFT(M323,2)</f>
        <v>96</v>
      </c>
      <c r="L323">
        <f>VLOOKUP(E323,所属団体コード!$A$2:$B$225,2,0)</f>
        <v>138</v>
      </c>
      <c r="M323" s="124" t="s">
        <v>5040</v>
      </c>
    </row>
    <row r="324" spans="1:13" x14ac:dyDescent="0.15">
      <c r="A324">
        <v>1323</v>
      </c>
      <c r="B324" t="s">
        <v>2604</v>
      </c>
      <c r="C324" t="s">
        <v>2605</v>
      </c>
      <c r="D324" t="s">
        <v>118</v>
      </c>
      <c r="E324" s="139" t="s">
        <v>1793</v>
      </c>
      <c r="F324">
        <v>490106</v>
      </c>
      <c r="G324">
        <v>39</v>
      </c>
      <c r="H324">
        <v>500000323</v>
      </c>
      <c r="I324" t="s">
        <v>804</v>
      </c>
      <c r="J324" t="s">
        <v>642</v>
      </c>
      <c r="K324" s="125" t="str">
        <f t="shared" si="5"/>
        <v>98</v>
      </c>
      <c r="L324">
        <f>VLOOKUP(E324,所属団体コード!$A$2:$B$225,2,0)</f>
        <v>138</v>
      </c>
      <c r="M324" s="124" t="s">
        <v>5041</v>
      </c>
    </row>
    <row r="325" spans="1:13" x14ac:dyDescent="0.15">
      <c r="A325">
        <v>1324</v>
      </c>
      <c r="B325" t="s">
        <v>2606</v>
      </c>
      <c r="C325" t="s">
        <v>2607</v>
      </c>
      <c r="D325" t="s">
        <v>118</v>
      </c>
      <c r="E325" s="139" t="s">
        <v>1793</v>
      </c>
      <c r="F325">
        <v>490106</v>
      </c>
      <c r="G325">
        <v>39</v>
      </c>
      <c r="H325">
        <v>500000324</v>
      </c>
      <c r="I325" t="s">
        <v>4282</v>
      </c>
      <c r="J325" t="s">
        <v>622</v>
      </c>
      <c r="K325" s="125" t="str">
        <f t="shared" si="5"/>
        <v>95</v>
      </c>
      <c r="L325">
        <f>VLOOKUP(E325,所属団体コード!$A$2:$B$225,2,0)</f>
        <v>138</v>
      </c>
      <c r="M325" s="124" t="s">
        <v>4897</v>
      </c>
    </row>
    <row r="326" spans="1:13" x14ac:dyDescent="0.15">
      <c r="A326">
        <v>1325</v>
      </c>
      <c r="B326" t="s">
        <v>2608</v>
      </c>
      <c r="C326" t="s">
        <v>2609</v>
      </c>
      <c r="D326" t="s">
        <v>126</v>
      </c>
      <c r="E326" s="139" t="s">
        <v>1793</v>
      </c>
      <c r="F326">
        <v>490106</v>
      </c>
      <c r="G326">
        <v>39</v>
      </c>
      <c r="H326">
        <v>500000325</v>
      </c>
      <c r="I326" t="s">
        <v>616</v>
      </c>
      <c r="J326" t="s">
        <v>1049</v>
      </c>
      <c r="K326" s="125" t="str">
        <f t="shared" si="5"/>
        <v>97</v>
      </c>
      <c r="L326">
        <f>VLOOKUP(E326,所属団体コード!$A$2:$B$225,2,0)</f>
        <v>138</v>
      </c>
      <c r="M326" s="124" t="s">
        <v>5042</v>
      </c>
    </row>
    <row r="327" spans="1:13" x14ac:dyDescent="0.15">
      <c r="A327">
        <v>1326</v>
      </c>
      <c r="B327" t="s">
        <v>2610</v>
      </c>
      <c r="C327" t="s">
        <v>2611</v>
      </c>
      <c r="D327" t="s">
        <v>126</v>
      </c>
      <c r="E327" s="139" t="s">
        <v>1793</v>
      </c>
      <c r="F327">
        <v>490106</v>
      </c>
      <c r="G327">
        <v>39</v>
      </c>
      <c r="H327">
        <v>500000326</v>
      </c>
      <c r="I327" t="s">
        <v>884</v>
      </c>
      <c r="J327" t="s">
        <v>1358</v>
      </c>
      <c r="K327" s="125" t="str">
        <f t="shared" si="5"/>
        <v>99</v>
      </c>
      <c r="L327">
        <f>VLOOKUP(E327,所属団体コード!$A$2:$B$225,2,0)</f>
        <v>138</v>
      </c>
      <c r="M327" s="124" t="s">
        <v>5043</v>
      </c>
    </row>
    <row r="328" spans="1:13" x14ac:dyDescent="0.15">
      <c r="A328">
        <v>1327</v>
      </c>
      <c r="B328" t="s">
        <v>2612</v>
      </c>
      <c r="C328" t="s">
        <v>2613</v>
      </c>
      <c r="D328" t="s">
        <v>126</v>
      </c>
      <c r="E328" s="139" t="s">
        <v>1793</v>
      </c>
      <c r="F328">
        <v>490106</v>
      </c>
      <c r="G328">
        <v>39</v>
      </c>
      <c r="H328">
        <v>500000327</v>
      </c>
      <c r="I328" t="s">
        <v>4283</v>
      </c>
      <c r="J328" t="s">
        <v>1045</v>
      </c>
      <c r="K328" s="125" t="str">
        <f t="shared" si="5"/>
        <v>97</v>
      </c>
      <c r="L328">
        <f>VLOOKUP(E328,所属団体コード!$A$2:$B$225,2,0)</f>
        <v>138</v>
      </c>
      <c r="M328" s="124" t="s">
        <v>5044</v>
      </c>
    </row>
    <row r="329" spans="1:13" x14ac:dyDescent="0.15">
      <c r="A329">
        <v>1328</v>
      </c>
      <c r="B329" t="s">
        <v>2614</v>
      </c>
      <c r="C329" t="s">
        <v>2615</v>
      </c>
      <c r="D329" t="s">
        <v>126</v>
      </c>
      <c r="E329" s="139" t="s">
        <v>1793</v>
      </c>
      <c r="F329">
        <v>490106</v>
      </c>
      <c r="G329">
        <v>39</v>
      </c>
      <c r="H329">
        <v>500000328</v>
      </c>
      <c r="I329" t="s">
        <v>832</v>
      </c>
      <c r="J329" t="s">
        <v>1153</v>
      </c>
      <c r="K329" s="125" t="str">
        <f t="shared" si="5"/>
        <v>99</v>
      </c>
      <c r="L329">
        <f>VLOOKUP(E329,所属団体コード!$A$2:$B$225,2,0)</f>
        <v>138</v>
      </c>
      <c r="M329" s="124" t="s">
        <v>5045</v>
      </c>
    </row>
    <row r="330" spans="1:13" x14ac:dyDescent="0.15">
      <c r="A330">
        <v>1329</v>
      </c>
      <c r="B330" t="s">
        <v>2616</v>
      </c>
      <c r="C330" t="s">
        <v>2617</v>
      </c>
      <c r="D330" t="s">
        <v>99</v>
      </c>
      <c r="E330" s="139" t="s">
        <v>1793</v>
      </c>
      <c r="F330">
        <v>490106</v>
      </c>
      <c r="G330">
        <v>39</v>
      </c>
      <c r="H330">
        <v>500000329</v>
      </c>
      <c r="I330" t="s">
        <v>795</v>
      </c>
      <c r="J330" t="s">
        <v>996</v>
      </c>
      <c r="K330" s="125" t="str">
        <f t="shared" si="5"/>
        <v>97</v>
      </c>
      <c r="L330">
        <f>VLOOKUP(E330,所属団体コード!$A$2:$B$225,2,0)</f>
        <v>138</v>
      </c>
      <c r="M330" s="124" t="s">
        <v>5046</v>
      </c>
    </row>
    <row r="331" spans="1:13" x14ac:dyDescent="0.15">
      <c r="A331">
        <v>1330</v>
      </c>
      <c r="B331" t="s">
        <v>2618</v>
      </c>
      <c r="C331" t="s">
        <v>2619</v>
      </c>
      <c r="D331" t="s">
        <v>126</v>
      </c>
      <c r="E331" s="139" t="s">
        <v>1793</v>
      </c>
      <c r="F331">
        <v>490106</v>
      </c>
      <c r="G331">
        <v>39</v>
      </c>
      <c r="H331">
        <v>500000330</v>
      </c>
      <c r="I331" t="s">
        <v>4284</v>
      </c>
      <c r="J331" t="s">
        <v>867</v>
      </c>
      <c r="K331" s="125" t="str">
        <f t="shared" si="5"/>
        <v>98</v>
      </c>
      <c r="L331">
        <f>VLOOKUP(E331,所属団体コード!$A$2:$B$225,2,0)</f>
        <v>138</v>
      </c>
      <c r="M331" s="124" t="s">
        <v>5047</v>
      </c>
    </row>
    <row r="332" spans="1:13" x14ac:dyDescent="0.15">
      <c r="A332">
        <v>1331</v>
      </c>
      <c r="B332" t="s">
        <v>2620</v>
      </c>
      <c r="C332" t="s">
        <v>2621</v>
      </c>
      <c r="D332" t="s">
        <v>118</v>
      </c>
      <c r="E332" s="139" t="s">
        <v>1793</v>
      </c>
      <c r="F332">
        <v>490106</v>
      </c>
      <c r="G332">
        <v>39</v>
      </c>
      <c r="H332">
        <v>500000331</v>
      </c>
      <c r="I332" t="s">
        <v>841</v>
      </c>
      <c r="J332" t="s">
        <v>819</v>
      </c>
      <c r="K332" s="125" t="str">
        <f t="shared" si="5"/>
        <v>98</v>
      </c>
      <c r="L332">
        <f>VLOOKUP(E332,所属団体コード!$A$2:$B$225,2,0)</f>
        <v>138</v>
      </c>
      <c r="M332" s="124" t="s">
        <v>5048</v>
      </c>
    </row>
    <row r="333" spans="1:13" x14ac:dyDescent="0.15">
      <c r="A333">
        <v>1332</v>
      </c>
      <c r="B333" t="s">
        <v>2622</v>
      </c>
      <c r="C333" t="s">
        <v>2623</v>
      </c>
      <c r="D333" t="s">
        <v>126</v>
      </c>
      <c r="E333" s="139" t="s">
        <v>1793</v>
      </c>
      <c r="F333">
        <v>490106</v>
      </c>
      <c r="G333">
        <v>39</v>
      </c>
      <c r="H333">
        <v>500000332</v>
      </c>
      <c r="I333" t="s">
        <v>852</v>
      </c>
      <c r="J333" t="s">
        <v>859</v>
      </c>
      <c r="K333" s="125" t="str">
        <f t="shared" si="5"/>
        <v>99</v>
      </c>
      <c r="L333">
        <f>VLOOKUP(E333,所属団体コード!$A$2:$B$225,2,0)</f>
        <v>138</v>
      </c>
      <c r="M333" s="124" t="s">
        <v>5049</v>
      </c>
    </row>
    <row r="334" spans="1:13" x14ac:dyDescent="0.15">
      <c r="A334">
        <v>1333</v>
      </c>
      <c r="B334" t="s">
        <v>2624</v>
      </c>
      <c r="C334" t="s">
        <v>2625</v>
      </c>
      <c r="D334" t="s">
        <v>118</v>
      </c>
      <c r="E334" s="139" t="s">
        <v>1793</v>
      </c>
      <c r="F334">
        <v>490106</v>
      </c>
      <c r="G334">
        <v>39</v>
      </c>
      <c r="H334">
        <v>500000333</v>
      </c>
      <c r="I334" t="s">
        <v>1104</v>
      </c>
      <c r="J334" t="s">
        <v>4503</v>
      </c>
      <c r="K334" s="125" t="str">
        <f t="shared" si="5"/>
        <v>97</v>
      </c>
      <c r="L334">
        <f>VLOOKUP(E334,所属団体コード!$A$2:$B$225,2,0)</f>
        <v>138</v>
      </c>
      <c r="M334" s="124" t="s">
        <v>5050</v>
      </c>
    </row>
    <row r="335" spans="1:13" x14ac:dyDescent="0.15">
      <c r="A335">
        <v>1334</v>
      </c>
      <c r="B335" t="s">
        <v>2626</v>
      </c>
      <c r="C335" t="s">
        <v>2627</v>
      </c>
      <c r="D335" t="s">
        <v>99</v>
      </c>
      <c r="E335" s="139" t="s">
        <v>1793</v>
      </c>
      <c r="F335">
        <v>490106</v>
      </c>
      <c r="G335">
        <v>39</v>
      </c>
      <c r="H335">
        <v>500000334</v>
      </c>
      <c r="I335" t="s">
        <v>703</v>
      </c>
      <c r="J335" t="s">
        <v>1557</v>
      </c>
      <c r="K335" s="125" t="str">
        <f t="shared" si="5"/>
        <v>97</v>
      </c>
      <c r="L335">
        <f>VLOOKUP(E335,所属団体コード!$A$2:$B$225,2,0)</f>
        <v>138</v>
      </c>
      <c r="M335" s="124" t="s">
        <v>1636</v>
      </c>
    </row>
    <row r="336" spans="1:13" x14ac:dyDescent="0.15">
      <c r="A336">
        <v>1335</v>
      </c>
      <c r="B336" t="s">
        <v>2628</v>
      </c>
      <c r="C336" t="s">
        <v>2629</v>
      </c>
      <c r="D336" t="s">
        <v>99</v>
      </c>
      <c r="E336" s="139" t="s">
        <v>1793</v>
      </c>
      <c r="F336">
        <v>490106</v>
      </c>
      <c r="G336">
        <v>39</v>
      </c>
      <c r="H336">
        <v>500000335</v>
      </c>
      <c r="I336" t="s">
        <v>875</v>
      </c>
      <c r="J336" t="s">
        <v>999</v>
      </c>
      <c r="K336" s="125" t="str">
        <f t="shared" si="5"/>
        <v>97</v>
      </c>
      <c r="L336">
        <f>VLOOKUP(E336,所属団体コード!$A$2:$B$225,2,0)</f>
        <v>138</v>
      </c>
      <c r="M336" s="124" t="s">
        <v>5051</v>
      </c>
    </row>
    <row r="337" spans="1:13" x14ac:dyDescent="0.15">
      <c r="A337">
        <v>1336</v>
      </c>
      <c r="B337" t="s">
        <v>2630</v>
      </c>
      <c r="C337" t="s">
        <v>2631</v>
      </c>
      <c r="D337" t="s">
        <v>99</v>
      </c>
      <c r="E337" s="139" t="s">
        <v>1793</v>
      </c>
      <c r="F337">
        <v>490106</v>
      </c>
      <c r="G337">
        <v>39</v>
      </c>
      <c r="H337">
        <v>500000336</v>
      </c>
      <c r="I337" t="s">
        <v>4285</v>
      </c>
      <c r="J337" t="s">
        <v>1561</v>
      </c>
      <c r="K337" s="125" t="str">
        <f t="shared" si="5"/>
        <v>97</v>
      </c>
      <c r="L337">
        <f>VLOOKUP(E337,所属団体コード!$A$2:$B$225,2,0)</f>
        <v>138</v>
      </c>
      <c r="M337" s="124" t="s">
        <v>5052</v>
      </c>
    </row>
    <row r="338" spans="1:13" x14ac:dyDescent="0.15">
      <c r="A338">
        <v>1337</v>
      </c>
      <c r="B338" t="s">
        <v>2632</v>
      </c>
      <c r="C338" t="s">
        <v>2633</v>
      </c>
      <c r="D338" t="s">
        <v>126</v>
      </c>
      <c r="E338" s="139" t="s">
        <v>1793</v>
      </c>
      <c r="F338">
        <v>490106</v>
      </c>
      <c r="G338">
        <v>39</v>
      </c>
      <c r="H338">
        <v>500000337</v>
      </c>
      <c r="I338" t="s">
        <v>716</v>
      </c>
      <c r="J338" t="s">
        <v>4504</v>
      </c>
      <c r="K338" s="125" t="str">
        <f t="shared" si="5"/>
        <v>97</v>
      </c>
      <c r="L338">
        <f>VLOOKUP(E338,所属団体コード!$A$2:$B$225,2,0)</f>
        <v>138</v>
      </c>
      <c r="M338" s="124" t="s">
        <v>5053</v>
      </c>
    </row>
    <row r="339" spans="1:13" x14ac:dyDescent="0.15">
      <c r="A339">
        <v>1338</v>
      </c>
      <c r="B339" t="s">
        <v>2634</v>
      </c>
      <c r="C339" t="s">
        <v>2635</v>
      </c>
      <c r="D339" t="s">
        <v>126</v>
      </c>
      <c r="E339" s="139" t="s">
        <v>1793</v>
      </c>
      <c r="F339">
        <v>490106</v>
      </c>
      <c r="G339">
        <v>39</v>
      </c>
      <c r="H339">
        <v>500000338</v>
      </c>
      <c r="I339" t="s">
        <v>672</v>
      </c>
      <c r="J339" t="s">
        <v>4505</v>
      </c>
      <c r="K339" s="125" t="str">
        <f t="shared" si="5"/>
        <v>99</v>
      </c>
      <c r="L339">
        <f>VLOOKUP(E339,所属団体コード!$A$2:$B$225,2,0)</f>
        <v>138</v>
      </c>
      <c r="M339" s="124" t="s">
        <v>4830</v>
      </c>
    </row>
    <row r="340" spans="1:13" x14ac:dyDescent="0.15">
      <c r="A340">
        <v>1339</v>
      </c>
      <c r="B340" t="s">
        <v>2636</v>
      </c>
      <c r="C340" t="s">
        <v>2637</v>
      </c>
      <c r="D340" t="s">
        <v>126</v>
      </c>
      <c r="E340" s="139" t="s">
        <v>1793</v>
      </c>
      <c r="F340">
        <v>490106</v>
      </c>
      <c r="G340">
        <v>39</v>
      </c>
      <c r="H340">
        <v>500000339</v>
      </c>
      <c r="I340" t="s">
        <v>832</v>
      </c>
      <c r="J340" t="s">
        <v>851</v>
      </c>
      <c r="K340" s="125" t="str">
        <f t="shared" si="5"/>
        <v>99</v>
      </c>
      <c r="L340">
        <f>VLOOKUP(E340,所属団体コード!$A$2:$B$225,2,0)</f>
        <v>138</v>
      </c>
      <c r="M340" s="124" t="s">
        <v>5054</v>
      </c>
    </row>
    <row r="341" spans="1:13" x14ac:dyDescent="0.15">
      <c r="A341">
        <v>1340</v>
      </c>
      <c r="B341" t="s">
        <v>2638</v>
      </c>
      <c r="C341" t="s">
        <v>2639</v>
      </c>
      <c r="D341" t="s">
        <v>99</v>
      </c>
      <c r="E341" s="139" t="s">
        <v>1793</v>
      </c>
      <c r="F341">
        <v>490106</v>
      </c>
      <c r="G341">
        <v>39</v>
      </c>
      <c r="H341">
        <v>500000340</v>
      </c>
      <c r="I341" t="s">
        <v>971</v>
      </c>
      <c r="J341" t="s">
        <v>4506</v>
      </c>
      <c r="K341" s="125" t="str">
        <f t="shared" si="5"/>
        <v>97</v>
      </c>
      <c r="L341">
        <f>VLOOKUP(E341,所属団体コード!$A$2:$B$225,2,0)</f>
        <v>138</v>
      </c>
      <c r="M341" s="124" t="s">
        <v>5042</v>
      </c>
    </row>
    <row r="342" spans="1:13" x14ac:dyDescent="0.15">
      <c r="A342">
        <v>1341</v>
      </c>
      <c r="B342" t="s">
        <v>2640</v>
      </c>
      <c r="C342" t="s">
        <v>2641</v>
      </c>
      <c r="D342" t="s">
        <v>99</v>
      </c>
      <c r="E342" s="139" t="s">
        <v>1793</v>
      </c>
      <c r="F342">
        <v>490106</v>
      </c>
      <c r="G342">
        <v>39</v>
      </c>
      <c r="H342">
        <v>500000341</v>
      </c>
      <c r="I342" t="s">
        <v>781</v>
      </c>
      <c r="J342" t="s">
        <v>642</v>
      </c>
      <c r="K342" s="125" t="str">
        <f t="shared" si="5"/>
        <v>98</v>
      </c>
      <c r="L342">
        <f>VLOOKUP(E342,所属団体コード!$A$2:$B$225,2,0)</f>
        <v>138</v>
      </c>
      <c r="M342" s="124" t="s">
        <v>5055</v>
      </c>
    </row>
    <row r="343" spans="1:13" x14ac:dyDescent="0.15">
      <c r="A343">
        <v>1342</v>
      </c>
      <c r="B343" t="s">
        <v>2642</v>
      </c>
      <c r="C343" t="s">
        <v>2643</v>
      </c>
      <c r="D343" t="s">
        <v>126</v>
      </c>
      <c r="E343" s="139" t="s">
        <v>1793</v>
      </c>
      <c r="F343">
        <v>490106</v>
      </c>
      <c r="G343">
        <v>39</v>
      </c>
      <c r="H343">
        <v>500000342</v>
      </c>
      <c r="I343" t="s">
        <v>1010</v>
      </c>
      <c r="J343" t="s">
        <v>1145</v>
      </c>
      <c r="K343" s="125" t="str">
        <f t="shared" si="5"/>
        <v>99</v>
      </c>
      <c r="L343">
        <f>VLOOKUP(E343,所属団体コード!$A$2:$B$225,2,0)</f>
        <v>138</v>
      </c>
      <c r="M343" s="124" t="s">
        <v>5056</v>
      </c>
    </row>
    <row r="344" spans="1:13" x14ac:dyDescent="0.15">
      <c r="A344">
        <v>1343</v>
      </c>
      <c r="B344" t="s">
        <v>2644</v>
      </c>
      <c r="C344" t="s">
        <v>2645</v>
      </c>
      <c r="D344" t="s">
        <v>118</v>
      </c>
      <c r="E344" s="139" t="s">
        <v>1793</v>
      </c>
      <c r="F344">
        <v>490106</v>
      </c>
      <c r="G344">
        <v>39</v>
      </c>
      <c r="H344">
        <v>500000343</v>
      </c>
      <c r="I344" t="s">
        <v>845</v>
      </c>
      <c r="J344" t="s">
        <v>4507</v>
      </c>
      <c r="K344" s="125" t="str">
        <f t="shared" si="5"/>
        <v>98</v>
      </c>
      <c r="L344">
        <f>VLOOKUP(E344,所属団体コード!$A$2:$B$225,2,0)</f>
        <v>138</v>
      </c>
      <c r="M344" s="124" t="s">
        <v>5057</v>
      </c>
    </row>
    <row r="345" spans="1:13" x14ac:dyDescent="0.15">
      <c r="A345">
        <v>1344</v>
      </c>
      <c r="B345" t="s">
        <v>2646</v>
      </c>
      <c r="C345" t="s">
        <v>2647</v>
      </c>
      <c r="D345" t="s">
        <v>126</v>
      </c>
      <c r="E345" s="139" t="s">
        <v>1793</v>
      </c>
      <c r="F345">
        <v>490106</v>
      </c>
      <c r="G345">
        <v>39</v>
      </c>
      <c r="H345">
        <v>500000344</v>
      </c>
      <c r="I345" t="s">
        <v>4286</v>
      </c>
      <c r="J345" t="s">
        <v>695</v>
      </c>
      <c r="K345" s="125" t="str">
        <f t="shared" si="5"/>
        <v>99</v>
      </c>
      <c r="L345">
        <f>VLOOKUP(E345,所属団体コード!$A$2:$B$225,2,0)</f>
        <v>138</v>
      </c>
      <c r="M345" s="124" t="s">
        <v>5058</v>
      </c>
    </row>
    <row r="346" spans="1:13" x14ac:dyDescent="0.15">
      <c r="A346">
        <v>1345</v>
      </c>
      <c r="B346" t="s">
        <v>2648</v>
      </c>
      <c r="C346" t="s">
        <v>2649</v>
      </c>
      <c r="D346" t="s">
        <v>99</v>
      </c>
      <c r="E346" s="139" t="s">
        <v>1793</v>
      </c>
      <c r="F346">
        <v>490106</v>
      </c>
      <c r="G346">
        <v>39</v>
      </c>
      <c r="H346">
        <v>500000345</v>
      </c>
      <c r="I346" t="s">
        <v>808</v>
      </c>
      <c r="J346" t="s">
        <v>4508</v>
      </c>
      <c r="K346" s="125" t="str">
        <f t="shared" si="5"/>
        <v>96</v>
      </c>
      <c r="L346">
        <f>VLOOKUP(E346,所属団体コード!$A$2:$B$225,2,0)</f>
        <v>138</v>
      </c>
      <c r="M346" s="124" t="s">
        <v>5059</v>
      </c>
    </row>
    <row r="347" spans="1:13" x14ac:dyDescent="0.15">
      <c r="A347">
        <v>1346</v>
      </c>
      <c r="B347" t="s">
        <v>2650</v>
      </c>
      <c r="C347" t="s">
        <v>2651</v>
      </c>
      <c r="D347" t="s">
        <v>99</v>
      </c>
      <c r="E347" s="139" t="s">
        <v>1793</v>
      </c>
      <c r="F347">
        <v>490106</v>
      </c>
      <c r="G347">
        <v>39</v>
      </c>
      <c r="H347">
        <v>500000346</v>
      </c>
      <c r="I347" t="s">
        <v>838</v>
      </c>
      <c r="J347" t="s">
        <v>4509</v>
      </c>
      <c r="K347" s="125" t="str">
        <f t="shared" si="5"/>
        <v>97</v>
      </c>
      <c r="L347">
        <f>VLOOKUP(E347,所属団体コード!$A$2:$B$225,2,0)</f>
        <v>138</v>
      </c>
      <c r="M347" s="124" t="s">
        <v>1637</v>
      </c>
    </row>
    <row r="348" spans="1:13" x14ac:dyDescent="0.15">
      <c r="A348">
        <v>1347</v>
      </c>
      <c r="B348" t="s">
        <v>2652</v>
      </c>
      <c r="C348" t="s">
        <v>2653</v>
      </c>
      <c r="D348" t="s">
        <v>99</v>
      </c>
      <c r="E348" s="139" t="s">
        <v>1793</v>
      </c>
      <c r="F348">
        <v>490106</v>
      </c>
      <c r="G348">
        <v>39</v>
      </c>
      <c r="H348">
        <v>500000347</v>
      </c>
      <c r="I348" t="s">
        <v>862</v>
      </c>
      <c r="J348" t="s">
        <v>960</v>
      </c>
      <c r="K348" s="125" t="str">
        <f t="shared" si="5"/>
        <v>97</v>
      </c>
      <c r="L348">
        <f>VLOOKUP(E348,所属団体コード!$A$2:$B$225,2,0)</f>
        <v>138</v>
      </c>
      <c r="M348" s="124" t="s">
        <v>5060</v>
      </c>
    </row>
    <row r="349" spans="1:13" x14ac:dyDescent="0.15">
      <c r="A349">
        <v>1348</v>
      </c>
      <c r="B349" t="s">
        <v>2654</v>
      </c>
      <c r="C349" t="s">
        <v>2655</v>
      </c>
      <c r="D349" t="s">
        <v>118</v>
      </c>
      <c r="E349" s="139" t="s">
        <v>1793</v>
      </c>
      <c r="F349">
        <v>490106</v>
      </c>
      <c r="G349">
        <v>39</v>
      </c>
      <c r="H349">
        <v>500000348</v>
      </c>
      <c r="I349" t="s">
        <v>728</v>
      </c>
      <c r="J349" t="s">
        <v>4510</v>
      </c>
      <c r="K349" s="125" t="str">
        <f t="shared" si="5"/>
        <v>97</v>
      </c>
      <c r="L349">
        <f>VLOOKUP(E349,所属団体コード!$A$2:$B$225,2,0)</f>
        <v>138</v>
      </c>
      <c r="M349" s="124" t="s">
        <v>5013</v>
      </c>
    </row>
    <row r="350" spans="1:13" x14ac:dyDescent="0.15">
      <c r="A350">
        <v>1349</v>
      </c>
      <c r="B350" t="s">
        <v>2656</v>
      </c>
      <c r="C350" t="s">
        <v>2657</v>
      </c>
      <c r="D350" t="s">
        <v>118</v>
      </c>
      <c r="E350" s="139" t="s">
        <v>1793</v>
      </c>
      <c r="F350">
        <v>490106</v>
      </c>
      <c r="G350">
        <v>39</v>
      </c>
      <c r="H350">
        <v>500000349</v>
      </c>
      <c r="I350" t="s">
        <v>834</v>
      </c>
      <c r="J350" t="s">
        <v>4511</v>
      </c>
      <c r="K350" s="125" t="str">
        <f t="shared" si="5"/>
        <v>98</v>
      </c>
      <c r="L350">
        <f>VLOOKUP(E350,所属団体コード!$A$2:$B$225,2,0)</f>
        <v>138</v>
      </c>
      <c r="M350" s="124" t="s">
        <v>5061</v>
      </c>
    </row>
    <row r="351" spans="1:13" x14ac:dyDescent="0.15">
      <c r="A351">
        <v>1350</v>
      </c>
      <c r="B351" t="s">
        <v>2658</v>
      </c>
      <c r="C351" t="s">
        <v>2659</v>
      </c>
      <c r="D351" t="s">
        <v>126</v>
      </c>
      <c r="E351" s="139" t="s">
        <v>1793</v>
      </c>
      <c r="F351">
        <v>490106</v>
      </c>
      <c r="G351">
        <v>39</v>
      </c>
      <c r="H351">
        <v>500000350</v>
      </c>
      <c r="I351" t="s">
        <v>699</v>
      </c>
      <c r="J351" t="s">
        <v>697</v>
      </c>
      <c r="K351" s="125" t="str">
        <f t="shared" si="5"/>
        <v>00</v>
      </c>
      <c r="L351">
        <f>VLOOKUP(E351,所属団体コード!$A$2:$B$225,2,0)</f>
        <v>138</v>
      </c>
      <c r="M351" s="124" t="s">
        <v>1420</v>
      </c>
    </row>
    <row r="352" spans="1:13" x14ac:dyDescent="0.15">
      <c r="A352">
        <v>1351</v>
      </c>
      <c r="B352" t="s">
        <v>2660</v>
      </c>
      <c r="C352" t="s">
        <v>2661</v>
      </c>
      <c r="D352" t="s">
        <v>126</v>
      </c>
      <c r="E352" s="139" t="s">
        <v>1793</v>
      </c>
      <c r="F352">
        <v>490106</v>
      </c>
      <c r="G352">
        <v>39</v>
      </c>
      <c r="H352">
        <v>500000351</v>
      </c>
      <c r="I352" t="s">
        <v>1219</v>
      </c>
      <c r="J352" t="s">
        <v>4512</v>
      </c>
      <c r="K352" s="125" t="str">
        <f t="shared" si="5"/>
        <v>99</v>
      </c>
      <c r="L352">
        <f>VLOOKUP(E352,所属団体コード!$A$2:$B$225,2,0)</f>
        <v>138</v>
      </c>
      <c r="M352" s="124" t="s">
        <v>5062</v>
      </c>
    </row>
    <row r="353" spans="1:13" x14ac:dyDescent="0.15">
      <c r="A353">
        <v>1352</v>
      </c>
      <c r="B353" t="s">
        <v>2662</v>
      </c>
      <c r="C353" t="s">
        <v>2663</v>
      </c>
      <c r="D353" t="s">
        <v>118</v>
      </c>
      <c r="E353" s="139" t="s">
        <v>1793</v>
      </c>
      <c r="F353">
        <v>490106</v>
      </c>
      <c r="G353">
        <v>39</v>
      </c>
      <c r="H353">
        <v>500000352</v>
      </c>
      <c r="I353" t="s">
        <v>955</v>
      </c>
      <c r="J353" t="s">
        <v>735</v>
      </c>
      <c r="K353" s="125" t="str">
        <f t="shared" si="5"/>
        <v>98</v>
      </c>
      <c r="L353">
        <f>VLOOKUP(E353,所属団体コード!$A$2:$B$225,2,0)</f>
        <v>138</v>
      </c>
      <c r="M353" s="124" t="s">
        <v>5063</v>
      </c>
    </row>
    <row r="354" spans="1:13" x14ac:dyDescent="0.15">
      <c r="A354">
        <v>1353</v>
      </c>
      <c r="B354" t="s">
        <v>2664</v>
      </c>
      <c r="C354" t="s">
        <v>2665</v>
      </c>
      <c r="D354" t="s">
        <v>118</v>
      </c>
      <c r="E354" s="139" t="s">
        <v>1793</v>
      </c>
      <c r="F354">
        <v>490106</v>
      </c>
      <c r="G354">
        <v>39</v>
      </c>
      <c r="H354">
        <v>500000353</v>
      </c>
      <c r="I354" t="s">
        <v>4287</v>
      </c>
      <c r="J354" t="s">
        <v>1552</v>
      </c>
      <c r="K354" s="125" t="str">
        <f t="shared" si="5"/>
        <v>99</v>
      </c>
      <c r="L354">
        <f>VLOOKUP(E354,所属団体コード!$A$2:$B$225,2,0)</f>
        <v>138</v>
      </c>
      <c r="M354" s="124" t="s">
        <v>5064</v>
      </c>
    </row>
    <row r="355" spans="1:13" x14ac:dyDescent="0.15">
      <c r="A355">
        <v>1354</v>
      </c>
      <c r="B355" t="s">
        <v>2666</v>
      </c>
      <c r="C355" t="s">
        <v>2667</v>
      </c>
      <c r="D355" t="s">
        <v>118</v>
      </c>
      <c r="E355" s="139" t="s">
        <v>1793</v>
      </c>
      <c r="F355">
        <v>490106</v>
      </c>
      <c r="G355">
        <v>39</v>
      </c>
      <c r="H355">
        <v>500000354</v>
      </c>
      <c r="I355" t="s">
        <v>4288</v>
      </c>
      <c r="J355" t="s">
        <v>657</v>
      </c>
      <c r="K355" s="125" t="str">
        <f t="shared" si="5"/>
        <v>99</v>
      </c>
      <c r="L355">
        <f>VLOOKUP(E355,所属団体コード!$A$2:$B$225,2,0)</f>
        <v>138</v>
      </c>
      <c r="M355" s="124" t="s">
        <v>5065</v>
      </c>
    </row>
    <row r="356" spans="1:13" x14ac:dyDescent="0.15">
      <c r="A356">
        <v>1355</v>
      </c>
      <c r="B356" t="s">
        <v>2668</v>
      </c>
      <c r="C356" t="s">
        <v>2669</v>
      </c>
      <c r="D356" t="s">
        <v>118</v>
      </c>
      <c r="E356" s="139" t="s">
        <v>1793</v>
      </c>
      <c r="F356">
        <v>490106</v>
      </c>
      <c r="G356">
        <v>39</v>
      </c>
      <c r="H356">
        <v>500000355</v>
      </c>
      <c r="I356" t="s">
        <v>1039</v>
      </c>
      <c r="J356" t="s">
        <v>4513</v>
      </c>
      <c r="K356" s="125" t="str">
        <f t="shared" si="5"/>
        <v>98</v>
      </c>
      <c r="L356">
        <f>VLOOKUP(E356,所属団体コード!$A$2:$B$225,2,0)</f>
        <v>138</v>
      </c>
      <c r="M356" s="124" t="s">
        <v>5066</v>
      </c>
    </row>
    <row r="357" spans="1:13" x14ac:dyDescent="0.15">
      <c r="A357">
        <v>1356</v>
      </c>
      <c r="B357" t="s">
        <v>2670</v>
      </c>
      <c r="C357" t="s">
        <v>2671</v>
      </c>
      <c r="D357" t="s">
        <v>118</v>
      </c>
      <c r="E357" s="139" t="s">
        <v>1793</v>
      </c>
      <c r="F357">
        <v>490106</v>
      </c>
      <c r="G357">
        <v>39</v>
      </c>
      <c r="H357">
        <v>500000356</v>
      </c>
      <c r="I357" t="s">
        <v>4289</v>
      </c>
      <c r="J357" t="s">
        <v>4514</v>
      </c>
      <c r="K357" s="125" t="str">
        <f t="shared" si="5"/>
        <v>98</v>
      </c>
      <c r="L357">
        <f>VLOOKUP(E357,所属団体コード!$A$2:$B$225,2,0)</f>
        <v>138</v>
      </c>
      <c r="M357" s="124" t="s">
        <v>5067</v>
      </c>
    </row>
    <row r="358" spans="1:13" x14ac:dyDescent="0.15">
      <c r="A358">
        <v>1357</v>
      </c>
      <c r="B358" t="s">
        <v>2672</v>
      </c>
      <c r="C358" t="s">
        <v>2673</v>
      </c>
      <c r="D358" t="s">
        <v>118</v>
      </c>
      <c r="E358" s="139" t="s">
        <v>1793</v>
      </c>
      <c r="F358">
        <v>490106</v>
      </c>
      <c r="G358">
        <v>39</v>
      </c>
      <c r="H358">
        <v>500000357</v>
      </c>
      <c r="I358" t="s">
        <v>955</v>
      </c>
      <c r="J358" t="s">
        <v>4515</v>
      </c>
      <c r="K358" s="125" t="str">
        <f t="shared" si="5"/>
        <v>98</v>
      </c>
      <c r="L358">
        <f>VLOOKUP(E358,所属団体コード!$A$2:$B$225,2,0)</f>
        <v>138</v>
      </c>
      <c r="M358" s="124" t="s">
        <v>4987</v>
      </c>
    </row>
    <row r="359" spans="1:13" x14ac:dyDescent="0.15">
      <c r="A359">
        <v>1358</v>
      </c>
      <c r="B359" t="s">
        <v>2674</v>
      </c>
      <c r="C359" t="s">
        <v>2675</v>
      </c>
      <c r="D359" t="s">
        <v>126</v>
      </c>
      <c r="E359" s="139" t="s">
        <v>1793</v>
      </c>
      <c r="F359">
        <v>490106</v>
      </c>
      <c r="G359">
        <v>39</v>
      </c>
      <c r="H359">
        <v>500000358</v>
      </c>
      <c r="I359" t="s">
        <v>1009</v>
      </c>
      <c r="J359" t="s">
        <v>653</v>
      </c>
      <c r="K359" s="125" t="str">
        <f t="shared" si="5"/>
        <v>99</v>
      </c>
      <c r="L359">
        <f>VLOOKUP(E359,所属団体コード!$A$2:$B$225,2,0)</f>
        <v>138</v>
      </c>
      <c r="M359" s="124" t="s">
        <v>5068</v>
      </c>
    </row>
    <row r="360" spans="1:13" x14ac:dyDescent="0.15">
      <c r="A360">
        <v>1359</v>
      </c>
      <c r="B360" t="s">
        <v>2676</v>
      </c>
      <c r="C360" t="s">
        <v>2677</v>
      </c>
      <c r="D360" t="s">
        <v>118</v>
      </c>
      <c r="E360" s="139" t="s">
        <v>1793</v>
      </c>
      <c r="F360">
        <v>490106</v>
      </c>
      <c r="G360">
        <v>39</v>
      </c>
      <c r="H360">
        <v>500000359</v>
      </c>
      <c r="I360" t="s">
        <v>626</v>
      </c>
      <c r="J360" t="s">
        <v>4516</v>
      </c>
      <c r="K360" s="125" t="str">
        <f t="shared" si="5"/>
        <v>98</v>
      </c>
      <c r="L360">
        <f>VLOOKUP(E360,所属団体コード!$A$2:$B$225,2,0)</f>
        <v>138</v>
      </c>
      <c r="M360" s="124" t="s">
        <v>5069</v>
      </c>
    </row>
    <row r="361" spans="1:13" x14ac:dyDescent="0.15">
      <c r="A361">
        <v>1360</v>
      </c>
      <c r="B361" t="s">
        <v>2678</v>
      </c>
      <c r="C361" t="s">
        <v>2679</v>
      </c>
      <c r="D361" t="s">
        <v>118</v>
      </c>
      <c r="E361" s="139" t="s">
        <v>1793</v>
      </c>
      <c r="F361">
        <v>490106</v>
      </c>
      <c r="G361">
        <v>39</v>
      </c>
      <c r="H361">
        <v>500000360</v>
      </c>
      <c r="I361" t="s">
        <v>824</v>
      </c>
      <c r="J361" t="s">
        <v>933</v>
      </c>
      <c r="K361" s="125" t="str">
        <f t="shared" si="5"/>
        <v>98</v>
      </c>
      <c r="L361">
        <f>VLOOKUP(E361,所属団体コード!$A$2:$B$225,2,0)</f>
        <v>138</v>
      </c>
      <c r="M361" s="124" t="s">
        <v>5041</v>
      </c>
    </row>
    <row r="362" spans="1:13" x14ac:dyDescent="0.15">
      <c r="A362">
        <v>1361</v>
      </c>
      <c r="B362" t="s">
        <v>2680</v>
      </c>
      <c r="C362" t="s">
        <v>2681</v>
      </c>
      <c r="D362" t="s">
        <v>118</v>
      </c>
      <c r="E362" s="139" t="s">
        <v>1793</v>
      </c>
      <c r="F362">
        <v>490106</v>
      </c>
      <c r="G362">
        <v>39</v>
      </c>
      <c r="H362">
        <v>500000361</v>
      </c>
      <c r="I362" t="s">
        <v>1541</v>
      </c>
      <c r="J362" t="s">
        <v>745</v>
      </c>
      <c r="K362" s="125" t="str">
        <f t="shared" si="5"/>
        <v>99</v>
      </c>
      <c r="L362">
        <f>VLOOKUP(E362,所属団体コード!$A$2:$B$225,2,0)</f>
        <v>138</v>
      </c>
      <c r="M362" s="124" t="s">
        <v>4921</v>
      </c>
    </row>
    <row r="363" spans="1:13" x14ac:dyDescent="0.15">
      <c r="A363">
        <v>1362</v>
      </c>
      <c r="B363" t="s">
        <v>2682</v>
      </c>
      <c r="C363" t="s">
        <v>2683</v>
      </c>
      <c r="D363" t="s">
        <v>126</v>
      </c>
      <c r="E363" s="139" t="s">
        <v>1793</v>
      </c>
      <c r="F363">
        <v>490106</v>
      </c>
      <c r="G363">
        <v>39</v>
      </c>
      <c r="H363">
        <v>500000362</v>
      </c>
      <c r="I363" t="s">
        <v>1229</v>
      </c>
      <c r="J363" t="s">
        <v>4517</v>
      </c>
      <c r="K363" s="125" t="str">
        <f t="shared" si="5"/>
        <v>99</v>
      </c>
      <c r="L363">
        <f>VLOOKUP(E363,所属団体コード!$A$2:$B$225,2,0)</f>
        <v>138</v>
      </c>
      <c r="M363" s="124" t="s">
        <v>5070</v>
      </c>
    </row>
    <row r="364" spans="1:13" x14ac:dyDescent="0.15">
      <c r="A364">
        <v>1363</v>
      </c>
      <c r="B364" t="s">
        <v>2684</v>
      </c>
      <c r="C364" t="s">
        <v>2685</v>
      </c>
      <c r="D364" t="s">
        <v>144</v>
      </c>
      <c r="E364" s="139" t="s">
        <v>1793</v>
      </c>
      <c r="F364">
        <v>490106</v>
      </c>
      <c r="G364">
        <v>39</v>
      </c>
      <c r="H364">
        <v>500000363</v>
      </c>
      <c r="I364" t="s">
        <v>1211</v>
      </c>
      <c r="J364" t="s">
        <v>1366</v>
      </c>
      <c r="K364" s="125" t="str">
        <f t="shared" si="5"/>
        <v>95</v>
      </c>
      <c r="L364">
        <f>VLOOKUP(E364,所属団体コード!$A$2:$B$225,2,0)</f>
        <v>138</v>
      </c>
      <c r="M364" s="124" t="s">
        <v>5071</v>
      </c>
    </row>
    <row r="365" spans="1:13" x14ac:dyDescent="0.15">
      <c r="A365">
        <v>1364</v>
      </c>
      <c r="B365" t="s">
        <v>2686</v>
      </c>
      <c r="C365" t="s">
        <v>2687</v>
      </c>
      <c r="D365" t="s">
        <v>99</v>
      </c>
      <c r="E365" s="139" t="s">
        <v>1793</v>
      </c>
      <c r="F365">
        <v>490106</v>
      </c>
      <c r="G365">
        <v>39</v>
      </c>
      <c r="H365">
        <v>500000364</v>
      </c>
      <c r="I365" t="s">
        <v>832</v>
      </c>
      <c r="J365" t="s">
        <v>846</v>
      </c>
      <c r="K365" s="125" t="str">
        <f t="shared" si="5"/>
        <v>97</v>
      </c>
      <c r="L365">
        <f>VLOOKUP(E365,所属団体コード!$A$2:$B$225,2,0)</f>
        <v>138</v>
      </c>
      <c r="M365" s="124" t="s">
        <v>5072</v>
      </c>
    </row>
    <row r="366" spans="1:13" x14ac:dyDescent="0.15">
      <c r="A366">
        <v>1365</v>
      </c>
      <c r="B366" t="s">
        <v>2688</v>
      </c>
      <c r="C366" t="s">
        <v>2689</v>
      </c>
      <c r="D366" t="s">
        <v>118</v>
      </c>
      <c r="E366" s="139" t="s">
        <v>1819</v>
      </c>
      <c r="F366">
        <v>492415</v>
      </c>
      <c r="G366">
        <v>34</v>
      </c>
      <c r="H366">
        <v>500000365</v>
      </c>
      <c r="I366" t="s">
        <v>611</v>
      </c>
      <c r="J366" t="s">
        <v>921</v>
      </c>
      <c r="K366" s="125" t="str">
        <f t="shared" si="5"/>
        <v>99</v>
      </c>
      <c r="L366">
        <f>VLOOKUP(E366,所属団体コード!$A$2:$B$225,2,0)</f>
        <v>166</v>
      </c>
      <c r="M366" s="124" t="s">
        <v>5073</v>
      </c>
    </row>
    <row r="367" spans="1:13" x14ac:dyDescent="0.15">
      <c r="A367">
        <v>1366</v>
      </c>
      <c r="B367" t="s">
        <v>2690</v>
      </c>
      <c r="C367" t="s">
        <v>2691</v>
      </c>
      <c r="D367" t="s">
        <v>126</v>
      </c>
      <c r="E367" s="139" t="s">
        <v>1819</v>
      </c>
      <c r="F367">
        <v>492415</v>
      </c>
      <c r="G367">
        <v>34</v>
      </c>
      <c r="H367">
        <v>500000366</v>
      </c>
      <c r="I367" t="s">
        <v>647</v>
      </c>
      <c r="J367" t="s">
        <v>750</v>
      </c>
      <c r="K367" s="125" t="str">
        <f t="shared" si="5"/>
        <v>99</v>
      </c>
      <c r="L367">
        <f>VLOOKUP(E367,所属団体コード!$A$2:$B$225,2,0)</f>
        <v>166</v>
      </c>
      <c r="M367" s="124" t="s">
        <v>4926</v>
      </c>
    </row>
    <row r="368" spans="1:13" x14ac:dyDescent="0.15">
      <c r="A368">
        <v>1367</v>
      </c>
      <c r="B368" t="s">
        <v>2692</v>
      </c>
      <c r="C368" t="s">
        <v>2693</v>
      </c>
      <c r="D368" t="s">
        <v>99</v>
      </c>
      <c r="E368" s="139" t="s">
        <v>1819</v>
      </c>
      <c r="F368">
        <v>492415</v>
      </c>
      <c r="G368">
        <v>34</v>
      </c>
      <c r="H368">
        <v>500000367</v>
      </c>
      <c r="I368" t="s">
        <v>822</v>
      </c>
      <c r="J368" t="s">
        <v>771</v>
      </c>
      <c r="K368" s="125" t="str">
        <f t="shared" si="5"/>
        <v>98</v>
      </c>
      <c r="L368">
        <f>VLOOKUP(E368,所属団体コード!$A$2:$B$225,2,0)</f>
        <v>166</v>
      </c>
      <c r="M368" s="124" t="s">
        <v>5074</v>
      </c>
    </row>
    <row r="369" spans="1:13" x14ac:dyDescent="0.15">
      <c r="A369">
        <v>1368</v>
      </c>
      <c r="B369" t="s">
        <v>2694</v>
      </c>
      <c r="C369" t="s">
        <v>2695</v>
      </c>
      <c r="D369" t="s">
        <v>126</v>
      </c>
      <c r="E369" s="139" t="s">
        <v>1819</v>
      </c>
      <c r="F369">
        <v>492415</v>
      </c>
      <c r="G369">
        <v>34</v>
      </c>
      <c r="H369">
        <v>500000368</v>
      </c>
      <c r="I369" t="s">
        <v>1538</v>
      </c>
      <c r="J369" t="s">
        <v>674</v>
      </c>
      <c r="K369" s="125" t="str">
        <f t="shared" si="5"/>
        <v>99</v>
      </c>
      <c r="L369">
        <f>VLOOKUP(E369,所属団体コード!$A$2:$B$225,2,0)</f>
        <v>166</v>
      </c>
      <c r="M369" s="124" t="s">
        <v>5075</v>
      </c>
    </row>
    <row r="370" spans="1:13" x14ac:dyDescent="0.15">
      <c r="A370">
        <v>1369</v>
      </c>
      <c r="B370" t="s">
        <v>2696</v>
      </c>
      <c r="C370" t="s">
        <v>2697</v>
      </c>
      <c r="D370" t="s">
        <v>126</v>
      </c>
      <c r="E370" s="139" t="s">
        <v>1819</v>
      </c>
      <c r="F370">
        <v>492415</v>
      </c>
      <c r="G370">
        <v>34</v>
      </c>
      <c r="H370">
        <v>500000369</v>
      </c>
      <c r="I370" t="s">
        <v>690</v>
      </c>
      <c r="J370" t="s">
        <v>4518</v>
      </c>
      <c r="K370" s="125" t="str">
        <f t="shared" si="5"/>
        <v>99</v>
      </c>
      <c r="L370">
        <f>VLOOKUP(E370,所属団体コード!$A$2:$B$225,2,0)</f>
        <v>166</v>
      </c>
      <c r="M370" s="124" t="s">
        <v>4808</v>
      </c>
    </row>
    <row r="371" spans="1:13" x14ac:dyDescent="0.15">
      <c r="A371">
        <v>1370</v>
      </c>
      <c r="B371" t="s">
        <v>2698</v>
      </c>
      <c r="C371" t="s">
        <v>2699</v>
      </c>
      <c r="D371" t="s">
        <v>126</v>
      </c>
      <c r="E371" s="139" t="s">
        <v>1819</v>
      </c>
      <c r="F371">
        <v>492415</v>
      </c>
      <c r="G371">
        <v>34</v>
      </c>
      <c r="H371">
        <v>500000370</v>
      </c>
      <c r="I371" t="s">
        <v>716</v>
      </c>
      <c r="J371" t="s">
        <v>4519</v>
      </c>
      <c r="K371" s="125" t="str">
        <f t="shared" si="5"/>
        <v>99</v>
      </c>
      <c r="L371">
        <f>VLOOKUP(E371,所属団体コード!$A$2:$B$225,2,0)</f>
        <v>166</v>
      </c>
      <c r="M371" s="124" t="s">
        <v>4980</v>
      </c>
    </row>
    <row r="372" spans="1:13" x14ac:dyDescent="0.15">
      <c r="A372">
        <v>1371</v>
      </c>
      <c r="B372" t="s">
        <v>2700</v>
      </c>
      <c r="C372" t="s">
        <v>2701</v>
      </c>
      <c r="D372" t="s">
        <v>126</v>
      </c>
      <c r="E372" s="139" t="s">
        <v>1819</v>
      </c>
      <c r="F372">
        <v>492415</v>
      </c>
      <c r="G372">
        <v>34</v>
      </c>
      <c r="H372">
        <v>500000371</v>
      </c>
      <c r="I372" t="s">
        <v>1161</v>
      </c>
      <c r="J372" t="s">
        <v>748</v>
      </c>
      <c r="K372" s="125" t="str">
        <f t="shared" si="5"/>
        <v>99</v>
      </c>
      <c r="L372">
        <f>VLOOKUP(E372,所属団体コード!$A$2:$B$225,2,0)</f>
        <v>166</v>
      </c>
      <c r="M372" s="124" t="s">
        <v>5076</v>
      </c>
    </row>
    <row r="373" spans="1:13" x14ac:dyDescent="0.15">
      <c r="A373">
        <v>1372</v>
      </c>
      <c r="B373" t="s">
        <v>2702</v>
      </c>
      <c r="C373" t="s">
        <v>2703</v>
      </c>
      <c r="D373" t="s">
        <v>126</v>
      </c>
      <c r="E373" s="139" t="s">
        <v>1819</v>
      </c>
      <c r="F373">
        <v>492415</v>
      </c>
      <c r="G373">
        <v>34</v>
      </c>
      <c r="H373">
        <v>500000372</v>
      </c>
      <c r="I373" t="s">
        <v>624</v>
      </c>
      <c r="J373" t="s">
        <v>1198</v>
      </c>
      <c r="K373" s="125" t="str">
        <f t="shared" si="5"/>
        <v>99</v>
      </c>
      <c r="L373">
        <f>VLOOKUP(E373,所属団体コード!$A$2:$B$225,2,0)</f>
        <v>166</v>
      </c>
      <c r="M373" s="124" t="s">
        <v>1584</v>
      </c>
    </row>
    <row r="374" spans="1:13" x14ac:dyDescent="0.15">
      <c r="A374">
        <v>1373</v>
      </c>
      <c r="B374" t="s">
        <v>2704</v>
      </c>
      <c r="C374" t="s">
        <v>2705</v>
      </c>
      <c r="D374" t="s">
        <v>126</v>
      </c>
      <c r="E374" s="139" t="s">
        <v>1819</v>
      </c>
      <c r="F374">
        <v>492415</v>
      </c>
      <c r="G374">
        <v>34</v>
      </c>
      <c r="H374">
        <v>500000373</v>
      </c>
      <c r="I374" t="s">
        <v>672</v>
      </c>
      <c r="J374" t="s">
        <v>1159</v>
      </c>
      <c r="K374" s="125" t="str">
        <f t="shared" si="5"/>
        <v>99</v>
      </c>
      <c r="L374">
        <f>VLOOKUP(E374,所属団体コード!$A$2:$B$225,2,0)</f>
        <v>166</v>
      </c>
      <c r="M374" s="124" t="s">
        <v>5077</v>
      </c>
    </row>
    <row r="375" spans="1:13" x14ac:dyDescent="0.15">
      <c r="A375">
        <v>1374</v>
      </c>
      <c r="B375" t="s">
        <v>2706</v>
      </c>
      <c r="C375" t="s">
        <v>2707</v>
      </c>
      <c r="D375" t="s">
        <v>126</v>
      </c>
      <c r="E375" s="139" t="s">
        <v>1797</v>
      </c>
      <c r="F375">
        <v>491073</v>
      </c>
      <c r="G375">
        <v>32</v>
      </c>
      <c r="H375">
        <v>500000374</v>
      </c>
      <c r="I375" t="s">
        <v>691</v>
      </c>
      <c r="J375" t="s">
        <v>669</v>
      </c>
      <c r="K375" s="125" t="str">
        <f t="shared" si="5"/>
        <v>99</v>
      </c>
      <c r="L375">
        <f>VLOOKUP(E375,所属団体コード!$A$2:$B$225,2,0)</f>
        <v>142</v>
      </c>
      <c r="M375" s="124" t="s">
        <v>5078</v>
      </c>
    </row>
    <row r="376" spans="1:13" x14ac:dyDescent="0.15">
      <c r="A376">
        <v>1375</v>
      </c>
      <c r="B376" t="s">
        <v>2708</v>
      </c>
      <c r="C376" t="s">
        <v>2709</v>
      </c>
      <c r="D376" t="s">
        <v>126</v>
      </c>
      <c r="E376" s="139" t="s">
        <v>1797</v>
      </c>
      <c r="F376">
        <v>491073</v>
      </c>
      <c r="G376">
        <v>32</v>
      </c>
      <c r="H376">
        <v>500000375</v>
      </c>
      <c r="I376" t="s">
        <v>1087</v>
      </c>
      <c r="J376" t="s">
        <v>902</v>
      </c>
      <c r="K376" s="125" t="str">
        <f t="shared" si="5"/>
        <v>00</v>
      </c>
      <c r="L376">
        <f>VLOOKUP(E376,所属団体コード!$A$2:$B$225,2,0)</f>
        <v>142</v>
      </c>
      <c r="M376" s="124" t="s">
        <v>1604</v>
      </c>
    </row>
    <row r="377" spans="1:13" x14ac:dyDescent="0.15">
      <c r="A377">
        <v>1376</v>
      </c>
      <c r="B377" t="s">
        <v>2710</v>
      </c>
      <c r="C377" t="s">
        <v>2711</v>
      </c>
      <c r="D377" t="s">
        <v>126</v>
      </c>
      <c r="E377" s="139" t="s">
        <v>1797</v>
      </c>
      <c r="F377">
        <v>491073</v>
      </c>
      <c r="G377">
        <v>32</v>
      </c>
      <c r="H377">
        <v>500000376</v>
      </c>
      <c r="I377" t="s">
        <v>838</v>
      </c>
      <c r="J377" t="s">
        <v>4520</v>
      </c>
      <c r="K377" s="125" t="str">
        <f t="shared" si="5"/>
        <v>99</v>
      </c>
      <c r="L377">
        <f>VLOOKUP(E377,所属団体コード!$A$2:$B$225,2,0)</f>
        <v>142</v>
      </c>
      <c r="M377" s="124" t="s">
        <v>5079</v>
      </c>
    </row>
    <row r="378" spans="1:13" x14ac:dyDescent="0.15">
      <c r="A378">
        <v>1377</v>
      </c>
      <c r="B378" t="s">
        <v>2712</v>
      </c>
      <c r="C378" t="s">
        <v>2713</v>
      </c>
      <c r="D378" t="s">
        <v>126</v>
      </c>
      <c r="E378" s="139" t="s">
        <v>1797</v>
      </c>
      <c r="F378">
        <v>491073</v>
      </c>
      <c r="G378">
        <v>32</v>
      </c>
      <c r="H378">
        <v>500000377</v>
      </c>
      <c r="I378" t="s">
        <v>4290</v>
      </c>
      <c r="J378" t="s">
        <v>615</v>
      </c>
      <c r="K378" s="125" t="str">
        <f t="shared" si="5"/>
        <v>99</v>
      </c>
      <c r="L378">
        <f>VLOOKUP(E378,所属団体コード!$A$2:$B$225,2,0)</f>
        <v>142</v>
      </c>
      <c r="M378" s="124" t="s">
        <v>4828</v>
      </c>
    </row>
    <row r="379" spans="1:13" x14ac:dyDescent="0.15">
      <c r="A379">
        <v>1378</v>
      </c>
      <c r="B379" t="s">
        <v>2714</v>
      </c>
      <c r="C379" t="s">
        <v>2715</v>
      </c>
      <c r="D379" t="s">
        <v>126</v>
      </c>
      <c r="E379" s="139" t="s">
        <v>1797</v>
      </c>
      <c r="F379">
        <v>491073</v>
      </c>
      <c r="G379">
        <v>32</v>
      </c>
      <c r="H379">
        <v>500000378</v>
      </c>
      <c r="I379" t="s">
        <v>4291</v>
      </c>
      <c r="J379" t="s">
        <v>1075</v>
      </c>
      <c r="K379" s="125" t="str">
        <f t="shared" si="5"/>
        <v>99</v>
      </c>
      <c r="L379">
        <f>VLOOKUP(E379,所属団体コード!$A$2:$B$225,2,0)</f>
        <v>142</v>
      </c>
      <c r="M379" s="124" t="s">
        <v>5080</v>
      </c>
    </row>
    <row r="380" spans="1:13" x14ac:dyDescent="0.15">
      <c r="A380">
        <v>1379</v>
      </c>
      <c r="B380" t="s">
        <v>2716</v>
      </c>
      <c r="C380" t="s">
        <v>2717</v>
      </c>
      <c r="D380" t="s">
        <v>118</v>
      </c>
      <c r="E380" s="139" t="s">
        <v>1797</v>
      </c>
      <c r="F380">
        <v>491073</v>
      </c>
      <c r="G380">
        <v>32</v>
      </c>
      <c r="H380">
        <v>500000379</v>
      </c>
      <c r="I380" t="s">
        <v>616</v>
      </c>
      <c r="J380" t="s">
        <v>4518</v>
      </c>
      <c r="K380" s="125" t="str">
        <f t="shared" si="5"/>
        <v>98</v>
      </c>
      <c r="L380">
        <f>VLOOKUP(E380,所属団体コード!$A$2:$B$225,2,0)</f>
        <v>142</v>
      </c>
      <c r="M380" s="124" t="s">
        <v>5081</v>
      </c>
    </row>
    <row r="381" spans="1:13" x14ac:dyDescent="0.15">
      <c r="A381">
        <v>1380</v>
      </c>
      <c r="B381" t="s">
        <v>2718</v>
      </c>
      <c r="C381" t="s">
        <v>2719</v>
      </c>
      <c r="D381" t="s">
        <v>133</v>
      </c>
      <c r="E381" s="139" t="s">
        <v>1788</v>
      </c>
      <c r="F381">
        <v>490064</v>
      </c>
      <c r="G381">
        <v>32</v>
      </c>
      <c r="H381">
        <v>500000380</v>
      </c>
      <c r="I381" t="s">
        <v>4292</v>
      </c>
      <c r="J381" t="s">
        <v>4521</v>
      </c>
      <c r="K381" s="125" t="str">
        <f t="shared" si="5"/>
        <v>96</v>
      </c>
      <c r="L381">
        <f>VLOOKUP(E381,所属団体コード!$A$2:$B$225,2,0)</f>
        <v>133</v>
      </c>
      <c r="M381" s="124" t="s">
        <v>5082</v>
      </c>
    </row>
    <row r="382" spans="1:13" x14ac:dyDescent="0.15">
      <c r="A382">
        <v>1381</v>
      </c>
      <c r="B382" t="s">
        <v>2720</v>
      </c>
      <c r="C382" t="s">
        <v>2721</v>
      </c>
      <c r="D382" t="s">
        <v>133</v>
      </c>
      <c r="E382" s="139" t="s">
        <v>1788</v>
      </c>
      <c r="F382">
        <v>490064</v>
      </c>
      <c r="G382">
        <v>36</v>
      </c>
      <c r="H382">
        <v>500000381</v>
      </c>
      <c r="I382" t="s">
        <v>858</v>
      </c>
      <c r="J382" t="s">
        <v>1095</v>
      </c>
      <c r="K382" s="125" t="str">
        <f t="shared" si="5"/>
        <v>96</v>
      </c>
      <c r="L382">
        <f>VLOOKUP(E382,所属団体コード!$A$2:$B$225,2,0)</f>
        <v>133</v>
      </c>
      <c r="M382" s="124" t="s">
        <v>5083</v>
      </c>
    </row>
    <row r="383" spans="1:13" x14ac:dyDescent="0.15">
      <c r="A383">
        <v>1382</v>
      </c>
      <c r="B383" t="s">
        <v>2722</v>
      </c>
      <c r="C383" t="s">
        <v>2723</v>
      </c>
      <c r="D383" t="s">
        <v>99</v>
      </c>
      <c r="E383" s="139" t="s">
        <v>1788</v>
      </c>
      <c r="F383">
        <v>490064</v>
      </c>
      <c r="G383">
        <v>36</v>
      </c>
      <c r="H383">
        <v>500000382</v>
      </c>
      <c r="I383" t="s">
        <v>715</v>
      </c>
      <c r="J383" t="s">
        <v>753</v>
      </c>
      <c r="K383" s="125" t="str">
        <f t="shared" si="5"/>
        <v>97</v>
      </c>
      <c r="L383">
        <f>VLOOKUP(E383,所属団体コード!$A$2:$B$225,2,0)</f>
        <v>133</v>
      </c>
      <c r="M383" s="124" t="s">
        <v>5084</v>
      </c>
    </row>
    <row r="384" spans="1:13" x14ac:dyDescent="0.15">
      <c r="A384">
        <v>1383</v>
      </c>
      <c r="B384" t="s">
        <v>2724</v>
      </c>
      <c r="C384" t="s">
        <v>2725</v>
      </c>
      <c r="D384" t="s">
        <v>99</v>
      </c>
      <c r="E384" s="139" t="s">
        <v>1788</v>
      </c>
      <c r="F384">
        <v>490064</v>
      </c>
      <c r="G384">
        <v>36</v>
      </c>
      <c r="H384">
        <v>500000383</v>
      </c>
      <c r="I384" t="s">
        <v>838</v>
      </c>
      <c r="J384" t="s">
        <v>1026</v>
      </c>
      <c r="K384" s="125" t="str">
        <f t="shared" si="5"/>
        <v>98</v>
      </c>
      <c r="L384">
        <f>VLOOKUP(E384,所属団体コード!$A$2:$B$225,2,0)</f>
        <v>133</v>
      </c>
      <c r="M384" s="124" t="s">
        <v>5085</v>
      </c>
    </row>
    <row r="385" spans="1:13" x14ac:dyDescent="0.15">
      <c r="A385">
        <v>1384</v>
      </c>
      <c r="B385" t="s">
        <v>2726</v>
      </c>
      <c r="C385" t="s">
        <v>2727</v>
      </c>
      <c r="D385" t="s">
        <v>99</v>
      </c>
      <c r="E385" s="139" t="s">
        <v>1788</v>
      </c>
      <c r="F385">
        <v>490064</v>
      </c>
      <c r="G385">
        <v>36</v>
      </c>
      <c r="H385">
        <v>500000384</v>
      </c>
      <c r="I385" t="s">
        <v>687</v>
      </c>
      <c r="J385" t="s">
        <v>741</v>
      </c>
      <c r="K385" s="125" t="str">
        <f t="shared" si="5"/>
        <v>97</v>
      </c>
      <c r="L385">
        <f>VLOOKUP(E385,所属団体コード!$A$2:$B$225,2,0)</f>
        <v>133</v>
      </c>
      <c r="M385" s="124" t="s">
        <v>4947</v>
      </c>
    </row>
    <row r="386" spans="1:13" x14ac:dyDescent="0.15">
      <c r="A386">
        <v>1385</v>
      </c>
      <c r="B386" t="s">
        <v>2728</v>
      </c>
      <c r="C386" t="s">
        <v>2729</v>
      </c>
      <c r="D386" t="s">
        <v>118</v>
      </c>
      <c r="E386" s="139" t="s">
        <v>1788</v>
      </c>
      <c r="F386">
        <v>490064</v>
      </c>
      <c r="G386">
        <v>36</v>
      </c>
      <c r="H386">
        <v>500000385</v>
      </c>
      <c r="I386" t="s">
        <v>726</v>
      </c>
      <c r="J386" t="s">
        <v>762</v>
      </c>
      <c r="K386" s="125" t="str">
        <f t="shared" si="5"/>
        <v>93</v>
      </c>
      <c r="L386">
        <f>VLOOKUP(E386,所属団体コード!$A$2:$B$225,2,0)</f>
        <v>133</v>
      </c>
      <c r="M386" s="124" t="s">
        <v>5086</v>
      </c>
    </row>
    <row r="387" spans="1:13" x14ac:dyDescent="0.15">
      <c r="A387">
        <v>1386</v>
      </c>
      <c r="B387" t="s">
        <v>2730</v>
      </c>
      <c r="C387" t="s">
        <v>2731</v>
      </c>
      <c r="D387" t="s">
        <v>118</v>
      </c>
      <c r="E387" s="139" t="s">
        <v>1788</v>
      </c>
      <c r="F387">
        <v>490064</v>
      </c>
      <c r="G387">
        <v>36</v>
      </c>
      <c r="H387">
        <v>500000386</v>
      </c>
      <c r="I387" t="s">
        <v>795</v>
      </c>
      <c r="J387" t="s">
        <v>4522</v>
      </c>
      <c r="K387" s="125" t="str">
        <f t="shared" ref="K387:K450" si="6">LEFT(M387,2)</f>
        <v>98</v>
      </c>
      <c r="L387">
        <f>VLOOKUP(E387,所属団体コード!$A$2:$B$225,2,0)</f>
        <v>133</v>
      </c>
      <c r="M387" s="124" t="s">
        <v>5087</v>
      </c>
    </row>
    <row r="388" spans="1:13" x14ac:dyDescent="0.15">
      <c r="A388">
        <v>1387</v>
      </c>
      <c r="B388" t="s">
        <v>2732</v>
      </c>
      <c r="C388" t="s">
        <v>2733</v>
      </c>
      <c r="D388" t="s">
        <v>118</v>
      </c>
      <c r="E388" s="139" t="s">
        <v>1788</v>
      </c>
      <c r="F388">
        <v>490064</v>
      </c>
      <c r="G388">
        <v>36</v>
      </c>
      <c r="H388">
        <v>500000387</v>
      </c>
      <c r="I388" t="s">
        <v>715</v>
      </c>
      <c r="J388" t="s">
        <v>1030</v>
      </c>
      <c r="K388" s="125" t="str">
        <f t="shared" si="6"/>
        <v>97</v>
      </c>
      <c r="L388">
        <f>VLOOKUP(E388,所属団体コード!$A$2:$B$225,2,0)</f>
        <v>133</v>
      </c>
      <c r="M388" s="124" t="s">
        <v>5088</v>
      </c>
    </row>
    <row r="389" spans="1:13" x14ac:dyDescent="0.15">
      <c r="A389">
        <v>1388</v>
      </c>
      <c r="B389" t="s">
        <v>2734</v>
      </c>
      <c r="C389" t="s">
        <v>2735</v>
      </c>
      <c r="D389" t="s">
        <v>118</v>
      </c>
      <c r="E389" s="139" t="s">
        <v>1788</v>
      </c>
      <c r="F389">
        <v>490064</v>
      </c>
      <c r="G389">
        <v>36</v>
      </c>
      <c r="H389">
        <v>500000388</v>
      </c>
      <c r="I389" t="s">
        <v>775</v>
      </c>
      <c r="J389" t="s">
        <v>877</v>
      </c>
      <c r="K389" s="125" t="str">
        <f t="shared" si="6"/>
        <v>98</v>
      </c>
      <c r="L389">
        <f>VLOOKUP(E389,所属団体コード!$A$2:$B$225,2,0)</f>
        <v>133</v>
      </c>
      <c r="M389" s="124" t="s">
        <v>5089</v>
      </c>
    </row>
    <row r="390" spans="1:13" x14ac:dyDescent="0.15">
      <c r="A390">
        <v>1389</v>
      </c>
      <c r="B390" t="s">
        <v>2736</v>
      </c>
      <c r="C390" t="s">
        <v>2737</v>
      </c>
      <c r="D390" t="s">
        <v>118</v>
      </c>
      <c r="E390" s="139" t="s">
        <v>1788</v>
      </c>
      <c r="F390">
        <v>490064</v>
      </c>
      <c r="G390">
        <v>36</v>
      </c>
      <c r="H390">
        <v>500000389</v>
      </c>
      <c r="I390" t="s">
        <v>840</v>
      </c>
      <c r="J390" t="s">
        <v>4523</v>
      </c>
      <c r="K390" s="125" t="str">
        <f t="shared" si="6"/>
        <v>98</v>
      </c>
      <c r="L390">
        <f>VLOOKUP(E390,所属団体コード!$A$2:$B$225,2,0)</f>
        <v>133</v>
      </c>
      <c r="M390" s="124" t="s">
        <v>1663</v>
      </c>
    </row>
    <row r="391" spans="1:13" x14ac:dyDescent="0.15">
      <c r="A391">
        <v>1390</v>
      </c>
      <c r="B391" t="s">
        <v>2738</v>
      </c>
      <c r="C391" t="s">
        <v>2739</v>
      </c>
      <c r="D391" t="s">
        <v>118</v>
      </c>
      <c r="E391" s="139" t="s">
        <v>1788</v>
      </c>
      <c r="F391">
        <v>490064</v>
      </c>
      <c r="G391">
        <v>36</v>
      </c>
      <c r="H391">
        <v>500000390</v>
      </c>
      <c r="I391" t="s">
        <v>630</v>
      </c>
      <c r="J391" t="s">
        <v>783</v>
      </c>
      <c r="K391" s="125" t="str">
        <f t="shared" si="6"/>
        <v>98</v>
      </c>
      <c r="L391">
        <f>VLOOKUP(E391,所属団体コード!$A$2:$B$225,2,0)</f>
        <v>133</v>
      </c>
      <c r="M391" s="124" t="s">
        <v>5090</v>
      </c>
    </row>
    <row r="392" spans="1:13" x14ac:dyDescent="0.15">
      <c r="A392">
        <v>1391</v>
      </c>
      <c r="B392" t="s">
        <v>2740</v>
      </c>
      <c r="C392" t="s">
        <v>2741</v>
      </c>
      <c r="D392" t="s">
        <v>118</v>
      </c>
      <c r="E392" s="139" t="s">
        <v>1788</v>
      </c>
      <c r="F392">
        <v>490064</v>
      </c>
      <c r="G392">
        <v>36</v>
      </c>
      <c r="H392">
        <v>500000391</v>
      </c>
      <c r="I392" t="s">
        <v>4293</v>
      </c>
      <c r="J392" t="s">
        <v>768</v>
      </c>
      <c r="K392" s="125" t="str">
        <f t="shared" si="6"/>
        <v>99</v>
      </c>
      <c r="L392">
        <f>VLOOKUP(E392,所属団体コード!$A$2:$B$225,2,0)</f>
        <v>133</v>
      </c>
      <c r="M392" s="124" t="s">
        <v>5003</v>
      </c>
    </row>
    <row r="393" spans="1:13" x14ac:dyDescent="0.15">
      <c r="A393">
        <v>1392</v>
      </c>
      <c r="B393" t="s">
        <v>2742</v>
      </c>
      <c r="C393" t="s">
        <v>2743</v>
      </c>
      <c r="D393" t="s">
        <v>118</v>
      </c>
      <c r="E393" s="139" t="s">
        <v>1788</v>
      </c>
      <c r="F393">
        <v>490064</v>
      </c>
      <c r="G393">
        <v>36</v>
      </c>
      <c r="H393">
        <v>500000392</v>
      </c>
      <c r="I393" t="s">
        <v>620</v>
      </c>
      <c r="J393" t="s">
        <v>642</v>
      </c>
      <c r="K393" s="125" t="str">
        <f t="shared" si="6"/>
        <v>97</v>
      </c>
      <c r="L393">
        <f>VLOOKUP(E393,所属団体コード!$A$2:$B$225,2,0)</f>
        <v>133</v>
      </c>
      <c r="M393" s="124" t="s">
        <v>5091</v>
      </c>
    </row>
    <row r="394" spans="1:13" x14ac:dyDescent="0.15">
      <c r="A394">
        <v>1393</v>
      </c>
      <c r="B394" t="s">
        <v>2744</v>
      </c>
      <c r="C394" t="s">
        <v>532</v>
      </c>
      <c r="D394" t="s">
        <v>118</v>
      </c>
      <c r="E394" s="139" t="s">
        <v>1788</v>
      </c>
      <c r="F394">
        <v>490064</v>
      </c>
      <c r="G394">
        <v>36</v>
      </c>
      <c r="H394">
        <v>500000393</v>
      </c>
      <c r="I394" t="s">
        <v>932</v>
      </c>
      <c r="J394" t="s">
        <v>803</v>
      </c>
      <c r="K394" s="125" t="str">
        <f t="shared" si="6"/>
        <v>98</v>
      </c>
      <c r="L394">
        <f>VLOOKUP(E394,所属団体コード!$A$2:$B$225,2,0)</f>
        <v>133</v>
      </c>
      <c r="M394" s="124" t="s">
        <v>5092</v>
      </c>
    </row>
    <row r="395" spans="1:13" x14ac:dyDescent="0.15">
      <c r="A395">
        <v>1394</v>
      </c>
      <c r="B395" t="s">
        <v>2745</v>
      </c>
      <c r="C395" t="s">
        <v>2746</v>
      </c>
      <c r="D395" t="s">
        <v>118</v>
      </c>
      <c r="E395" s="139" t="s">
        <v>1788</v>
      </c>
      <c r="F395">
        <v>490064</v>
      </c>
      <c r="G395">
        <v>36</v>
      </c>
      <c r="H395">
        <v>500000394</v>
      </c>
      <c r="I395" t="s">
        <v>892</v>
      </c>
      <c r="J395" t="s">
        <v>1551</v>
      </c>
      <c r="K395" s="125" t="str">
        <f t="shared" si="6"/>
        <v>98</v>
      </c>
      <c r="L395">
        <f>VLOOKUP(E395,所属団体コード!$A$2:$B$225,2,0)</f>
        <v>133</v>
      </c>
      <c r="M395" s="124" t="s">
        <v>1702</v>
      </c>
    </row>
    <row r="396" spans="1:13" x14ac:dyDescent="0.15">
      <c r="A396">
        <v>1395</v>
      </c>
      <c r="B396" t="s">
        <v>2747</v>
      </c>
      <c r="C396" t="s">
        <v>2748</v>
      </c>
      <c r="D396" t="s">
        <v>118</v>
      </c>
      <c r="E396" s="139" t="s">
        <v>1788</v>
      </c>
      <c r="F396">
        <v>490064</v>
      </c>
      <c r="G396">
        <v>36</v>
      </c>
      <c r="H396">
        <v>500000395</v>
      </c>
      <c r="I396" t="s">
        <v>4294</v>
      </c>
      <c r="J396" t="s">
        <v>1003</v>
      </c>
      <c r="K396" s="125" t="str">
        <f t="shared" si="6"/>
        <v>98</v>
      </c>
      <c r="L396">
        <f>VLOOKUP(E396,所属団体コード!$A$2:$B$225,2,0)</f>
        <v>133</v>
      </c>
      <c r="M396" s="124" t="s">
        <v>5081</v>
      </c>
    </row>
    <row r="397" spans="1:13" x14ac:dyDescent="0.15">
      <c r="A397">
        <v>1396</v>
      </c>
      <c r="B397" t="s">
        <v>2749</v>
      </c>
      <c r="C397" t="s">
        <v>2750</v>
      </c>
      <c r="D397" t="s">
        <v>118</v>
      </c>
      <c r="E397" s="139" t="s">
        <v>1788</v>
      </c>
      <c r="F397">
        <v>490064</v>
      </c>
      <c r="G397">
        <v>36</v>
      </c>
      <c r="H397">
        <v>500000396</v>
      </c>
      <c r="I397" t="s">
        <v>4295</v>
      </c>
      <c r="J397" t="s">
        <v>1002</v>
      </c>
      <c r="K397" s="125" t="str">
        <f t="shared" si="6"/>
        <v>98</v>
      </c>
      <c r="L397">
        <f>VLOOKUP(E397,所属団体コード!$A$2:$B$225,2,0)</f>
        <v>133</v>
      </c>
      <c r="M397" s="124" t="s">
        <v>5093</v>
      </c>
    </row>
    <row r="398" spans="1:13" x14ac:dyDescent="0.15">
      <c r="A398">
        <v>1397</v>
      </c>
      <c r="B398" t="s">
        <v>2751</v>
      </c>
      <c r="C398" t="s">
        <v>2752</v>
      </c>
      <c r="D398" t="s">
        <v>118</v>
      </c>
      <c r="E398" s="139" t="s">
        <v>1788</v>
      </c>
      <c r="F398">
        <v>490064</v>
      </c>
      <c r="G398">
        <v>30</v>
      </c>
      <c r="H398">
        <v>500000397</v>
      </c>
      <c r="I398" t="s">
        <v>938</v>
      </c>
      <c r="J398" t="s">
        <v>1319</v>
      </c>
      <c r="K398" s="125" t="str">
        <f t="shared" si="6"/>
        <v>98</v>
      </c>
      <c r="L398">
        <f>VLOOKUP(E398,所属団体コード!$A$2:$B$225,2,0)</f>
        <v>133</v>
      </c>
      <c r="M398" s="124" t="s">
        <v>5094</v>
      </c>
    </row>
    <row r="399" spans="1:13" x14ac:dyDescent="0.15">
      <c r="A399">
        <v>1398</v>
      </c>
      <c r="B399" t="s">
        <v>2753</v>
      </c>
      <c r="C399" t="s">
        <v>2754</v>
      </c>
      <c r="D399" t="s">
        <v>126</v>
      </c>
      <c r="E399" s="139" t="s">
        <v>1788</v>
      </c>
      <c r="F399">
        <v>490064</v>
      </c>
      <c r="G399">
        <v>36</v>
      </c>
      <c r="H399">
        <v>500000398</v>
      </c>
      <c r="I399" t="s">
        <v>802</v>
      </c>
      <c r="J399" t="s">
        <v>4524</v>
      </c>
      <c r="K399" s="125" t="str">
        <f t="shared" si="6"/>
        <v>99</v>
      </c>
      <c r="L399">
        <f>VLOOKUP(E399,所属団体コード!$A$2:$B$225,2,0)</f>
        <v>133</v>
      </c>
      <c r="M399" s="124" t="s">
        <v>5095</v>
      </c>
    </row>
    <row r="400" spans="1:13" x14ac:dyDescent="0.15">
      <c r="A400">
        <v>1399</v>
      </c>
      <c r="B400" t="s">
        <v>2755</v>
      </c>
      <c r="C400" t="s">
        <v>2756</v>
      </c>
      <c r="D400" t="s">
        <v>126</v>
      </c>
      <c r="E400" s="139" t="s">
        <v>1788</v>
      </c>
      <c r="F400">
        <v>490064</v>
      </c>
      <c r="G400">
        <v>36</v>
      </c>
      <c r="H400">
        <v>500000399</v>
      </c>
      <c r="I400" t="s">
        <v>1116</v>
      </c>
      <c r="J400" t="s">
        <v>843</v>
      </c>
      <c r="K400" s="125" t="str">
        <f t="shared" si="6"/>
        <v>99</v>
      </c>
      <c r="L400">
        <f>VLOOKUP(E400,所属団体コード!$A$2:$B$225,2,0)</f>
        <v>133</v>
      </c>
      <c r="M400" s="124" t="s">
        <v>5096</v>
      </c>
    </row>
    <row r="401" spans="1:13" x14ac:dyDescent="0.15">
      <c r="A401">
        <v>1400</v>
      </c>
      <c r="B401" t="s">
        <v>2757</v>
      </c>
      <c r="C401" t="s">
        <v>2758</v>
      </c>
      <c r="D401" t="s">
        <v>126</v>
      </c>
      <c r="E401" s="139" t="s">
        <v>1788</v>
      </c>
      <c r="F401">
        <v>490064</v>
      </c>
      <c r="G401">
        <v>36</v>
      </c>
      <c r="H401">
        <v>500000400</v>
      </c>
      <c r="I401" t="s">
        <v>943</v>
      </c>
      <c r="J401" t="s">
        <v>1316</v>
      </c>
      <c r="K401" s="125" t="str">
        <f t="shared" si="6"/>
        <v>99</v>
      </c>
      <c r="L401">
        <f>VLOOKUP(E401,所属団体コード!$A$2:$B$225,2,0)</f>
        <v>133</v>
      </c>
      <c r="M401" s="124" t="s">
        <v>4840</v>
      </c>
    </row>
    <row r="402" spans="1:13" x14ac:dyDescent="0.15">
      <c r="A402">
        <v>1401</v>
      </c>
      <c r="B402" t="s">
        <v>2759</v>
      </c>
      <c r="C402" t="s">
        <v>2760</v>
      </c>
      <c r="D402" t="s">
        <v>126</v>
      </c>
      <c r="E402" s="139" t="s">
        <v>1788</v>
      </c>
      <c r="F402">
        <v>490064</v>
      </c>
      <c r="G402">
        <v>36</v>
      </c>
      <c r="H402">
        <v>500000401</v>
      </c>
      <c r="I402" t="s">
        <v>932</v>
      </c>
      <c r="J402" t="s">
        <v>914</v>
      </c>
      <c r="K402" s="125" t="str">
        <f t="shared" si="6"/>
        <v>99</v>
      </c>
      <c r="L402">
        <f>VLOOKUP(E402,所属団体コード!$A$2:$B$225,2,0)</f>
        <v>133</v>
      </c>
      <c r="M402" s="124" t="s">
        <v>5097</v>
      </c>
    </row>
    <row r="403" spans="1:13" x14ac:dyDescent="0.15">
      <c r="A403">
        <v>1402</v>
      </c>
      <c r="B403" t="s">
        <v>2761</v>
      </c>
      <c r="C403" t="s">
        <v>2762</v>
      </c>
      <c r="D403" t="s">
        <v>126</v>
      </c>
      <c r="E403" s="139" t="s">
        <v>1788</v>
      </c>
      <c r="F403">
        <v>490064</v>
      </c>
      <c r="G403">
        <v>36</v>
      </c>
      <c r="H403">
        <v>500000402</v>
      </c>
      <c r="I403" t="s">
        <v>1067</v>
      </c>
      <c r="J403" t="s">
        <v>663</v>
      </c>
      <c r="K403" s="125" t="str">
        <f t="shared" si="6"/>
        <v>99</v>
      </c>
      <c r="L403">
        <f>VLOOKUP(E403,所属団体コード!$A$2:$B$225,2,0)</f>
        <v>133</v>
      </c>
      <c r="M403" s="124" t="s">
        <v>4817</v>
      </c>
    </row>
    <row r="404" spans="1:13" x14ac:dyDescent="0.15">
      <c r="A404">
        <v>1403</v>
      </c>
      <c r="B404" t="s">
        <v>2763</v>
      </c>
      <c r="C404" t="s">
        <v>2764</v>
      </c>
      <c r="D404" t="s">
        <v>126</v>
      </c>
      <c r="E404" s="139" t="s">
        <v>1788</v>
      </c>
      <c r="F404">
        <v>490064</v>
      </c>
      <c r="G404">
        <v>36</v>
      </c>
      <c r="H404">
        <v>500000403</v>
      </c>
      <c r="I404" t="s">
        <v>1542</v>
      </c>
      <c r="J404" t="s">
        <v>4525</v>
      </c>
      <c r="K404" s="125" t="str">
        <f t="shared" si="6"/>
        <v>00</v>
      </c>
      <c r="L404">
        <f>VLOOKUP(E404,所属団体コード!$A$2:$B$225,2,0)</f>
        <v>133</v>
      </c>
      <c r="M404" s="124" t="s">
        <v>1454</v>
      </c>
    </row>
    <row r="405" spans="1:13" x14ac:dyDescent="0.15">
      <c r="A405">
        <v>1404</v>
      </c>
      <c r="B405" t="s">
        <v>2765</v>
      </c>
      <c r="C405" t="s">
        <v>2766</v>
      </c>
      <c r="D405" t="s">
        <v>126</v>
      </c>
      <c r="E405" s="139" t="s">
        <v>1788</v>
      </c>
      <c r="F405">
        <v>490064</v>
      </c>
      <c r="G405">
        <v>36</v>
      </c>
      <c r="H405">
        <v>500000404</v>
      </c>
      <c r="I405" t="s">
        <v>647</v>
      </c>
      <c r="J405" t="s">
        <v>4526</v>
      </c>
      <c r="K405" s="125" t="str">
        <f t="shared" si="6"/>
        <v>99</v>
      </c>
      <c r="L405">
        <f>VLOOKUP(E405,所属団体コード!$A$2:$B$225,2,0)</f>
        <v>133</v>
      </c>
      <c r="M405" s="124" t="s">
        <v>1657</v>
      </c>
    </row>
    <row r="406" spans="1:13" x14ac:dyDescent="0.15">
      <c r="A406">
        <v>1405</v>
      </c>
      <c r="B406" t="s">
        <v>2767</v>
      </c>
      <c r="C406" t="s">
        <v>2768</v>
      </c>
      <c r="D406" t="s">
        <v>126</v>
      </c>
      <c r="E406" s="139" t="s">
        <v>1788</v>
      </c>
      <c r="F406">
        <v>490064</v>
      </c>
      <c r="G406">
        <v>36</v>
      </c>
      <c r="H406">
        <v>500000405</v>
      </c>
      <c r="I406" t="s">
        <v>834</v>
      </c>
      <c r="J406" t="s">
        <v>4527</v>
      </c>
      <c r="K406" s="125" t="str">
        <f t="shared" si="6"/>
        <v>99</v>
      </c>
      <c r="L406">
        <f>VLOOKUP(E406,所属団体コード!$A$2:$B$225,2,0)</f>
        <v>133</v>
      </c>
      <c r="M406" s="124" t="s">
        <v>5098</v>
      </c>
    </row>
    <row r="407" spans="1:13" x14ac:dyDescent="0.15">
      <c r="A407">
        <v>1406</v>
      </c>
      <c r="B407" t="s">
        <v>2769</v>
      </c>
      <c r="C407" t="s">
        <v>2770</v>
      </c>
      <c r="D407" t="s">
        <v>126</v>
      </c>
      <c r="E407" s="139" t="s">
        <v>1788</v>
      </c>
      <c r="F407">
        <v>490064</v>
      </c>
      <c r="G407">
        <v>36</v>
      </c>
      <c r="H407">
        <v>500000406</v>
      </c>
      <c r="I407" t="s">
        <v>798</v>
      </c>
      <c r="J407" t="s">
        <v>865</v>
      </c>
      <c r="K407" s="125" t="str">
        <f t="shared" si="6"/>
        <v>99</v>
      </c>
      <c r="L407">
        <f>VLOOKUP(E407,所属団体コード!$A$2:$B$225,2,0)</f>
        <v>133</v>
      </c>
      <c r="M407" s="124" t="s">
        <v>5099</v>
      </c>
    </row>
    <row r="408" spans="1:13" x14ac:dyDescent="0.15">
      <c r="A408">
        <v>1407</v>
      </c>
      <c r="B408" t="s">
        <v>2771</v>
      </c>
      <c r="C408" t="s">
        <v>2772</v>
      </c>
      <c r="D408" t="s">
        <v>126</v>
      </c>
      <c r="E408" s="139" t="s">
        <v>1788</v>
      </c>
      <c r="F408">
        <v>490064</v>
      </c>
      <c r="G408">
        <v>36</v>
      </c>
      <c r="H408">
        <v>500000407</v>
      </c>
      <c r="I408" t="s">
        <v>882</v>
      </c>
      <c r="J408" t="s">
        <v>855</v>
      </c>
      <c r="K408" s="125" t="str">
        <f t="shared" si="6"/>
        <v>99</v>
      </c>
      <c r="L408">
        <f>VLOOKUP(E408,所属団体コード!$A$2:$B$225,2,0)</f>
        <v>133</v>
      </c>
      <c r="M408" s="124" t="s">
        <v>5100</v>
      </c>
    </row>
    <row r="409" spans="1:13" x14ac:dyDescent="0.15">
      <c r="A409">
        <v>1408</v>
      </c>
      <c r="B409" t="s">
        <v>2773</v>
      </c>
      <c r="C409" t="s">
        <v>2774</v>
      </c>
      <c r="D409" t="s">
        <v>99</v>
      </c>
      <c r="E409" s="139" t="s">
        <v>1813</v>
      </c>
      <c r="F409">
        <v>492303</v>
      </c>
      <c r="G409">
        <v>34</v>
      </c>
      <c r="H409">
        <v>500000408</v>
      </c>
      <c r="I409" t="s">
        <v>691</v>
      </c>
      <c r="J409" t="s">
        <v>4528</v>
      </c>
      <c r="K409" s="125" t="str">
        <f t="shared" si="6"/>
        <v>97</v>
      </c>
      <c r="L409">
        <f>VLOOKUP(E409,所属団体コード!$A$2:$B$225,2,0)</f>
        <v>160</v>
      </c>
      <c r="M409" s="124" t="s">
        <v>5101</v>
      </c>
    </row>
    <row r="410" spans="1:13" x14ac:dyDescent="0.15">
      <c r="A410">
        <v>1409</v>
      </c>
      <c r="B410" t="s">
        <v>2775</v>
      </c>
      <c r="C410" t="s">
        <v>2776</v>
      </c>
      <c r="D410" t="s">
        <v>118</v>
      </c>
      <c r="E410" s="139" t="s">
        <v>1813</v>
      </c>
      <c r="F410">
        <v>492303</v>
      </c>
      <c r="G410">
        <v>34</v>
      </c>
      <c r="H410">
        <v>500000409</v>
      </c>
      <c r="I410" t="s">
        <v>1024</v>
      </c>
      <c r="J410" t="s">
        <v>4529</v>
      </c>
      <c r="K410" s="125" t="str">
        <f t="shared" si="6"/>
        <v>98</v>
      </c>
      <c r="L410">
        <f>VLOOKUP(E410,所属団体コード!$A$2:$B$225,2,0)</f>
        <v>160</v>
      </c>
      <c r="M410" s="124" t="s">
        <v>1599</v>
      </c>
    </row>
    <row r="411" spans="1:13" x14ac:dyDescent="0.15">
      <c r="A411">
        <v>1410</v>
      </c>
      <c r="B411" t="s">
        <v>2777</v>
      </c>
      <c r="C411" t="s">
        <v>2778</v>
      </c>
      <c r="D411" t="s">
        <v>99</v>
      </c>
      <c r="E411" s="139" t="s">
        <v>1813</v>
      </c>
      <c r="F411">
        <v>492303</v>
      </c>
      <c r="G411">
        <v>34</v>
      </c>
      <c r="H411">
        <v>500000410</v>
      </c>
      <c r="I411" t="s">
        <v>863</v>
      </c>
      <c r="J411" t="s">
        <v>706</v>
      </c>
      <c r="K411" s="125" t="str">
        <f t="shared" si="6"/>
        <v>97</v>
      </c>
      <c r="L411">
        <f>VLOOKUP(E411,所属団体コード!$A$2:$B$225,2,0)</f>
        <v>160</v>
      </c>
      <c r="M411" s="124" t="s">
        <v>5102</v>
      </c>
    </row>
    <row r="412" spans="1:13" x14ac:dyDescent="0.15">
      <c r="A412">
        <v>1411</v>
      </c>
      <c r="B412" t="s">
        <v>2779</v>
      </c>
      <c r="C412" t="s">
        <v>2780</v>
      </c>
      <c r="D412" t="s">
        <v>126</v>
      </c>
      <c r="E412" s="139" t="s">
        <v>1813</v>
      </c>
      <c r="F412">
        <v>492303</v>
      </c>
      <c r="G412">
        <v>34</v>
      </c>
      <c r="H412">
        <v>500000411</v>
      </c>
      <c r="I412" t="s">
        <v>949</v>
      </c>
      <c r="J412" t="s">
        <v>4530</v>
      </c>
      <c r="K412" s="125" t="str">
        <f t="shared" si="6"/>
        <v>99</v>
      </c>
      <c r="L412">
        <f>VLOOKUP(E412,所属団体コード!$A$2:$B$225,2,0)</f>
        <v>160</v>
      </c>
      <c r="M412" s="124" t="s">
        <v>5103</v>
      </c>
    </row>
    <row r="413" spans="1:13" x14ac:dyDescent="0.15">
      <c r="A413">
        <v>1412</v>
      </c>
      <c r="B413" t="s">
        <v>2781</v>
      </c>
      <c r="C413" t="s">
        <v>2782</v>
      </c>
      <c r="D413" t="s">
        <v>99</v>
      </c>
      <c r="E413" s="139" t="s">
        <v>1813</v>
      </c>
      <c r="F413">
        <v>492303</v>
      </c>
      <c r="G413">
        <v>22</v>
      </c>
      <c r="H413">
        <v>500000412</v>
      </c>
      <c r="I413" t="s">
        <v>802</v>
      </c>
      <c r="J413" t="s">
        <v>4531</v>
      </c>
      <c r="K413" s="125" t="str">
        <f t="shared" si="6"/>
        <v>97</v>
      </c>
      <c r="L413">
        <f>VLOOKUP(E413,所属団体コード!$A$2:$B$225,2,0)</f>
        <v>160</v>
      </c>
      <c r="M413" s="124" t="s">
        <v>1700</v>
      </c>
    </row>
    <row r="414" spans="1:13" x14ac:dyDescent="0.15">
      <c r="A414">
        <v>1413</v>
      </c>
      <c r="B414" t="s">
        <v>2783</v>
      </c>
      <c r="C414" t="s">
        <v>2784</v>
      </c>
      <c r="D414" t="s">
        <v>118</v>
      </c>
      <c r="E414" s="139" t="s">
        <v>1813</v>
      </c>
      <c r="F414">
        <v>492303</v>
      </c>
      <c r="G414">
        <v>34</v>
      </c>
      <c r="H414">
        <v>500000413</v>
      </c>
      <c r="I414" t="s">
        <v>826</v>
      </c>
      <c r="J414" t="s">
        <v>4532</v>
      </c>
      <c r="K414" s="125" t="str">
        <f t="shared" si="6"/>
        <v>98</v>
      </c>
      <c r="L414">
        <f>VLOOKUP(E414,所属団体コード!$A$2:$B$225,2,0)</f>
        <v>160</v>
      </c>
      <c r="M414" s="124" t="s">
        <v>5104</v>
      </c>
    </row>
    <row r="415" spans="1:13" x14ac:dyDescent="0.15">
      <c r="A415">
        <v>1414</v>
      </c>
      <c r="B415" t="s">
        <v>2785</v>
      </c>
      <c r="C415" t="s">
        <v>2786</v>
      </c>
      <c r="D415" t="s">
        <v>118</v>
      </c>
      <c r="E415" s="139" t="s">
        <v>1813</v>
      </c>
      <c r="F415">
        <v>492303</v>
      </c>
      <c r="G415">
        <v>34</v>
      </c>
      <c r="H415">
        <v>500000414</v>
      </c>
      <c r="I415" t="s">
        <v>1089</v>
      </c>
      <c r="J415" t="s">
        <v>4533</v>
      </c>
      <c r="K415" s="125" t="str">
        <f t="shared" si="6"/>
        <v>98</v>
      </c>
      <c r="L415">
        <f>VLOOKUP(E415,所属団体コード!$A$2:$B$225,2,0)</f>
        <v>160</v>
      </c>
      <c r="M415" s="124" t="s">
        <v>5105</v>
      </c>
    </row>
    <row r="416" spans="1:13" x14ac:dyDescent="0.15">
      <c r="A416">
        <v>1415</v>
      </c>
      <c r="B416" t="s">
        <v>2787</v>
      </c>
      <c r="C416" t="s">
        <v>2788</v>
      </c>
      <c r="D416" t="s">
        <v>126</v>
      </c>
      <c r="E416" s="139" t="s">
        <v>1813</v>
      </c>
      <c r="F416">
        <v>492303</v>
      </c>
      <c r="G416">
        <v>31</v>
      </c>
      <c r="H416">
        <v>500000415</v>
      </c>
      <c r="I416" t="s">
        <v>1696</v>
      </c>
      <c r="J416" t="s">
        <v>4534</v>
      </c>
      <c r="K416" s="125" t="str">
        <f t="shared" si="6"/>
        <v>99</v>
      </c>
      <c r="L416">
        <f>VLOOKUP(E416,所属団体コード!$A$2:$B$225,2,0)</f>
        <v>160</v>
      </c>
      <c r="M416" s="124" t="s">
        <v>5106</v>
      </c>
    </row>
    <row r="417" spans="1:13" x14ac:dyDescent="0.15">
      <c r="A417">
        <v>1416</v>
      </c>
      <c r="B417" t="s">
        <v>2789</v>
      </c>
      <c r="C417" t="s">
        <v>2790</v>
      </c>
      <c r="D417" t="s">
        <v>99</v>
      </c>
      <c r="E417" s="139" t="s">
        <v>1813</v>
      </c>
      <c r="F417">
        <v>492303</v>
      </c>
      <c r="G417">
        <v>34</v>
      </c>
      <c r="H417">
        <v>500000416</v>
      </c>
      <c r="I417" t="s">
        <v>712</v>
      </c>
      <c r="J417" t="s">
        <v>1085</v>
      </c>
      <c r="K417" s="125" t="str">
        <f t="shared" si="6"/>
        <v>97</v>
      </c>
      <c r="L417">
        <f>VLOOKUP(E417,所属団体コード!$A$2:$B$225,2,0)</f>
        <v>160</v>
      </c>
      <c r="M417" s="124" t="s">
        <v>5107</v>
      </c>
    </row>
    <row r="418" spans="1:13" x14ac:dyDescent="0.15">
      <c r="A418">
        <v>1417</v>
      </c>
      <c r="B418" t="s">
        <v>2791</v>
      </c>
      <c r="C418" t="s">
        <v>2792</v>
      </c>
      <c r="D418" t="s">
        <v>118</v>
      </c>
      <c r="E418" s="139" t="s">
        <v>1790</v>
      </c>
      <c r="F418">
        <v>490095</v>
      </c>
      <c r="G418">
        <v>28</v>
      </c>
      <c r="H418">
        <v>500000417</v>
      </c>
      <c r="I418" t="s">
        <v>609</v>
      </c>
      <c r="J418" t="s">
        <v>4535</v>
      </c>
      <c r="K418" s="125" t="str">
        <f t="shared" si="6"/>
        <v>98</v>
      </c>
      <c r="L418">
        <f>VLOOKUP(E418,所属団体コード!$A$2:$B$225,2,0)</f>
        <v>135</v>
      </c>
      <c r="M418" s="124" t="s">
        <v>5108</v>
      </c>
    </row>
    <row r="419" spans="1:13" x14ac:dyDescent="0.15">
      <c r="A419">
        <v>1418</v>
      </c>
      <c r="B419" t="s">
        <v>2793</v>
      </c>
      <c r="C419" t="s">
        <v>2794</v>
      </c>
      <c r="D419" t="s">
        <v>118</v>
      </c>
      <c r="E419" s="139" t="s">
        <v>1790</v>
      </c>
      <c r="F419">
        <v>490095</v>
      </c>
      <c r="G419">
        <v>36</v>
      </c>
      <c r="H419">
        <v>500000418</v>
      </c>
      <c r="I419" t="s">
        <v>4296</v>
      </c>
      <c r="J419" t="s">
        <v>1552</v>
      </c>
      <c r="K419" s="125" t="str">
        <f t="shared" si="6"/>
        <v>97</v>
      </c>
      <c r="L419">
        <f>VLOOKUP(E419,所属団体コード!$A$2:$B$225,2,0)</f>
        <v>135</v>
      </c>
      <c r="M419" s="124" t="s">
        <v>5109</v>
      </c>
    </row>
    <row r="420" spans="1:13" x14ac:dyDescent="0.15">
      <c r="A420">
        <v>1419</v>
      </c>
      <c r="B420" t="s">
        <v>2795</v>
      </c>
      <c r="C420" t="s">
        <v>2796</v>
      </c>
      <c r="D420" t="s">
        <v>192</v>
      </c>
      <c r="E420" s="139" t="s">
        <v>1790</v>
      </c>
      <c r="F420">
        <v>490095</v>
      </c>
      <c r="G420">
        <v>36</v>
      </c>
      <c r="H420">
        <v>500000419</v>
      </c>
      <c r="I420" t="s">
        <v>1144</v>
      </c>
      <c r="J420" t="s">
        <v>1230</v>
      </c>
      <c r="K420" s="125" t="str">
        <f t="shared" si="6"/>
        <v>94</v>
      </c>
      <c r="L420">
        <f>VLOOKUP(E420,所属団体コード!$A$2:$B$225,2,0)</f>
        <v>135</v>
      </c>
      <c r="M420" s="124" t="s">
        <v>5110</v>
      </c>
    </row>
    <row r="421" spans="1:13" x14ac:dyDescent="0.15">
      <c r="A421">
        <v>1420</v>
      </c>
      <c r="B421" t="s">
        <v>2797</v>
      </c>
      <c r="C421" t="s">
        <v>2798</v>
      </c>
      <c r="D421" t="s">
        <v>144</v>
      </c>
      <c r="E421" s="139" t="s">
        <v>1790</v>
      </c>
      <c r="F421">
        <v>490095</v>
      </c>
      <c r="G421">
        <v>36</v>
      </c>
      <c r="H421">
        <v>500000420</v>
      </c>
      <c r="I421" t="s">
        <v>807</v>
      </c>
      <c r="J421" t="s">
        <v>732</v>
      </c>
      <c r="K421" s="125" t="str">
        <f t="shared" si="6"/>
        <v>96</v>
      </c>
      <c r="L421">
        <f>VLOOKUP(E421,所属団体コード!$A$2:$B$225,2,0)</f>
        <v>135</v>
      </c>
      <c r="M421" s="124" t="s">
        <v>5111</v>
      </c>
    </row>
    <row r="422" spans="1:13" x14ac:dyDescent="0.15">
      <c r="A422">
        <v>1421</v>
      </c>
      <c r="B422" t="s">
        <v>2799</v>
      </c>
      <c r="C422" t="s">
        <v>2800</v>
      </c>
      <c r="D422" t="s">
        <v>144</v>
      </c>
      <c r="E422" s="139" t="s">
        <v>1790</v>
      </c>
      <c r="F422">
        <v>490095</v>
      </c>
      <c r="G422">
        <v>36</v>
      </c>
      <c r="H422">
        <v>500000421</v>
      </c>
      <c r="I422" t="s">
        <v>690</v>
      </c>
      <c r="J422" t="s">
        <v>656</v>
      </c>
      <c r="K422" s="125" t="str">
        <f t="shared" si="6"/>
        <v>95</v>
      </c>
      <c r="L422">
        <f>VLOOKUP(E422,所属団体コード!$A$2:$B$225,2,0)</f>
        <v>135</v>
      </c>
      <c r="M422" s="124" t="s">
        <v>5112</v>
      </c>
    </row>
    <row r="423" spans="1:13" x14ac:dyDescent="0.15">
      <c r="A423">
        <v>1422</v>
      </c>
      <c r="B423" t="s">
        <v>2801</v>
      </c>
      <c r="C423" t="s">
        <v>2802</v>
      </c>
      <c r="D423" t="s">
        <v>99</v>
      </c>
      <c r="E423" s="139" t="s">
        <v>1790</v>
      </c>
      <c r="F423">
        <v>490095</v>
      </c>
      <c r="G423">
        <v>36</v>
      </c>
      <c r="H423">
        <v>500000422</v>
      </c>
      <c r="I423" t="s">
        <v>672</v>
      </c>
      <c r="J423" t="s">
        <v>4536</v>
      </c>
      <c r="K423" s="125" t="str">
        <f t="shared" si="6"/>
        <v>97</v>
      </c>
      <c r="L423">
        <f>VLOOKUP(E423,所属団体コード!$A$2:$B$225,2,0)</f>
        <v>135</v>
      </c>
      <c r="M423" s="124" t="s">
        <v>5113</v>
      </c>
    </row>
    <row r="424" spans="1:13" x14ac:dyDescent="0.15">
      <c r="A424">
        <v>1423</v>
      </c>
      <c r="B424" t="s">
        <v>2803</v>
      </c>
      <c r="C424" t="s">
        <v>520</v>
      </c>
      <c r="D424" t="s">
        <v>118</v>
      </c>
      <c r="E424" s="139" t="s">
        <v>1821</v>
      </c>
      <c r="F424">
        <v>492442</v>
      </c>
      <c r="G424">
        <v>34</v>
      </c>
      <c r="H424">
        <v>500000423</v>
      </c>
      <c r="I424" t="s">
        <v>607</v>
      </c>
      <c r="J424" t="s">
        <v>735</v>
      </c>
      <c r="K424" s="125" t="str">
        <f t="shared" si="6"/>
        <v>98</v>
      </c>
      <c r="L424">
        <f>VLOOKUP(E424,所属団体コード!$A$2:$B$225,2,0)</f>
        <v>168</v>
      </c>
      <c r="M424" s="124" t="s">
        <v>1663</v>
      </c>
    </row>
    <row r="425" spans="1:13" x14ac:dyDescent="0.15">
      <c r="A425">
        <v>1424</v>
      </c>
      <c r="B425" t="s">
        <v>2804</v>
      </c>
      <c r="C425" t="s">
        <v>2805</v>
      </c>
      <c r="D425" t="s">
        <v>118</v>
      </c>
      <c r="E425" s="139" t="s">
        <v>1821</v>
      </c>
      <c r="F425">
        <v>492442</v>
      </c>
      <c r="G425">
        <v>34</v>
      </c>
      <c r="H425">
        <v>500000424</v>
      </c>
      <c r="I425" t="s">
        <v>607</v>
      </c>
      <c r="J425" t="s">
        <v>642</v>
      </c>
      <c r="K425" s="125" t="str">
        <f t="shared" si="6"/>
        <v>99</v>
      </c>
      <c r="L425">
        <f>VLOOKUP(E425,所属団体コード!$A$2:$B$225,2,0)</f>
        <v>168</v>
      </c>
      <c r="M425" s="124" t="s">
        <v>5114</v>
      </c>
    </row>
    <row r="426" spans="1:13" x14ac:dyDescent="0.15">
      <c r="A426">
        <v>1425</v>
      </c>
      <c r="B426" t="s">
        <v>2806</v>
      </c>
      <c r="C426" t="s">
        <v>2807</v>
      </c>
      <c r="D426" t="s">
        <v>126</v>
      </c>
      <c r="E426" s="139" t="s">
        <v>1821</v>
      </c>
      <c r="F426">
        <v>492442</v>
      </c>
      <c r="G426">
        <v>34</v>
      </c>
      <c r="H426">
        <v>500000425</v>
      </c>
      <c r="I426" t="s">
        <v>1315</v>
      </c>
      <c r="J426" t="s">
        <v>4537</v>
      </c>
      <c r="K426" s="125" t="str">
        <f t="shared" si="6"/>
        <v>99</v>
      </c>
      <c r="L426">
        <f>VLOOKUP(E426,所属団体コード!$A$2:$B$225,2,0)</f>
        <v>168</v>
      </c>
      <c r="M426" s="124" t="s">
        <v>5115</v>
      </c>
    </row>
    <row r="427" spans="1:13" x14ac:dyDescent="0.15">
      <c r="A427">
        <v>1426</v>
      </c>
      <c r="B427" t="s">
        <v>2808</v>
      </c>
      <c r="C427" t="s">
        <v>2809</v>
      </c>
      <c r="D427" t="s">
        <v>126</v>
      </c>
      <c r="E427" s="139" t="s">
        <v>1821</v>
      </c>
      <c r="F427">
        <v>492442</v>
      </c>
      <c r="G427">
        <v>34</v>
      </c>
      <c r="H427">
        <v>500000426</v>
      </c>
      <c r="I427" t="s">
        <v>607</v>
      </c>
      <c r="J427" t="s">
        <v>4538</v>
      </c>
      <c r="K427" s="125" t="str">
        <f t="shared" si="6"/>
        <v>99</v>
      </c>
      <c r="L427">
        <f>VLOOKUP(E427,所属団体コード!$A$2:$B$225,2,0)</f>
        <v>168</v>
      </c>
      <c r="M427" s="124" t="s">
        <v>5116</v>
      </c>
    </row>
    <row r="428" spans="1:13" x14ac:dyDescent="0.15">
      <c r="A428">
        <v>1427</v>
      </c>
      <c r="B428" t="s">
        <v>2810</v>
      </c>
      <c r="C428" t="s">
        <v>2811</v>
      </c>
      <c r="D428" t="s">
        <v>99</v>
      </c>
      <c r="E428" s="139" t="s">
        <v>1807</v>
      </c>
      <c r="F428">
        <v>492261</v>
      </c>
      <c r="G428">
        <v>34</v>
      </c>
      <c r="H428">
        <v>500000427</v>
      </c>
      <c r="I428" t="s">
        <v>605</v>
      </c>
      <c r="J428" t="s">
        <v>4539</v>
      </c>
      <c r="K428" s="125" t="str">
        <f t="shared" si="6"/>
        <v>97</v>
      </c>
      <c r="L428">
        <f>VLOOKUP(E428,所属団体コード!$A$2:$B$225,2,0)</f>
        <v>154</v>
      </c>
      <c r="M428" s="124" t="s">
        <v>5117</v>
      </c>
    </row>
    <row r="429" spans="1:13" x14ac:dyDescent="0.15">
      <c r="A429">
        <v>1428</v>
      </c>
      <c r="B429" t="s">
        <v>2812</v>
      </c>
      <c r="C429" t="s">
        <v>800</v>
      </c>
      <c r="D429" t="s">
        <v>99</v>
      </c>
      <c r="E429" s="139" t="s">
        <v>1807</v>
      </c>
      <c r="F429">
        <v>492261</v>
      </c>
      <c r="G429">
        <v>34</v>
      </c>
      <c r="H429">
        <v>500000428</v>
      </c>
      <c r="I429" t="s">
        <v>645</v>
      </c>
      <c r="J429" t="s">
        <v>984</v>
      </c>
      <c r="K429" s="125" t="str">
        <f t="shared" si="6"/>
        <v>97</v>
      </c>
      <c r="L429">
        <f>VLOOKUP(E429,所属団体コード!$A$2:$B$225,2,0)</f>
        <v>154</v>
      </c>
      <c r="M429" s="124" t="s">
        <v>5118</v>
      </c>
    </row>
    <row r="430" spans="1:13" x14ac:dyDescent="0.15">
      <c r="A430">
        <v>1429</v>
      </c>
      <c r="B430" t="s">
        <v>2813</v>
      </c>
      <c r="C430" t="s">
        <v>2814</v>
      </c>
      <c r="D430" t="s">
        <v>99</v>
      </c>
      <c r="E430" s="139" t="s">
        <v>1807</v>
      </c>
      <c r="F430">
        <v>492261</v>
      </c>
      <c r="G430">
        <v>34</v>
      </c>
      <c r="H430">
        <v>500000429</v>
      </c>
      <c r="I430" t="s">
        <v>811</v>
      </c>
      <c r="J430" t="s">
        <v>4540</v>
      </c>
      <c r="K430" s="125" t="str">
        <f t="shared" si="6"/>
        <v>97</v>
      </c>
      <c r="L430">
        <f>VLOOKUP(E430,所属団体コード!$A$2:$B$225,2,0)</f>
        <v>154</v>
      </c>
      <c r="M430" s="124" t="s">
        <v>5119</v>
      </c>
    </row>
    <row r="431" spans="1:13" x14ac:dyDescent="0.15">
      <c r="A431">
        <v>1430</v>
      </c>
      <c r="B431" t="s">
        <v>2815</v>
      </c>
      <c r="C431" t="s">
        <v>2816</v>
      </c>
      <c r="D431" t="s">
        <v>99</v>
      </c>
      <c r="E431" s="139" t="s">
        <v>1807</v>
      </c>
      <c r="F431">
        <v>492261</v>
      </c>
      <c r="G431">
        <v>34</v>
      </c>
      <c r="H431">
        <v>500000430</v>
      </c>
      <c r="I431" t="s">
        <v>724</v>
      </c>
      <c r="J431" t="s">
        <v>789</v>
      </c>
      <c r="K431" s="125" t="str">
        <f t="shared" si="6"/>
        <v>97</v>
      </c>
      <c r="L431">
        <f>VLOOKUP(E431,所属団体コード!$A$2:$B$225,2,0)</f>
        <v>154</v>
      </c>
      <c r="M431" s="124" t="s">
        <v>4904</v>
      </c>
    </row>
    <row r="432" spans="1:13" x14ac:dyDescent="0.15">
      <c r="A432">
        <v>1431</v>
      </c>
      <c r="B432" t="s">
        <v>2817</v>
      </c>
      <c r="C432" t="s">
        <v>2818</v>
      </c>
      <c r="D432" t="s">
        <v>99</v>
      </c>
      <c r="E432" s="139" t="s">
        <v>1807</v>
      </c>
      <c r="F432">
        <v>492261</v>
      </c>
      <c r="G432">
        <v>34</v>
      </c>
      <c r="H432">
        <v>500000431</v>
      </c>
      <c r="I432" t="s">
        <v>643</v>
      </c>
      <c r="J432" t="s">
        <v>698</v>
      </c>
      <c r="K432" s="125" t="str">
        <f t="shared" si="6"/>
        <v>98</v>
      </c>
      <c r="L432">
        <f>VLOOKUP(E432,所属団体コード!$A$2:$B$225,2,0)</f>
        <v>154</v>
      </c>
      <c r="M432" s="124" t="s">
        <v>5120</v>
      </c>
    </row>
    <row r="433" spans="1:13" x14ac:dyDescent="0.15">
      <c r="A433">
        <v>1432</v>
      </c>
      <c r="B433" t="s">
        <v>2819</v>
      </c>
      <c r="C433" t="s">
        <v>2820</v>
      </c>
      <c r="D433" t="s">
        <v>99</v>
      </c>
      <c r="E433" s="139" t="s">
        <v>1807</v>
      </c>
      <c r="F433">
        <v>492261</v>
      </c>
      <c r="G433">
        <v>33</v>
      </c>
      <c r="H433">
        <v>500000432</v>
      </c>
      <c r="I433" t="s">
        <v>1013</v>
      </c>
      <c r="J433" t="s">
        <v>803</v>
      </c>
      <c r="K433" s="125" t="str">
        <f t="shared" si="6"/>
        <v>98</v>
      </c>
      <c r="L433">
        <f>VLOOKUP(E433,所属団体コード!$A$2:$B$225,2,0)</f>
        <v>154</v>
      </c>
      <c r="M433" s="124" t="s">
        <v>5121</v>
      </c>
    </row>
    <row r="434" spans="1:13" x14ac:dyDescent="0.15">
      <c r="A434">
        <v>1433</v>
      </c>
      <c r="B434" t="s">
        <v>2821</v>
      </c>
      <c r="C434" t="s">
        <v>2822</v>
      </c>
      <c r="D434" t="s">
        <v>99</v>
      </c>
      <c r="E434" s="139" t="s">
        <v>1807</v>
      </c>
      <c r="F434">
        <v>492261</v>
      </c>
      <c r="G434">
        <v>34</v>
      </c>
      <c r="H434">
        <v>500000433</v>
      </c>
      <c r="I434" t="s">
        <v>607</v>
      </c>
      <c r="J434" t="s">
        <v>4541</v>
      </c>
      <c r="K434" s="125" t="str">
        <f t="shared" si="6"/>
        <v>98</v>
      </c>
      <c r="L434">
        <f>VLOOKUP(E434,所属団体コード!$A$2:$B$225,2,0)</f>
        <v>154</v>
      </c>
      <c r="M434" s="124" t="s">
        <v>5122</v>
      </c>
    </row>
    <row r="435" spans="1:13" x14ac:dyDescent="0.15">
      <c r="A435">
        <v>1434</v>
      </c>
      <c r="B435" t="s">
        <v>2823</v>
      </c>
      <c r="C435" t="s">
        <v>2824</v>
      </c>
      <c r="D435" t="s">
        <v>99</v>
      </c>
      <c r="E435" s="139" t="s">
        <v>1807</v>
      </c>
      <c r="F435">
        <v>492261</v>
      </c>
      <c r="G435">
        <v>34</v>
      </c>
      <c r="H435">
        <v>500000434</v>
      </c>
      <c r="I435" t="s">
        <v>638</v>
      </c>
      <c r="J435" t="s">
        <v>1269</v>
      </c>
      <c r="K435" s="125" t="str">
        <f t="shared" si="6"/>
        <v>97</v>
      </c>
      <c r="L435">
        <f>VLOOKUP(E435,所属団体コード!$A$2:$B$225,2,0)</f>
        <v>154</v>
      </c>
      <c r="M435" s="124" t="s">
        <v>1700</v>
      </c>
    </row>
    <row r="436" spans="1:13" x14ac:dyDescent="0.15">
      <c r="A436">
        <v>1435</v>
      </c>
      <c r="B436" t="s">
        <v>2825</v>
      </c>
      <c r="C436" t="s">
        <v>2826</v>
      </c>
      <c r="D436" t="s">
        <v>118</v>
      </c>
      <c r="E436" s="139" t="s">
        <v>1807</v>
      </c>
      <c r="F436">
        <v>492261</v>
      </c>
      <c r="G436">
        <v>32</v>
      </c>
      <c r="H436">
        <v>500000435</v>
      </c>
      <c r="I436" t="s">
        <v>712</v>
      </c>
      <c r="J436" t="s">
        <v>4542</v>
      </c>
      <c r="K436" s="125" t="str">
        <f t="shared" si="6"/>
        <v>98</v>
      </c>
      <c r="L436">
        <f>VLOOKUP(E436,所属団体コード!$A$2:$B$225,2,0)</f>
        <v>154</v>
      </c>
      <c r="M436" s="124" t="s">
        <v>5123</v>
      </c>
    </row>
    <row r="437" spans="1:13" x14ac:dyDescent="0.15">
      <c r="A437">
        <v>1436</v>
      </c>
      <c r="B437" t="s">
        <v>2827</v>
      </c>
      <c r="C437" t="s">
        <v>2828</v>
      </c>
      <c r="D437" t="s">
        <v>118</v>
      </c>
      <c r="E437" s="139" t="s">
        <v>1807</v>
      </c>
      <c r="F437">
        <v>492261</v>
      </c>
      <c r="G437">
        <v>32</v>
      </c>
      <c r="H437">
        <v>500000436</v>
      </c>
      <c r="I437" t="s">
        <v>634</v>
      </c>
      <c r="J437" t="s">
        <v>901</v>
      </c>
      <c r="K437" s="125" t="str">
        <f t="shared" si="6"/>
        <v>98</v>
      </c>
      <c r="L437">
        <f>VLOOKUP(E437,所属団体コード!$A$2:$B$225,2,0)</f>
        <v>154</v>
      </c>
      <c r="M437" s="124" t="s">
        <v>5124</v>
      </c>
    </row>
    <row r="438" spans="1:13" x14ac:dyDescent="0.15">
      <c r="A438">
        <v>1437</v>
      </c>
      <c r="B438" t="s">
        <v>2829</v>
      </c>
      <c r="C438" t="s">
        <v>2830</v>
      </c>
      <c r="D438" t="s">
        <v>118</v>
      </c>
      <c r="E438" s="139" t="s">
        <v>1807</v>
      </c>
      <c r="F438">
        <v>492261</v>
      </c>
      <c r="G438">
        <v>34</v>
      </c>
      <c r="H438">
        <v>500000437</v>
      </c>
      <c r="I438" t="s">
        <v>623</v>
      </c>
      <c r="J438" t="s">
        <v>893</v>
      </c>
      <c r="K438" s="125" t="str">
        <f t="shared" si="6"/>
        <v>98</v>
      </c>
      <c r="L438">
        <f>VLOOKUP(E438,所属団体コード!$A$2:$B$225,2,0)</f>
        <v>154</v>
      </c>
      <c r="M438" s="124" t="s">
        <v>5125</v>
      </c>
    </row>
    <row r="439" spans="1:13" x14ac:dyDescent="0.15">
      <c r="A439">
        <v>1438</v>
      </c>
      <c r="B439" t="s">
        <v>2831</v>
      </c>
      <c r="C439" t="s">
        <v>2832</v>
      </c>
      <c r="D439" t="s">
        <v>118</v>
      </c>
      <c r="E439" s="139" t="s">
        <v>1807</v>
      </c>
      <c r="F439">
        <v>492261</v>
      </c>
      <c r="G439">
        <v>34</v>
      </c>
      <c r="H439">
        <v>500000438</v>
      </c>
      <c r="I439" t="s">
        <v>630</v>
      </c>
      <c r="J439" t="s">
        <v>4543</v>
      </c>
      <c r="K439" s="125" t="str">
        <f t="shared" si="6"/>
        <v>98</v>
      </c>
      <c r="L439">
        <f>VLOOKUP(E439,所属団体コード!$A$2:$B$225,2,0)</f>
        <v>154</v>
      </c>
      <c r="M439" s="124" t="s">
        <v>5126</v>
      </c>
    </row>
    <row r="440" spans="1:13" x14ac:dyDescent="0.15">
      <c r="A440">
        <v>1439</v>
      </c>
      <c r="B440" t="s">
        <v>2833</v>
      </c>
      <c r="C440" t="s">
        <v>2834</v>
      </c>
      <c r="D440" t="s">
        <v>118</v>
      </c>
      <c r="E440" s="139" t="s">
        <v>1807</v>
      </c>
      <c r="F440">
        <v>492261</v>
      </c>
      <c r="G440">
        <v>37</v>
      </c>
      <c r="H440">
        <v>500000439</v>
      </c>
      <c r="I440" t="s">
        <v>802</v>
      </c>
      <c r="J440" t="s">
        <v>4544</v>
      </c>
      <c r="K440" s="125" t="str">
        <f t="shared" si="6"/>
        <v>98</v>
      </c>
      <c r="L440">
        <f>VLOOKUP(E440,所属団体コード!$A$2:$B$225,2,0)</f>
        <v>154</v>
      </c>
      <c r="M440" s="124" t="s">
        <v>5127</v>
      </c>
    </row>
    <row r="441" spans="1:13" x14ac:dyDescent="0.15">
      <c r="A441">
        <v>1440</v>
      </c>
      <c r="B441" t="s">
        <v>2835</v>
      </c>
      <c r="C441" t="s">
        <v>2836</v>
      </c>
      <c r="D441" t="s">
        <v>118</v>
      </c>
      <c r="E441" s="139" t="s">
        <v>1807</v>
      </c>
      <c r="F441">
        <v>492261</v>
      </c>
      <c r="G441">
        <v>34</v>
      </c>
      <c r="H441">
        <v>500000440</v>
      </c>
      <c r="I441" t="s">
        <v>607</v>
      </c>
      <c r="J441" t="s">
        <v>1564</v>
      </c>
      <c r="K441" s="125" t="str">
        <f t="shared" si="6"/>
        <v>98</v>
      </c>
      <c r="L441">
        <f>VLOOKUP(E441,所属団体コード!$A$2:$B$225,2,0)</f>
        <v>154</v>
      </c>
      <c r="M441" s="124" t="s">
        <v>5128</v>
      </c>
    </row>
    <row r="442" spans="1:13" x14ac:dyDescent="0.15">
      <c r="A442">
        <v>1441</v>
      </c>
      <c r="B442" t="s">
        <v>2837</v>
      </c>
      <c r="C442" t="s">
        <v>2838</v>
      </c>
      <c r="D442" t="s">
        <v>118</v>
      </c>
      <c r="E442" s="139" t="s">
        <v>1807</v>
      </c>
      <c r="F442">
        <v>492261</v>
      </c>
      <c r="G442">
        <v>34</v>
      </c>
      <c r="H442">
        <v>500000441</v>
      </c>
      <c r="I442" t="s">
        <v>862</v>
      </c>
      <c r="J442" t="s">
        <v>4545</v>
      </c>
      <c r="K442" s="125" t="str">
        <f t="shared" si="6"/>
        <v>99</v>
      </c>
      <c r="L442">
        <f>VLOOKUP(E442,所属団体コード!$A$2:$B$225,2,0)</f>
        <v>154</v>
      </c>
      <c r="M442" s="124" t="s">
        <v>4822</v>
      </c>
    </row>
    <row r="443" spans="1:13" x14ac:dyDescent="0.15">
      <c r="A443">
        <v>1442</v>
      </c>
      <c r="B443" t="s">
        <v>2839</v>
      </c>
      <c r="C443" t="s">
        <v>2840</v>
      </c>
      <c r="D443" t="s">
        <v>118</v>
      </c>
      <c r="E443" s="139" t="s">
        <v>1807</v>
      </c>
      <c r="F443">
        <v>492261</v>
      </c>
      <c r="G443">
        <v>32</v>
      </c>
      <c r="H443">
        <v>500000442</v>
      </c>
      <c r="I443" t="s">
        <v>4297</v>
      </c>
      <c r="J443" t="s">
        <v>648</v>
      </c>
      <c r="K443" s="125" t="str">
        <f t="shared" si="6"/>
        <v>99</v>
      </c>
      <c r="L443">
        <f>VLOOKUP(E443,所属団体コード!$A$2:$B$225,2,0)</f>
        <v>154</v>
      </c>
      <c r="M443" s="124" t="s">
        <v>5129</v>
      </c>
    </row>
    <row r="444" spans="1:13" x14ac:dyDescent="0.15">
      <c r="A444">
        <v>1443</v>
      </c>
      <c r="B444" t="s">
        <v>2841</v>
      </c>
      <c r="C444" t="s">
        <v>2842</v>
      </c>
      <c r="D444" t="s">
        <v>118</v>
      </c>
      <c r="E444" s="139" t="s">
        <v>1807</v>
      </c>
      <c r="F444">
        <v>492261</v>
      </c>
      <c r="G444">
        <v>34</v>
      </c>
      <c r="H444">
        <v>500000443</v>
      </c>
      <c r="I444" t="s">
        <v>807</v>
      </c>
      <c r="J444" t="s">
        <v>750</v>
      </c>
      <c r="K444" s="125" t="str">
        <f t="shared" si="6"/>
        <v>99</v>
      </c>
      <c r="L444">
        <f>VLOOKUP(E444,所属団体コード!$A$2:$B$225,2,0)</f>
        <v>154</v>
      </c>
      <c r="M444" s="124" t="s">
        <v>5130</v>
      </c>
    </row>
    <row r="445" spans="1:13" x14ac:dyDescent="0.15">
      <c r="A445">
        <v>1444</v>
      </c>
      <c r="B445" t="s">
        <v>2843</v>
      </c>
      <c r="C445" t="s">
        <v>2844</v>
      </c>
      <c r="D445" t="s">
        <v>118</v>
      </c>
      <c r="E445" s="139" t="s">
        <v>1807</v>
      </c>
      <c r="F445">
        <v>492261</v>
      </c>
      <c r="G445">
        <v>34</v>
      </c>
      <c r="H445">
        <v>500000444</v>
      </c>
      <c r="I445" t="s">
        <v>666</v>
      </c>
      <c r="J445" t="s">
        <v>960</v>
      </c>
      <c r="K445" s="125" t="str">
        <f t="shared" si="6"/>
        <v>98</v>
      </c>
      <c r="L445">
        <f>VLOOKUP(E445,所属団体コード!$A$2:$B$225,2,0)</f>
        <v>154</v>
      </c>
      <c r="M445" s="124" t="s">
        <v>5131</v>
      </c>
    </row>
    <row r="446" spans="1:13" x14ac:dyDescent="0.15">
      <c r="A446">
        <v>1445</v>
      </c>
      <c r="B446" t="s">
        <v>2845</v>
      </c>
      <c r="C446" t="s">
        <v>2846</v>
      </c>
      <c r="D446" t="s">
        <v>126</v>
      </c>
      <c r="E446" s="139" t="s">
        <v>1807</v>
      </c>
      <c r="F446">
        <v>492261</v>
      </c>
      <c r="G446">
        <v>34</v>
      </c>
      <c r="H446">
        <v>500000445</v>
      </c>
      <c r="I446" t="s">
        <v>740</v>
      </c>
      <c r="J446" t="s">
        <v>4459</v>
      </c>
      <c r="K446" s="125" t="str">
        <f t="shared" si="6"/>
        <v>99</v>
      </c>
      <c r="L446">
        <f>VLOOKUP(E446,所属団体コード!$A$2:$B$225,2,0)</f>
        <v>154</v>
      </c>
      <c r="M446" s="124" t="s">
        <v>5132</v>
      </c>
    </row>
    <row r="447" spans="1:13" x14ac:dyDescent="0.15">
      <c r="A447">
        <v>1446</v>
      </c>
      <c r="B447" t="s">
        <v>2847</v>
      </c>
      <c r="C447" t="s">
        <v>2848</v>
      </c>
      <c r="D447" t="s">
        <v>126</v>
      </c>
      <c r="E447" s="139" t="s">
        <v>1807</v>
      </c>
      <c r="F447">
        <v>492261</v>
      </c>
      <c r="G447">
        <v>34</v>
      </c>
      <c r="H447">
        <v>500000446</v>
      </c>
      <c r="I447" t="s">
        <v>647</v>
      </c>
      <c r="J447" t="s">
        <v>776</v>
      </c>
      <c r="K447" s="125" t="str">
        <f t="shared" si="6"/>
        <v>99</v>
      </c>
      <c r="L447">
        <f>VLOOKUP(E447,所属団体コード!$A$2:$B$225,2,0)</f>
        <v>154</v>
      </c>
      <c r="M447" s="124" t="s">
        <v>5133</v>
      </c>
    </row>
    <row r="448" spans="1:13" x14ac:dyDescent="0.15">
      <c r="A448">
        <v>1447</v>
      </c>
      <c r="B448" t="s">
        <v>2849</v>
      </c>
      <c r="C448" t="s">
        <v>2850</v>
      </c>
      <c r="D448" t="s">
        <v>126</v>
      </c>
      <c r="E448" s="139" t="s">
        <v>1807</v>
      </c>
      <c r="F448">
        <v>492261</v>
      </c>
      <c r="G448">
        <v>34</v>
      </c>
      <c r="H448">
        <v>500000447</v>
      </c>
      <c r="I448" t="s">
        <v>655</v>
      </c>
      <c r="J448" t="s">
        <v>4546</v>
      </c>
      <c r="K448" s="125" t="str">
        <f t="shared" si="6"/>
        <v>00</v>
      </c>
      <c r="L448">
        <f>VLOOKUP(E448,所属団体コード!$A$2:$B$225,2,0)</f>
        <v>154</v>
      </c>
      <c r="M448" s="124" t="s">
        <v>1444</v>
      </c>
    </row>
    <row r="449" spans="1:13" x14ac:dyDescent="0.15">
      <c r="A449">
        <v>1448</v>
      </c>
      <c r="B449" t="s">
        <v>2851</v>
      </c>
      <c r="C449" t="s">
        <v>2852</v>
      </c>
      <c r="D449" t="s">
        <v>126</v>
      </c>
      <c r="E449" s="139" t="s">
        <v>1807</v>
      </c>
      <c r="F449">
        <v>492261</v>
      </c>
      <c r="G449">
        <v>32</v>
      </c>
      <c r="H449">
        <v>500000448</v>
      </c>
      <c r="I449" t="s">
        <v>932</v>
      </c>
      <c r="J449" t="s">
        <v>848</v>
      </c>
      <c r="K449" s="125" t="str">
        <f t="shared" si="6"/>
        <v>00</v>
      </c>
      <c r="L449">
        <f>VLOOKUP(E449,所属団体コード!$A$2:$B$225,2,0)</f>
        <v>154</v>
      </c>
      <c r="M449" s="124" t="s">
        <v>1514</v>
      </c>
    </row>
    <row r="450" spans="1:13" x14ac:dyDescent="0.15">
      <c r="A450">
        <v>1449</v>
      </c>
      <c r="B450" t="s">
        <v>2853</v>
      </c>
      <c r="C450" t="s">
        <v>2854</v>
      </c>
      <c r="D450" t="s">
        <v>126</v>
      </c>
      <c r="E450" s="139" t="s">
        <v>1807</v>
      </c>
      <c r="F450">
        <v>492261</v>
      </c>
      <c r="G450">
        <v>36</v>
      </c>
      <c r="H450">
        <v>500000449</v>
      </c>
      <c r="I450" t="s">
        <v>844</v>
      </c>
      <c r="J450" t="s">
        <v>4547</v>
      </c>
      <c r="K450" s="125" t="str">
        <f t="shared" si="6"/>
        <v>99</v>
      </c>
      <c r="L450">
        <f>VLOOKUP(E450,所属団体コード!$A$2:$B$225,2,0)</f>
        <v>154</v>
      </c>
      <c r="M450" s="124" t="s">
        <v>5134</v>
      </c>
    </row>
    <row r="451" spans="1:13" x14ac:dyDescent="0.15">
      <c r="A451">
        <v>1450</v>
      </c>
      <c r="B451" t="s">
        <v>2855</v>
      </c>
      <c r="C451" t="s">
        <v>2856</v>
      </c>
      <c r="D451" t="s">
        <v>126</v>
      </c>
      <c r="E451" s="139" t="s">
        <v>1807</v>
      </c>
      <c r="F451">
        <v>492261</v>
      </c>
      <c r="G451">
        <v>38</v>
      </c>
      <c r="H451">
        <v>500000450</v>
      </c>
      <c r="I451" t="s">
        <v>922</v>
      </c>
      <c r="J451" t="s">
        <v>4495</v>
      </c>
      <c r="K451" s="125" t="str">
        <f t="shared" ref="K451:K514" si="7">LEFT(M451,2)</f>
        <v>99</v>
      </c>
      <c r="L451">
        <f>VLOOKUP(E451,所属団体コード!$A$2:$B$225,2,0)</f>
        <v>154</v>
      </c>
      <c r="M451" s="124" t="s">
        <v>5070</v>
      </c>
    </row>
    <row r="452" spans="1:13" x14ac:dyDescent="0.15">
      <c r="A452">
        <v>1451</v>
      </c>
      <c r="B452" t="s">
        <v>2857</v>
      </c>
      <c r="C452" t="s">
        <v>2858</v>
      </c>
      <c r="D452" t="s">
        <v>126</v>
      </c>
      <c r="E452" s="139" t="s">
        <v>1807</v>
      </c>
      <c r="F452">
        <v>492261</v>
      </c>
      <c r="G452">
        <v>31</v>
      </c>
      <c r="H452">
        <v>500000451</v>
      </c>
      <c r="I452" t="s">
        <v>792</v>
      </c>
      <c r="J452" t="s">
        <v>686</v>
      </c>
      <c r="K452" s="125" t="str">
        <f t="shared" si="7"/>
        <v>99</v>
      </c>
      <c r="L452">
        <f>VLOOKUP(E452,所属団体コード!$A$2:$B$225,2,0)</f>
        <v>154</v>
      </c>
      <c r="M452" s="124" t="s">
        <v>5079</v>
      </c>
    </row>
    <row r="453" spans="1:13" x14ac:dyDescent="0.15">
      <c r="A453">
        <v>1452</v>
      </c>
      <c r="B453" t="s">
        <v>2859</v>
      </c>
      <c r="C453" t="s">
        <v>2860</v>
      </c>
      <c r="D453" t="s">
        <v>126</v>
      </c>
      <c r="E453" s="139" t="s">
        <v>1807</v>
      </c>
      <c r="F453">
        <v>492261</v>
      </c>
      <c r="G453">
        <v>34</v>
      </c>
      <c r="H453">
        <v>500000452</v>
      </c>
      <c r="I453" t="s">
        <v>609</v>
      </c>
      <c r="J453" t="s">
        <v>4548</v>
      </c>
      <c r="K453" s="125" t="str">
        <f t="shared" si="7"/>
        <v>99</v>
      </c>
      <c r="L453">
        <f>VLOOKUP(E453,所属団体コード!$A$2:$B$225,2,0)</f>
        <v>154</v>
      </c>
      <c r="M453" s="124" t="s">
        <v>1701</v>
      </c>
    </row>
    <row r="454" spans="1:13" x14ac:dyDescent="0.15">
      <c r="A454">
        <v>1453</v>
      </c>
      <c r="B454" t="s">
        <v>2861</v>
      </c>
      <c r="C454" t="s">
        <v>2862</v>
      </c>
      <c r="D454" t="s">
        <v>126</v>
      </c>
      <c r="E454" s="139" t="s">
        <v>1807</v>
      </c>
      <c r="F454">
        <v>492261</v>
      </c>
      <c r="G454">
        <v>32</v>
      </c>
      <c r="H454">
        <v>500000453</v>
      </c>
      <c r="I454" t="s">
        <v>616</v>
      </c>
      <c r="J454" t="s">
        <v>688</v>
      </c>
      <c r="K454" s="125" t="str">
        <f t="shared" si="7"/>
        <v>99</v>
      </c>
      <c r="L454">
        <f>VLOOKUP(E454,所属団体コード!$A$2:$B$225,2,0)</f>
        <v>154</v>
      </c>
      <c r="M454" s="124" t="s">
        <v>1640</v>
      </c>
    </row>
    <row r="455" spans="1:13" x14ac:dyDescent="0.15">
      <c r="A455">
        <v>1454</v>
      </c>
      <c r="B455" t="s">
        <v>2863</v>
      </c>
      <c r="C455" t="s">
        <v>2864</v>
      </c>
      <c r="D455" t="s">
        <v>126</v>
      </c>
      <c r="E455" s="139" t="s">
        <v>1807</v>
      </c>
      <c r="F455">
        <v>492261</v>
      </c>
      <c r="G455">
        <v>34</v>
      </c>
      <c r="H455">
        <v>500000454</v>
      </c>
      <c r="I455" t="s">
        <v>802</v>
      </c>
      <c r="J455" t="s">
        <v>4549</v>
      </c>
      <c r="K455" s="125" t="str">
        <f t="shared" si="7"/>
        <v>99</v>
      </c>
      <c r="L455">
        <f>VLOOKUP(E455,所属団体コード!$A$2:$B$225,2,0)</f>
        <v>154</v>
      </c>
      <c r="M455" s="124" t="s">
        <v>5135</v>
      </c>
    </row>
    <row r="456" spans="1:13" x14ac:dyDescent="0.15">
      <c r="A456">
        <v>1455</v>
      </c>
      <c r="B456" t="s">
        <v>2865</v>
      </c>
      <c r="C456" t="s">
        <v>531</v>
      </c>
      <c r="D456" t="s">
        <v>126</v>
      </c>
      <c r="E456" s="139" t="s">
        <v>1807</v>
      </c>
      <c r="F456">
        <v>492261</v>
      </c>
      <c r="G456">
        <v>34</v>
      </c>
      <c r="H456">
        <v>500000455</v>
      </c>
      <c r="I456" t="s">
        <v>947</v>
      </c>
      <c r="J456" t="s">
        <v>745</v>
      </c>
      <c r="K456" s="125" t="str">
        <f t="shared" si="7"/>
        <v>99</v>
      </c>
      <c r="L456">
        <f>VLOOKUP(E456,所属団体コード!$A$2:$B$225,2,0)</f>
        <v>154</v>
      </c>
      <c r="M456" s="124" t="s">
        <v>5136</v>
      </c>
    </row>
    <row r="457" spans="1:13" x14ac:dyDescent="0.15">
      <c r="A457">
        <v>1456</v>
      </c>
      <c r="B457" t="s">
        <v>2866</v>
      </c>
      <c r="C457" t="s">
        <v>2867</v>
      </c>
      <c r="D457" t="s">
        <v>126</v>
      </c>
      <c r="E457" s="139" t="s">
        <v>1807</v>
      </c>
      <c r="F457">
        <v>492261</v>
      </c>
      <c r="G457">
        <v>32</v>
      </c>
      <c r="H457">
        <v>500000456</v>
      </c>
      <c r="I457" t="s">
        <v>832</v>
      </c>
      <c r="J457" t="s">
        <v>4550</v>
      </c>
      <c r="K457" s="125" t="str">
        <f t="shared" si="7"/>
        <v>99</v>
      </c>
      <c r="L457">
        <f>VLOOKUP(E457,所属団体コード!$A$2:$B$225,2,0)</f>
        <v>154</v>
      </c>
      <c r="M457" s="124" t="s">
        <v>5137</v>
      </c>
    </row>
    <row r="458" spans="1:13" x14ac:dyDescent="0.15">
      <c r="A458">
        <v>1457</v>
      </c>
      <c r="B458" t="s">
        <v>2868</v>
      </c>
      <c r="C458" t="s">
        <v>2869</v>
      </c>
      <c r="D458" t="s">
        <v>126</v>
      </c>
      <c r="E458" s="139" t="s">
        <v>1807</v>
      </c>
      <c r="F458">
        <v>492261</v>
      </c>
      <c r="G458">
        <v>34</v>
      </c>
      <c r="H458">
        <v>500000457</v>
      </c>
      <c r="I458" t="s">
        <v>1171</v>
      </c>
      <c r="J458" t="s">
        <v>1362</v>
      </c>
      <c r="K458" s="125" t="str">
        <f t="shared" si="7"/>
        <v>99</v>
      </c>
      <c r="L458">
        <f>VLOOKUP(E458,所属団体コード!$A$2:$B$225,2,0)</f>
        <v>154</v>
      </c>
      <c r="M458" s="124" t="s">
        <v>5138</v>
      </c>
    </row>
    <row r="459" spans="1:13" x14ac:dyDescent="0.15">
      <c r="A459">
        <v>1458</v>
      </c>
      <c r="B459" t="s">
        <v>2870</v>
      </c>
      <c r="C459" t="s">
        <v>2871</v>
      </c>
      <c r="D459" t="s">
        <v>129</v>
      </c>
      <c r="E459" s="139" t="s">
        <v>1807</v>
      </c>
      <c r="F459">
        <v>492261</v>
      </c>
      <c r="G459">
        <v>34</v>
      </c>
      <c r="H459">
        <v>500000458</v>
      </c>
      <c r="I459" t="s">
        <v>4298</v>
      </c>
      <c r="J459" t="s">
        <v>889</v>
      </c>
      <c r="K459" s="125" t="str">
        <f t="shared" si="7"/>
        <v>00</v>
      </c>
      <c r="L459">
        <f>VLOOKUP(E459,所属団体コード!$A$2:$B$225,2,0)</f>
        <v>154</v>
      </c>
      <c r="M459" s="124" t="s">
        <v>1674</v>
      </c>
    </row>
    <row r="460" spans="1:13" x14ac:dyDescent="0.15">
      <c r="A460">
        <v>1459</v>
      </c>
      <c r="B460" t="s">
        <v>2872</v>
      </c>
      <c r="C460" t="s">
        <v>2873</v>
      </c>
      <c r="D460" t="s">
        <v>178</v>
      </c>
      <c r="E460" s="139" t="s">
        <v>1787</v>
      </c>
      <c r="F460">
        <v>490063</v>
      </c>
      <c r="G460">
        <v>35</v>
      </c>
      <c r="H460">
        <v>500000459</v>
      </c>
      <c r="I460" t="s">
        <v>1121</v>
      </c>
      <c r="J460" t="s">
        <v>674</v>
      </c>
      <c r="K460" s="125" t="str">
        <f t="shared" si="7"/>
        <v>95</v>
      </c>
      <c r="L460">
        <f>VLOOKUP(E460,所属団体コード!$A$2:$B$225,2,0)</f>
        <v>132</v>
      </c>
      <c r="M460" s="124" t="s">
        <v>5139</v>
      </c>
    </row>
    <row r="461" spans="1:13" x14ac:dyDescent="0.15">
      <c r="A461">
        <v>1460</v>
      </c>
      <c r="B461" t="s">
        <v>2874</v>
      </c>
      <c r="C461" t="s">
        <v>2875</v>
      </c>
      <c r="D461" t="s">
        <v>144</v>
      </c>
      <c r="E461" s="139" t="s">
        <v>1787</v>
      </c>
      <c r="F461">
        <v>490063</v>
      </c>
      <c r="G461">
        <v>35</v>
      </c>
      <c r="H461">
        <v>500000460</v>
      </c>
      <c r="I461" t="s">
        <v>1184</v>
      </c>
      <c r="J461" t="s">
        <v>4551</v>
      </c>
      <c r="K461" s="125" t="str">
        <f t="shared" si="7"/>
        <v>95</v>
      </c>
      <c r="L461">
        <f>VLOOKUP(E461,所属団体コード!$A$2:$B$225,2,0)</f>
        <v>132</v>
      </c>
      <c r="M461" s="124" t="s">
        <v>5140</v>
      </c>
    </row>
    <row r="462" spans="1:13" x14ac:dyDescent="0.15">
      <c r="A462">
        <v>1461</v>
      </c>
      <c r="B462" t="s">
        <v>2876</v>
      </c>
      <c r="C462" t="s">
        <v>2877</v>
      </c>
      <c r="D462" t="s">
        <v>133</v>
      </c>
      <c r="E462" s="139" t="s">
        <v>1787</v>
      </c>
      <c r="F462">
        <v>490063</v>
      </c>
      <c r="G462">
        <v>35</v>
      </c>
      <c r="H462">
        <v>500000461</v>
      </c>
      <c r="I462" t="s">
        <v>815</v>
      </c>
      <c r="J462" t="s">
        <v>4552</v>
      </c>
      <c r="K462" s="125" t="str">
        <f t="shared" si="7"/>
        <v>96</v>
      </c>
      <c r="L462">
        <f>VLOOKUP(E462,所属団体コード!$A$2:$B$225,2,0)</f>
        <v>132</v>
      </c>
      <c r="M462" s="124" t="s">
        <v>4898</v>
      </c>
    </row>
    <row r="463" spans="1:13" x14ac:dyDescent="0.15">
      <c r="A463">
        <v>1462</v>
      </c>
      <c r="B463" t="s">
        <v>2878</v>
      </c>
      <c r="C463" t="s">
        <v>2879</v>
      </c>
      <c r="D463" t="s">
        <v>133</v>
      </c>
      <c r="E463" s="139" t="s">
        <v>1787</v>
      </c>
      <c r="F463">
        <v>490063</v>
      </c>
      <c r="G463">
        <v>35</v>
      </c>
      <c r="H463">
        <v>500000462</v>
      </c>
      <c r="I463" t="s">
        <v>860</v>
      </c>
      <c r="J463" t="s">
        <v>750</v>
      </c>
      <c r="K463" s="125" t="str">
        <f t="shared" si="7"/>
        <v>96</v>
      </c>
      <c r="L463">
        <f>VLOOKUP(E463,所属団体コード!$A$2:$B$225,2,0)</f>
        <v>132</v>
      </c>
      <c r="M463" s="124" t="s">
        <v>5141</v>
      </c>
    </row>
    <row r="464" spans="1:13" x14ac:dyDescent="0.15">
      <c r="A464">
        <v>1463</v>
      </c>
      <c r="B464" t="s">
        <v>2880</v>
      </c>
      <c r="C464" t="s">
        <v>2881</v>
      </c>
      <c r="D464" t="s">
        <v>99</v>
      </c>
      <c r="E464" s="139" t="s">
        <v>1787</v>
      </c>
      <c r="F464">
        <v>490063</v>
      </c>
      <c r="G464">
        <v>35</v>
      </c>
      <c r="H464">
        <v>500000463</v>
      </c>
      <c r="I464" t="s">
        <v>874</v>
      </c>
      <c r="J464" t="s">
        <v>4553</v>
      </c>
      <c r="K464" s="125" t="str">
        <f t="shared" si="7"/>
        <v>98</v>
      </c>
      <c r="L464">
        <f>VLOOKUP(E464,所属団体コード!$A$2:$B$225,2,0)</f>
        <v>132</v>
      </c>
      <c r="M464" s="124" t="s">
        <v>5142</v>
      </c>
    </row>
    <row r="465" spans="1:13" x14ac:dyDescent="0.15">
      <c r="A465">
        <v>1464</v>
      </c>
      <c r="B465" t="s">
        <v>2882</v>
      </c>
      <c r="C465" t="s">
        <v>2883</v>
      </c>
      <c r="D465" t="s">
        <v>99</v>
      </c>
      <c r="E465" s="139" t="s">
        <v>1787</v>
      </c>
      <c r="F465">
        <v>490063</v>
      </c>
      <c r="G465">
        <v>35</v>
      </c>
      <c r="H465">
        <v>500000464</v>
      </c>
      <c r="I465" t="s">
        <v>644</v>
      </c>
      <c r="J465" t="s">
        <v>919</v>
      </c>
      <c r="K465" s="125" t="str">
        <f t="shared" si="7"/>
        <v>98</v>
      </c>
      <c r="L465">
        <f>VLOOKUP(E465,所属団体コード!$A$2:$B$225,2,0)</f>
        <v>132</v>
      </c>
      <c r="M465" s="124" t="s">
        <v>5143</v>
      </c>
    </row>
    <row r="466" spans="1:13" x14ac:dyDescent="0.15">
      <c r="A466">
        <v>1465</v>
      </c>
      <c r="B466" t="s">
        <v>2884</v>
      </c>
      <c r="C466" t="s">
        <v>2885</v>
      </c>
      <c r="D466" t="s">
        <v>99</v>
      </c>
      <c r="E466" s="139" t="s">
        <v>1787</v>
      </c>
      <c r="F466">
        <v>490063</v>
      </c>
      <c r="G466">
        <v>35</v>
      </c>
      <c r="H466">
        <v>500000465</v>
      </c>
      <c r="I466" t="s">
        <v>784</v>
      </c>
      <c r="J466" t="s">
        <v>706</v>
      </c>
      <c r="K466" s="125" t="str">
        <f t="shared" si="7"/>
        <v>98</v>
      </c>
      <c r="L466">
        <f>VLOOKUP(E466,所属団体コード!$A$2:$B$225,2,0)</f>
        <v>132</v>
      </c>
      <c r="M466" s="124" t="s">
        <v>5144</v>
      </c>
    </row>
    <row r="467" spans="1:13" x14ac:dyDescent="0.15">
      <c r="A467">
        <v>1466</v>
      </c>
      <c r="B467" t="s">
        <v>2886</v>
      </c>
      <c r="C467" t="s">
        <v>2887</v>
      </c>
      <c r="D467" t="s">
        <v>99</v>
      </c>
      <c r="E467" s="139" t="s">
        <v>1787</v>
      </c>
      <c r="F467">
        <v>490063</v>
      </c>
      <c r="G467">
        <v>35</v>
      </c>
      <c r="H467">
        <v>500000466</v>
      </c>
      <c r="I467" t="s">
        <v>4299</v>
      </c>
      <c r="J467" t="s">
        <v>4554</v>
      </c>
      <c r="K467" s="125" t="str">
        <f t="shared" si="7"/>
        <v>97</v>
      </c>
      <c r="L467">
        <f>VLOOKUP(E467,所属団体コード!$A$2:$B$225,2,0)</f>
        <v>132</v>
      </c>
      <c r="M467" s="124" t="s">
        <v>5088</v>
      </c>
    </row>
    <row r="468" spans="1:13" x14ac:dyDescent="0.15">
      <c r="A468">
        <v>1467</v>
      </c>
      <c r="B468" t="s">
        <v>2888</v>
      </c>
      <c r="C468" t="s">
        <v>2889</v>
      </c>
      <c r="D468" t="s">
        <v>99</v>
      </c>
      <c r="E468" s="139" t="s">
        <v>1787</v>
      </c>
      <c r="F468">
        <v>490063</v>
      </c>
      <c r="G468">
        <v>35</v>
      </c>
      <c r="H468">
        <v>500000467</v>
      </c>
      <c r="I468" t="s">
        <v>924</v>
      </c>
      <c r="J468" t="s">
        <v>4555</v>
      </c>
      <c r="K468" s="125" t="str">
        <f t="shared" si="7"/>
        <v>96</v>
      </c>
      <c r="L468">
        <f>VLOOKUP(E468,所属団体コード!$A$2:$B$225,2,0)</f>
        <v>132</v>
      </c>
      <c r="M468" s="124" t="s">
        <v>4898</v>
      </c>
    </row>
    <row r="469" spans="1:13" x14ac:dyDescent="0.15">
      <c r="A469">
        <v>1468</v>
      </c>
      <c r="B469" t="s">
        <v>2890</v>
      </c>
      <c r="C469" t="s">
        <v>2891</v>
      </c>
      <c r="D469" t="s">
        <v>99</v>
      </c>
      <c r="E469" s="139" t="s">
        <v>1787</v>
      </c>
      <c r="F469">
        <v>490063</v>
      </c>
      <c r="G469">
        <v>35</v>
      </c>
      <c r="H469">
        <v>500000468</v>
      </c>
      <c r="I469" t="s">
        <v>1324</v>
      </c>
      <c r="J469" t="s">
        <v>1088</v>
      </c>
      <c r="K469" s="125" t="str">
        <f t="shared" si="7"/>
        <v>97</v>
      </c>
      <c r="L469">
        <f>VLOOKUP(E469,所属団体コード!$A$2:$B$225,2,0)</f>
        <v>132</v>
      </c>
      <c r="M469" s="124" t="s">
        <v>5145</v>
      </c>
    </row>
    <row r="470" spans="1:13" x14ac:dyDescent="0.15">
      <c r="A470">
        <v>1469</v>
      </c>
      <c r="B470" t="s">
        <v>2892</v>
      </c>
      <c r="C470" t="s">
        <v>2893</v>
      </c>
      <c r="D470" t="s">
        <v>99</v>
      </c>
      <c r="E470" s="139" t="s">
        <v>1787</v>
      </c>
      <c r="F470">
        <v>490063</v>
      </c>
      <c r="G470">
        <v>35</v>
      </c>
      <c r="H470">
        <v>500000469</v>
      </c>
      <c r="I470" t="s">
        <v>712</v>
      </c>
      <c r="J470" t="s">
        <v>4556</v>
      </c>
      <c r="K470" s="125" t="str">
        <f t="shared" si="7"/>
        <v>96</v>
      </c>
      <c r="L470">
        <f>VLOOKUP(E470,所属団体コード!$A$2:$B$225,2,0)</f>
        <v>132</v>
      </c>
      <c r="M470" s="124" t="s">
        <v>5146</v>
      </c>
    </row>
    <row r="471" spans="1:13" x14ac:dyDescent="0.15">
      <c r="A471">
        <v>1470</v>
      </c>
      <c r="B471" t="s">
        <v>2894</v>
      </c>
      <c r="C471" t="s">
        <v>2895</v>
      </c>
      <c r="D471" t="s">
        <v>118</v>
      </c>
      <c r="E471" s="139" t="s">
        <v>1787</v>
      </c>
      <c r="F471">
        <v>490063</v>
      </c>
      <c r="G471">
        <v>35</v>
      </c>
      <c r="H471">
        <v>500000470</v>
      </c>
      <c r="I471" t="s">
        <v>917</v>
      </c>
      <c r="J471" t="s">
        <v>814</v>
      </c>
      <c r="K471" s="125" t="str">
        <f t="shared" si="7"/>
        <v>99</v>
      </c>
      <c r="L471">
        <f>VLOOKUP(E471,所属団体コード!$A$2:$B$225,2,0)</f>
        <v>132</v>
      </c>
      <c r="M471" s="124" t="s">
        <v>4989</v>
      </c>
    </row>
    <row r="472" spans="1:13" x14ac:dyDescent="0.15">
      <c r="A472">
        <v>1471</v>
      </c>
      <c r="B472" t="s">
        <v>2896</v>
      </c>
      <c r="C472" t="s">
        <v>2897</v>
      </c>
      <c r="D472" t="s">
        <v>118</v>
      </c>
      <c r="E472" s="139" t="s">
        <v>1787</v>
      </c>
      <c r="F472">
        <v>490063</v>
      </c>
      <c r="G472">
        <v>35</v>
      </c>
      <c r="H472">
        <v>500000471</v>
      </c>
      <c r="I472" t="s">
        <v>620</v>
      </c>
      <c r="J472" t="s">
        <v>948</v>
      </c>
      <c r="K472" s="125" t="str">
        <f t="shared" si="7"/>
        <v>98</v>
      </c>
      <c r="L472">
        <f>VLOOKUP(E472,所属団体コード!$A$2:$B$225,2,0)</f>
        <v>132</v>
      </c>
      <c r="M472" s="124" t="s">
        <v>5061</v>
      </c>
    </row>
    <row r="473" spans="1:13" x14ac:dyDescent="0.15">
      <c r="A473">
        <v>1472</v>
      </c>
      <c r="B473" t="s">
        <v>2898</v>
      </c>
      <c r="C473" t="s">
        <v>2899</v>
      </c>
      <c r="D473" t="s">
        <v>118</v>
      </c>
      <c r="E473" s="139" t="s">
        <v>1787</v>
      </c>
      <c r="F473">
        <v>490063</v>
      </c>
      <c r="G473">
        <v>35</v>
      </c>
      <c r="H473">
        <v>500000472</v>
      </c>
      <c r="I473" t="s">
        <v>1220</v>
      </c>
      <c r="J473" t="s">
        <v>664</v>
      </c>
      <c r="K473" s="125" t="str">
        <f t="shared" si="7"/>
        <v>98</v>
      </c>
      <c r="L473">
        <f>VLOOKUP(E473,所属団体コード!$A$2:$B$225,2,0)</f>
        <v>132</v>
      </c>
      <c r="M473" s="124" t="s">
        <v>5147</v>
      </c>
    </row>
    <row r="474" spans="1:13" x14ac:dyDescent="0.15">
      <c r="A474">
        <v>1473</v>
      </c>
      <c r="B474" t="s">
        <v>2900</v>
      </c>
      <c r="C474" t="s">
        <v>2901</v>
      </c>
      <c r="D474" t="s">
        <v>118</v>
      </c>
      <c r="E474" s="139" t="s">
        <v>1787</v>
      </c>
      <c r="F474">
        <v>490063</v>
      </c>
      <c r="G474">
        <v>35</v>
      </c>
      <c r="H474">
        <v>500000473</v>
      </c>
      <c r="I474" t="s">
        <v>913</v>
      </c>
      <c r="J474" t="s">
        <v>850</v>
      </c>
      <c r="K474" s="125" t="str">
        <f t="shared" si="7"/>
        <v>98</v>
      </c>
      <c r="L474">
        <f>VLOOKUP(E474,所属団体コード!$A$2:$B$225,2,0)</f>
        <v>132</v>
      </c>
      <c r="M474" s="124" t="s">
        <v>4804</v>
      </c>
    </row>
    <row r="475" spans="1:13" x14ac:dyDescent="0.15">
      <c r="A475">
        <v>1474</v>
      </c>
      <c r="B475" t="s">
        <v>2902</v>
      </c>
      <c r="C475" t="s">
        <v>2903</v>
      </c>
      <c r="D475" t="s">
        <v>118</v>
      </c>
      <c r="E475" s="139" t="s">
        <v>1787</v>
      </c>
      <c r="F475">
        <v>490063</v>
      </c>
      <c r="G475">
        <v>35</v>
      </c>
      <c r="H475">
        <v>500000474</v>
      </c>
      <c r="I475" t="s">
        <v>607</v>
      </c>
      <c r="J475" t="s">
        <v>850</v>
      </c>
      <c r="K475" s="125" t="str">
        <f t="shared" si="7"/>
        <v>98</v>
      </c>
      <c r="L475">
        <f>VLOOKUP(E475,所属団体コード!$A$2:$B$225,2,0)</f>
        <v>132</v>
      </c>
      <c r="M475" s="124" t="s">
        <v>5148</v>
      </c>
    </row>
    <row r="476" spans="1:13" x14ac:dyDescent="0.15">
      <c r="A476">
        <v>1475</v>
      </c>
      <c r="B476" t="s">
        <v>2904</v>
      </c>
      <c r="C476" t="s">
        <v>2905</v>
      </c>
      <c r="D476" t="s">
        <v>118</v>
      </c>
      <c r="E476" s="139" t="s">
        <v>1787</v>
      </c>
      <c r="F476">
        <v>490063</v>
      </c>
      <c r="G476">
        <v>35</v>
      </c>
      <c r="H476">
        <v>500000475</v>
      </c>
      <c r="I476" t="s">
        <v>1184</v>
      </c>
      <c r="J476" t="s">
        <v>861</v>
      </c>
      <c r="K476" s="125" t="str">
        <f t="shared" si="7"/>
        <v>98</v>
      </c>
      <c r="L476">
        <f>VLOOKUP(E476,所属団体コード!$A$2:$B$225,2,0)</f>
        <v>132</v>
      </c>
      <c r="M476" s="124" t="s">
        <v>5149</v>
      </c>
    </row>
    <row r="477" spans="1:13" x14ac:dyDescent="0.15">
      <c r="A477">
        <v>1476</v>
      </c>
      <c r="B477" t="s">
        <v>2906</v>
      </c>
      <c r="C477" t="s">
        <v>2907</v>
      </c>
      <c r="D477" t="s">
        <v>118</v>
      </c>
      <c r="E477" s="139" t="s">
        <v>1787</v>
      </c>
      <c r="F477">
        <v>490063</v>
      </c>
      <c r="G477">
        <v>35</v>
      </c>
      <c r="H477">
        <v>500000476</v>
      </c>
      <c r="I477" t="s">
        <v>962</v>
      </c>
      <c r="J477" t="s">
        <v>801</v>
      </c>
      <c r="K477" s="125" t="str">
        <f t="shared" si="7"/>
        <v>99</v>
      </c>
      <c r="L477">
        <f>VLOOKUP(E477,所属団体コード!$A$2:$B$225,2,0)</f>
        <v>132</v>
      </c>
      <c r="M477" s="124" t="s">
        <v>5130</v>
      </c>
    </row>
    <row r="478" spans="1:13" x14ac:dyDescent="0.15">
      <c r="A478">
        <v>1477</v>
      </c>
      <c r="B478" t="s">
        <v>1132</v>
      </c>
      <c r="C478" t="s">
        <v>524</v>
      </c>
      <c r="D478" t="s">
        <v>118</v>
      </c>
      <c r="E478" s="139" t="s">
        <v>1787</v>
      </c>
      <c r="F478">
        <v>490063</v>
      </c>
      <c r="G478">
        <v>35</v>
      </c>
      <c r="H478">
        <v>500000477</v>
      </c>
      <c r="I478" t="s">
        <v>703</v>
      </c>
      <c r="J478" t="s">
        <v>801</v>
      </c>
      <c r="K478" s="125" t="str">
        <f t="shared" si="7"/>
        <v>98</v>
      </c>
      <c r="L478">
        <f>VLOOKUP(E478,所属団体コード!$A$2:$B$225,2,0)</f>
        <v>132</v>
      </c>
      <c r="M478" s="124" t="s">
        <v>5150</v>
      </c>
    </row>
    <row r="479" spans="1:13" x14ac:dyDescent="0.15">
      <c r="A479">
        <v>1478</v>
      </c>
      <c r="B479" t="s">
        <v>2908</v>
      </c>
      <c r="C479" t="s">
        <v>2909</v>
      </c>
      <c r="D479" t="s">
        <v>118</v>
      </c>
      <c r="E479" s="139" t="s">
        <v>1787</v>
      </c>
      <c r="F479">
        <v>490063</v>
      </c>
      <c r="G479">
        <v>35</v>
      </c>
      <c r="H479">
        <v>500000478</v>
      </c>
      <c r="I479" t="s">
        <v>626</v>
      </c>
      <c r="J479" t="s">
        <v>855</v>
      </c>
      <c r="K479" s="125" t="str">
        <f t="shared" si="7"/>
        <v>98</v>
      </c>
      <c r="L479">
        <f>VLOOKUP(E479,所属団体コード!$A$2:$B$225,2,0)</f>
        <v>132</v>
      </c>
      <c r="M479" s="124" t="s">
        <v>4970</v>
      </c>
    </row>
    <row r="480" spans="1:13" x14ac:dyDescent="0.15">
      <c r="A480">
        <v>1479</v>
      </c>
      <c r="B480" t="s">
        <v>2910</v>
      </c>
      <c r="C480" t="s">
        <v>2911</v>
      </c>
      <c r="D480" t="s">
        <v>126</v>
      </c>
      <c r="E480" s="139" t="s">
        <v>1787</v>
      </c>
      <c r="F480">
        <v>490063</v>
      </c>
      <c r="G480">
        <v>35</v>
      </c>
      <c r="H480">
        <v>500000479</v>
      </c>
      <c r="I480" t="s">
        <v>871</v>
      </c>
      <c r="J480" t="s">
        <v>857</v>
      </c>
      <c r="K480" s="125" t="str">
        <f t="shared" si="7"/>
        <v>99</v>
      </c>
      <c r="L480">
        <f>VLOOKUP(E480,所属団体コード!$A$2:$B$225,2,0)</f>
        <v>132</v>
      </c>
      <c r="M480" s="124" t="s">
        <v>5100</v>
      </c>
    </row>
    <row r="481" spans="1:13" x14ac:dyDescent="0.15">
      <c r="A481">
        <v>1480</v>
      </c>
      <c r="B481" t="s">
        <v>2912</v>
      </c>
      <c r="C481" t="s">
        <v>2913</v>
      </c>
      <c r="D481" t="s">
        <v>126</v>
      </c>
      <c r="E481" s="139" t="s">
        <v>1787</v>
      </c>
      <c r="F481">
        <v>490063</v>
      </c>
      <c r="G481">
        <v>35</v>
      </c>
      <c r="H481">
        <v>500000480</v>
      </c>
      <c r="I481" t="s">
        <v>813</v>
      </c>
      <c r="J481" t="s">
        <v>4557</v>
      </c>
      <c r="K481" s="125" t="str">
        <f t="shared" si="7"/>
        <v>99</v>
      </c>
      <c r="L481">
        <f>VLOOKUP(E481,所属団体コード!$A$2:$B$225,2,0)</f>
        <v>132</v>
      </c>
      <c r="M481" s="124" t="s">
        <v>4975</v>
      </c>
    </row>
    <row r="482" spans="1:13" x14ac:dyDescent="0.15">
      <c r="A482">
        <v>1481</v>
      </c>
      <c r="B482" t="s">
        <v>2914</v>
      </c>
      <c r="C482" t="s">
        <v>2915</v>
      </c>
      <c r="D482" t="s">
        <v>126</v>
      </c>
      <c r="E482" s="139" t="s">
        <v>1787</v>
      </c>
      <c r="F482">
        <v>490063</v>
      </c>
      <c r="G482">
        <v>35</v>
      </c>
      <c r="H482">
        <v>500000481</v>
      </c>
      <c r="I482" t="s">
        <v>834</v>
      </c>
      <c r="J482" t="s">
        <v>765</v>
      </c>
      <c r="K482" s="125" t="str">
        <f t="shared" si="7"/>
        <v>99</v>
      </c>
      <c r="L482">
        <f>VLOOKUP(E482,所属団体コード!$A$2:$B$225,2,0)</f>
        <v>132</v>
      </c>
      <c r="M482" s="124" t="s">
        <v>5151</v>
      </c>
    </row>
    <row r="483" spans="1:13" x14ac:dyDescent="0.15">
      <c r="A483">
        <v>1482</v>
      </c>
      <c r="B483" t="s">
        <v>2916</v>
      </c>
      <c r="C483" t="s">
        <v>2917</v>
      </c>
      <c r="D483" t="s">
        <v>126</v>
      </c>
      <c r="E483" s="139" t="s">
        <v>1787</v>
      </c>
      <c r="F483">
        <v>490063</v>
      </c>
      <c r="G483">
        <v>35</v>
      </c>
      <c r="H483">
        <v>500000482</v>
      </c>
      <c r="I483" t="s">
        <v>709</v>
      </c>
      <c r="J483" t="s">
        <v>4479</v>
      </c>
      <c r="K483" s="125" t="str">
        <f t="shared" si="7"/>
        <v>99</v>
      </c>
      <c r="L483">
        <f>VLOOKUP(E483,所属団体コード!$A$2:$B$225,2,0)</f>
        <v>132</v>
      </c>
      <c r="M483" s="124" t="s">
        <v>4981</v>
      </c>
    </row>
    <row r="484" spans="1:13" x14ac:dyDescent="0.15">
      <c r="A484">
        <v>1483</v>
      </c>
      <c r="B484" t="s">
        <v>2918</v>
      </c>
      <c r="C484" t="s">
        <v>2919</v>
      </c>
      <c r="D484" t="s">
        <v>126</v>
      </c>
      <c r="E484" s="139" t="s">
        <v>1787</v>
      </c>
      <c r="F484">
        <v>490063</v>
      </c>
      <c r="G484">
        <v>38</v>
      </c>
      <c r="H484">
        <v>500000483</v>
      </c>
      <c r="I484" t="s">
        <v>740</v>
      </c>
      <c r="J484" t="s">
        <v>4558</v>
      </c>
      <c r="K484" s="125" t="str">
        <f t="shared" si="7"/>
        <v>99</v>
      </c>
      <c r="L484">
        <f>VLOOKUP(E484,所属団体コード!$A$2:$B$225,2,0)</f>
        <v>132</v>
      </c>
      <c r="M484" s="124" t="s">
        <v>1641</v>
      </c>
    </row>
    <row r="485" spans="1:13" x14ac:dyDescent="0.15">
      <c r="A485">
        <v>1484</v>
      </c>
      <c r="B485" t="s">
        <v>2920</v>
      </c>
      <c r="C485" t="s">
        <v>528</v>
      </c>
      <c r="D485" t="s">
        <v>126</v>
      </c>
      <c r="E485" s="139" t="s">
        <v>1787</v>
      </c>
      <c r="F485">
        <v>490063</v>
      </c>
      <c r="G485">
        <v>35</v>
      </c>
      <c r="H485">
        <v>500000484</v>
      </c>
      <c r="I485" t="s">
        <v>802</v>
      </c>
      <c r="J485" t="s">
        <v>642</v>
      </c>
      <c r="K485" s="125" t="str">
        <f t="shared" si="7"/>
        <v>99</v>
      </c>
      <c r="L485">
        <f>VLOOKUP(E485,所属団体コード!$A$2:$B$225,2,0)</f>
        <v>132</v>
      </c>
      <c r="M485" s="124" t="s">
        <v>4994</v>
      </c>
    </row>
    <row r="486" spans="1:13" x14ac:dyDescent="0.15">
      <c r="A486">
        <v>1485</v>
      </c>
      <c r="B486" t="s">
        <v>2921</v>
      </c>
      <c r="C486" t="s">
        <v>2922</v>
      </c>
      <c r="D486" t="s">
        <v>126</v>
      </c>
      <c r="E486" s="139" t="s">
        <v>1787</v>
      </c>
      <c r="F486">
        <v>490063</v>
      </c>
      <c r="G486">
        <v>35</v>
      </c>
      <c r="H486">
        <v>500000485</v>
      </c>
      <c r="I486" t="s">
        <v>782</v>
      </c>
      <c r="J486" t="s">
        <v>4559</v>
      </c>
      <c r="K486" s="125" t="str">
        <f t="shared" si="7"/>
        <v>00</v>
      </c>
      <c r="L486">
        <f>VLOOKUP(E486,所属団体コード!$A$2:$B$225,2,0)</f>
        <v>132</v>
      </c>
      <c r="M486" s="124" t="s">
        <v>1490</v>
      </c>
    </row>
    <row r="487" spans="1:13" x14ac:dyDescent="0.15">
      <c r="A487">
        <v>1486</v>
      </c>
      <c r="B487" t="s">
        <v>2923</v>
      </c>
      <c r="C487" t="s">
        <v>2924</v>
      </c>
      <c r="D487" t="s">
        <v>126</v>
      </c>
      <c r="E487" s="139" t="s">
        <v>1787</v>
      </c>
      <c r="F487">
        <v>490063</v>
      </c>
      <c r="G487">
        <v>35</v>
      </c>
      <c r="H487">
        <v>500000486</v>
      </c>
      <c r="I487" t="s">
        <v>1158</v>
      </c>
      <c r="J487" t="s">
        <v>4560</v>
      </c>
      <c r="K487" s="125" t="str">
        <f t="shared" si="7"/>
        <v>99</v>
      </c>
      <c r="L487">
        <f>VLOOKUP(E487,所属団体コード!$A$2:$B$225,2,0)</f>
        <v>132</v>
      </c>
      <c r="M487" s="124" t="s">
        <v>5152</v>
      </c>
    </row>
    <row r="488" spans="1:13" x14ac:dyDescent="0.15">
      <c r="A488">
        <v>1487</v>
      </c>
      <c r="B488" t="s">
        <v>2925</v>
      </c>
      <c r="C488" t="s">
        <v>2926</v>
      </c>
      <c r="D488" t="s">
        <v>126</v>
      </c>
      <c r="E488" s="139" t="s">
        <v>1787</v>
      </c>
      <c r="F488">
        <v>490063</v>
      </c>
      <c r="G488">
        <v>35</v>
      </c>
      <c r="H488">
        <v>500000487</v>
      </c>
      <c r="I488" t="s">
        <v>4300</v>
      </c>
      <c r="J488" t="s">
        <v>622</v>
      </c>
      <c r="K488" s="125" t="str">
        <f t="shared" si="7"/>
        <v>00</v>
      </c>
      <c r="L488">
        <f>VLOOKUP(E488,所属団体コード!$A$2:$B$225,2,0)</f>
        <v>132</v>
      </c>
      <c r="M488" s="124" t="s">
        <v>1442</v>
      </c>
    </row>
    <row r="489" spans="1:13" x14ac:dyDescent="0.15">
      <c r="A489">
        <v>1488</v>
      </c>
      <c r="B489" t="s">
        <v>2927</v>
      </c>
      <c r="C489" t="s">
        <v>2928</v>
      </c>
      <c r="D489" t="s">
        <v>126</v>
      </c>
      <c r="E489" s="139" t="s">
        <v>1787</v>
      </c>
      <c r="F489">
        <v>490063</v>
      </c>
      <c r="G489">
        <v>35</v>
      </c>
      <c r="H489">
        <v>500000488</v>
      </c>
      <c r="I489" t="s">
        <v>696</v>
      </c>
      <c r="J489" t="s">
        <v>671</v>
      </c>
      <c r="K489" s="125" t="str">
        <f t="shared" si="7"/>
        <v>98</v>
      </c>
      <c r="L489">
        <f>VLOOKUP(E489,所属団体コード!$A$2:$B$225,2,0)</f>
        <v>132</v>
      </c>
      <c r="M489" s="124" t="s">
        <v>5041</v>
      </c>
    </row>
    <row r="490" spans="1:13" x14ac:dyDescent="0.15">
      <c r="A490">
        <v>1489</v>
      </c>
      <c r="B490" t="s">
        <v>2929</v>
      </c>
      <c r="C490" t="s">
        <v>2930</v>
      </c>
      <c r="D490" t="s">
        <v>126</v>
      </c>
      <c r="E490" s="139" t="s">
        <v>1787</v>
      </c>
      <c r="F490">
        <v>490063</v>
      </c>
      <c r="G490">
        <v>25</v>
      </c>
      <c r="H490">
        <v>500000489</v>
      </c>
      <c r="I490" t="s">
        <v>4301</v>
      </c>
      <c r="J490" t="s">
        <v>4561</v>
      </c>
      <c r="K490" s="125" t="str">
        <f t="shared" si="7"/>
        <v>99</v>
      </c>
      <c r="L490">
        <f>VLOOKUP(E490,所属団体コード!$A$2:$B$225,2,0)</f>
        <v>132</v>
      </c>
      <c r="M490" s="124" t="s">
        <v>1634</v>
      </c>
    </row>
    <row r="491" spans="1:13" x14ac:dyDescent="0.15">
      <c r="A491">
        <v>1490</v>
      </c>
      <c r="B491" t="s">
        <v>2931</v>
      </c>
      <c r="C491" t="s">
        <v>2932</v>
      </c>
      <c r="D491" t="s">
        <v>126</v>
      </c>
      <c r="E491" s="139" t="s">
        <v>1787</v>
      </c>
      <c r="F491">
        <v>490063</v>
      </c>
      <c r="G491">
        <v>35</v>
      </c>
      <c r="H491">
        <v>500000490</v>
      </c>
      <c r="I491" t="s">
        <v>1532</v>
      </c>
      <c r="J491" t="s">
        <v>4562</v>
      </c>
      <c r="K491" s="125" t="str">
        <f t="shared" si="7"/>
        <v>99</v>
      </c>
      <c r="L491">
        <f>VLOOKUP(E491,所属団体コード!$A$2:$B$225,2,0)</f>
        <v>132</v>
      </c>
      <c r="M491" s="124" t="s">
        <v>1633</v>
      </c>
    </row>
    <row r="492" spans="1:13" x14ac:dyDescent="0.15">
      <c r="A492">
        <v>1491</v>
      </c>
      <c r="B492" t="s">
        <v>2933</v>
      </c>
      <c r="C492" t="s">
        <v>2934</v>
      </c>
      <c r="D492" t="s">
        <v>99</v>
      </c>
      <c r="E492" s="139" t="s">
        <v>1791</v>
      </c>
      <c r="F492">
        <v>490104</v>
      </c>
      <c r="G492">
        <v>32</v>
      </c>
      <c r="H492">
        <v>500000491</v>
      </c>
      <c r="I492" t="s">
        <v>840</v>
      </c>
      <c r="J492" t="s">
        <v>4563</v>
      </c>
      <c r="K492" s="125" t="str">
        <f t="shared" si="7"/>
        <v>96</v>
      </c>
      <c r="L492">
        <f>VLOOKUP(E492,所属団体コード!$A$2:$B$225,2,0)</f>
        <v>136</v>
      </c>
      <c r="M492" s="124" t="s">
        <v>5153</v>
      </c>
    </row>
    <row r="493" spans="1:13" x14ac:dyDescent="0.15">
      <c r="A493">
        <v>1492</v>
      </c>
      <c r="B493" t="s">
        <v>2935</v>
      </c>
      <c r="C493" t="s">
        <v>2936</v>
      </c>
      <c r="D493" t="s">
        <v>118</v>
      </c>
      <c r="E493" s="139" t="s">
        <v>1791</v>
      </c>
      <c r="F493">
        <v>490104</v>
      </c>
      <c r="G493">
        <v>32</v>
      </c>
      <c r="H493">
        <v>500000492</v>
      </c>
      <c r="I493" t="s">
        <v>806</v>
      </c>
      <c r="J493" t="s">
        <v>745</v>
      </c>
      <c r="K493" s="125" t="str">
        <f t="shared" si="7"/>
        <v>98</v>
      </c>
      <c r="L493">
        <f>VLOOKUP(E493,所属団体コード!$A$2:$B$225,2,0)</f>
        <v>136</v>
      </c>
      <c r="M493" s="124" t="s">
        <v>4838</v>
      </c>
    </row>
    <row r="494" spans="1:13" x14ac:dyDescent="0.15">
      <c r="A494">
        <v>1493</v>
      </c>
      <c r="B494" t="s">
        <v>2937</v>
      </c>
      <c r="C494" t="s">
        <v>2938</v>
      </c>
      <c r="D494" t="s">
        <v>99</v>
      </c>
      <c r="E494" s="139" t="s">
        <v>1791</v>
      </c>
      <c r="F494">
        <v>490104</v>
      </c>
      <c r="G494">
        <v>32</v>
      </c>
      <c r="H494">
        <v>500000493</v>
      </c>
      <c r="I494" t="s">
        <v>1007</v>
      </c>
      <c r="J494" t="s">
        <v>4564</v>
      </c>
      <c r="K494" s="125" t="str">
        <f t="shared" si="7"/>
        <v>97</v>
      </c>
      <c r="L494">
        <f>VLOOKUP(E494,所属団体コード!$A$2:$B$225,2,0)</f>
        <v>136</v>
      </c>
      <c r="M494" s="124" t="s">
        <v>5102</v>
      </c>
    </row>
    <row r="495" spans="1:13" x14ac:dyDescent="0.15">
      <c r="A495">
        <v>1494</v>
      </c>
      <c r="B495" t="s">
        <v>2939</v>
      </c>
      <c r="C495" t="s">
        <v>2940</v>
      </c>
      <c r="D495" t="s">
        <v>133</v>
      </c>
      <c r="E495" s="139" t="s">
        <v>1791</v>
      </c>
      <c r="F495">
        <v>490104</v>
      </c>
      <c r="G495">
        <v>32</v>
      </c>
      <c r="H495">
        <v>500000494</v>
      </c>
      <c r="I495" t="s">
        <v>4302</v>
      </c>
      <c r="J495" t="s">
        <v>4565</v>
      </c>
      <c r="K495" s="125" t="str">
        <f t="shared" si="7"/>
        <v>95</v>
      </c>
      <c r="L495">
        <f>VLOOKUP(E495,所属団体コード!$A$2:$B$225,2,0)</f>
        <v>136</v>
      </c>
      <c r="M495" s="124" t="s">
        <v>5154</v>
      </c>
    </row>
    <row r="496" spans="1:13" x14ac:dyDescent="0.15">
      <c r="A496">
        <v>1495</v>
      </c>
      <c r="B496" t="s">
        <v>2941</v>
      </c>
      <c r="C496" t="s">
        <v>2942</v>
      </c>
      <c r="D496" t="s">
        <v>126</v>
      </c>
      <c r="E496" s="139" t="s">
        <v>1791</v>
      </c>
      <c r="F496">
        <v>490104</v>
      </c>
      <c r="G496">
        <v>32</v>
      </c>
      <c r="H496">
        <v>500000495</v>
      </c>
      <c r="I496" t="s">
        <v>4303</v>
      </c>
      <c r="J496" t="s">
        <v>805</v>
      </c>
      <c r="K496" s="125" t="str">
        <f t="shared" si="7"/>
        <v>99</v>
      </c>
      <c r="L496">
        <f>VLOOKUP(E496,所属団体コード!$A$2:$B$225,2,0)</f>
        <v>136</v>
      </c>
      <c r="M496" s="124" t="s">
        <v>1640</v>
      </c>
    </row>
    <row r="497" spans="1:13" x14ac:dyDescent="0.15">
      <c r="A497">
        <v>1496</v>
      </c>
      <c r="B497" t="s">
        <v>2943</v>
      </c>
      <c r="C497" t="s">
        <v>2944</v>
      </c>
      <c r="D497" t="s">
        <v>99</v>
      </c>
      <c r="E497" s="139" t="s">
        <v>1791</v>
      </c>
      <c r="F497">
        <v>490104</v>
      </c>
      <c r="G497">
        <v>32</v>
      </c>
      <c r="H497">
        <v>500000496</v>
      </c>
      <c r="I497" t="s">
        <v>832</v>
      </c>
      <c r="J497" t="s">
        <v>941</v>
      </c>
      <c r="K497" s="125" t="str">
        <f t="shared" si="7"/>
        <v>96</v>
      </c>
      <c r="L497">
        <f>VLOOKUP(E497,所属団体コード!$A$2:$B$225,2,0)</f>
        <v>136</v>
      </c>
      <c r="M497" s="124" t="s">
        <v>5155</v>
      </c>
    </row>
    <row r="498" spans="1:13" x14ac:dyDescent="0.15">
      <c r="A498">
        <v>1497</v>
      </c>
      <c r="B498" t="s">
        <v>2945</v>
      </c>
      <c r="C498" t="s">
        <v>2946</v>
      </c>
      <c r="D498" t="s">
        <v>118</v>
      </c>
      <c r="E498" s="139" t="s">
        <v>1791</v>
      </c>
      <c r="F498">
        <v>490104</v>
      </c>
      <c r="G498">
        <v>32</v>
      </c>
      <c r="H498">
        <v>500000497</v>
      </c>
      <c r="I498" t="s">
        <v>838</v>
      </c>
      <c r="J498" t="s">
        <v>4566</v>
      </c>
      <c r="K498" s="125" t="str">
        <f t="shared" si="7"/>
        <v>97</v>
      </c>
      <c r="L498">
        <f>VLOOKUP(E498,所属団体コード!$A$2:$B$225,2,0)</f>
        <v>136</v>
      </c>
      <c r="M498" s="124" t="s">
        <v>1700</v>
      </c>
    </row>
    <row r="499" spans="1:13" x14ac:dyDescent="0.15">
      <c r="A499">
        <v>1498</v>
      </c>
      <c r="B499" t="s">
        <v>2947</v>
      </c>
      <c r="C499" t="s">
        <v>2948</v>
      </c>
      <c r="D499" t="s">
        <v>133</v>
      </c>
      <c r="E499" s="139" t="s">
        <v>1791</v>
      </c>
      <c r="F499">
        <v>490104</v>
      </c>
      <c r="G499">
        <v>32</v>
      </c>
      <c r="H499">
        <v>500000498</v>
      </c>
      <c r="I499" t="s">
        <v>744</v>
      </c>
      <c r="J499" t="s">
        <v>4545</v>
      </c>
      <c r="K499" s="125" t="str">
        <f t="shared" si="7"/>
        <v>96</v>
      </c>
      <c r="L499">
        <f>VLOOKUP(E499,所属団体コード!$A$2:$B$225,2,0)</f>
        <v>136</v>
      </c>
      <c r="M499" s="124" t="s">
        <v>5156</v>
      </c>
    </row>
    <row r="500" spans="1:13" x14ac:dyDescent="0.15">
      <c r="A500">
        <v>1499</v>
      </c>
      <c r="B500" t="s">
        <v>2949</v>
      </c>
      <c r="C500" t="s">
        <v>2950</v>
      </c>
      <c r="D500" t="s">
        <v>99</v>
      </c>
      <c r="E500" s="139" t="s">
        <v>1791</v>
      </c>
      <c r="F500">
        <v>490104</v>
      </c>
      <c r="G500">
        <v>32</v>
      </c>
      <c r="H500">
        <v>500000499</v>
      </c>
      <c r="I500" t="s">
        <v>4304</v>
      </c>
      <c r="J500" t="s">
        <v>895</v>
      </c>
      <c r="K500" s="125" t="str">
        <f t="shared" si="7"/>
        <v>98</v>
      </c>
      <c r="L500">
        <f>VLOOKUP(E500,所属団体コード!$A$2:$B$225,2,0)</f>
        <v>136</v>
      </c>
      <c r="M500" s="124" t="s">
        <v>5157</v>
      </c>
    </row>
    <row r="501" spans="1:13" x14ac:dyDescent="0.15">
      <c r="A501">
        <v>1500</v>
      </c>
      <c r="B501" t="s">
        <v>2951</v>
      </c>
      <c r="C501" t="s">
        <v>2952</v>
      </c>
      <c r="D501" t="s">
        <v>118</v>
      </c>
      <c r="E501" s="139" t="s">
        <v>1791</v>
      </c>
      <c r="F501">
        <v>490104</v>
      </c>
      <c r="G501">
        <v>32</v>
      </c>
      <c r="H501">
        <v>500000500</v>
      </c>
      <c r="I501" t="s">
        <v>908</v>
      </c>
      <c r="J501" t="s">
        <v>869</v>
      </c>
      <c r="K501" s="125" t="str">
        <f t="shared" si="7"/>
        <v>99</v>
      </c>
      <c r="L501">
        <f>VLOOKUP(E501,所属団体コード!$A$2:$B$225,2,0)</f>
        <v>136</v>
      </c>
      <c r="M501" s="124" t="s">
        <v>5130</v>
      </c>
    </row>
    <row r="502" spans="1:13" x14ac:dyDescent="0.15">
      <c r="A502">
        <v>1501</v>
      </c>
      <c r="B502" t="s">
        <v>2953</v>
      </c>
      <c r="C502" t="s">
        <v>2954</v>
      </c>
      <c r="D502" t="s">
        <v>99</v>
      </c>
      <c r="E502" s="139" t="s">
        <v>1791</v>
      </c>
      <c r="F502">
        <v>490104</v>
      </c>
      <c r="G502">
        <v>32</v>
      </c>
      <c r="H502">
        <v>500000501</v>
      </c>
      <c r="I502" t="s">
        <v>936</v>
      </c>
      <c r="J502" t="s">
        <v>801</v>
      </c>
      <c r="K502" s="125" t="str">
        <f t="shared" si="7"/>
        <v>97</v>
      </c>
      <c r="L502">
        <f>VLOOKUP(E502,所属団体コード!$A$2:$B$225,2,0)</f>
        <v>136</v>
      </c>
      <c r="M502" s="124" t="s">
        <v>5158</v>
      </c>
    </row>
    <row r="503" spans="1:13" x14ac:dyDescent="0.15">
      <c r="A503">
        <v>1502</v>
      </c>
      <c r="B503" t="s">
        <v>2955</v>
      </c>
      <c r="C503" t="s">
        <v>2956</v>
      </c>
      <c r="D503" t="s">
        <v>126</v>
      </c>
      <c r="E503" s="139" t="s">
        <v>1791</v>
      </c>
      <c r="F503">
        <v>490104</v>
      </c>
      <c r="G503">
        <v>32</v>
      </c>
      <c r="H503">
        <v>500000502</v>
      </c>
      <c r="I503" t="s">
        <v>654</v>
      </c>
      <c r="J503" t="s">
        <v>4473</v>
      </c>
      <c r="K503" s="125" t="str">
        <f t="shared" si="7"/>
        <v>99</v>
      </c>
      <c r="L503">
        <f>VLOOKUP(E503,所属団体コード!$A$2:$B$225,2,0)</f>
        <v>136</v>
      </c>
      <c r="M503" s="124" t="s">
        <v>5159</v>
      </c>
    </row>
    <row r="504" spans="1:13" x14ac:dyDescent="0.15">
      <c r="A504">
        <v>1503</v>
      </c>
      <c r="B504" t="s">
        <v>1215</v>
      </c>
      <c r="C504" t="s">
        <v>1216</v>
      </c>
      <c r="D504" t="s">
        <v>126</v>
      </c>
      <c r="E504" s="139" t="s">
        <v>1791</v>
      </c>
      <c r="F504">
        <v>490104</v>
      </c>
      <c r="G504">
        <v>32</v>
      </c>
      <c r="H504">
        <v>500000503</v>
      </c>
      <c r="I504" t="s">
        <v>1027</v>
      </c>
      <c r="J504" t="s">
        <v>1040</v>
      </c>
      <c r="K504" s="125" t="str">
        <f t="shared" si="7"/>
        <v>99</v>
      </c>
      <c r="L504">
        <f>VLOOKUP(E504,所属団体コード!$A$2:$B$225,2,0)</f>
        <v>136</v>
      </c>
      <c r="M504" s="124" t="s">
        <v>5103</v>
      </c>
    </row>
    <row r="505" spans="1:13" x14ac:dyDescent="0.15">
      <c r="A505">
        <v>1504</v>
      </c>
      <c r="B505" t="s">
        <v>2957</v>
      </c>
      <c r="C505" t="s">
        <v>2958</v>
      </c>
      <c r="D505" t="s">
        <v>118</v>
      </c>
      <c r="E505" s="139" t="s">
        <v>1791</v>
      </c>
      <c r="F505">
        <v>490104</v>
      </c>
      <c r="G505">
        <v>32</v>
      </c>
      <c r="H505">
        <v>500000504</v>
      </c>
      <c r="I505" t="s">
        <v>1152</v>
      </c>
      <c r="J505" t="s">
        <v>854</v>
      </c>
      <c r="K505" s="125" t="str">
        <f t="shared" si="7"/>
        <v>98</v>
      </c>
      <c r="L505">
        <f>VLOOKUP(E505,所属団体コード!$A$2:$B$225,2,0)</f>
        <v>136</v>
      </c>
      <c r="M505" s="124" t="s">
        <v>4905</v>
      </c>
    </row>
    <row r="506" spans="1:13" x14ac:dyDescent="0.15">
      <c r="A506">
        <v>1505</v>
      </c>
      <c r="B506" t="s">
        <v>2959</v>
      </c>
      <c r="C506" t="s">
        <v>2960</v>
      </c>
      <c r="D506" t="s">
        <v>129</v>
      </c>
      <c r="E506" s="139" t="s">
        <v>1791</v>
      </c>
      <c r="F506">
        <v>490104</v>
      </c>
      <c r="G506">
        <v>32</v>
      </c>
      <c r="H506">
        <v>500000505</v>
      </c>
      <c r="I506" t="s">
        <v>998</v>
      </c>
      <c r="J506" t="s">
        <v>1468</v>
      </c>
      <c r="K506" s="125" t="str">
        <f t="shared" si="7"/>
        <v>00</v>
      </c>
      <c r="L506">
        <f>VLOOKUP(E506,所属団体コード!$A$2:$B$225,2,0)</f>
        <v>136</v>
      </c>
      <c r="M506" s="124" t="s">
        <v>5160</v>
      </c>
    </row>
    <row r="507" spans="1:13" x14ac:dyDescent="0.15">
      <c r="A507">
        <v>1506</v>
      </c>
      <c r="B507" t="s">
        <v>2961</v>
      </c>
      <c r="C507" t="s">
        <v>2962</v>
      </c>
      <c r="D507" t="s">
        <v>126</v>
      </c>
      <c r="E507" s="139" t="s">
        <v>1791</v>
      </c>
      <c r="F507">
        <v>490104</v>
      </c>
      <c r="G507">
        <v>32</v>
      </c>
      <c r="H507">
        <v>500000506</v>
      </c>
      <c r="I507" t="s">
        <v>687</v>
      </c>
      <c r="J507" t="s">
        <v>1548</v>
      </c>
      <c r="K507" s="125" t="str">
        <f t="shared" si="7"/>
        <v>99</v>
      </c>
      <c r="L507">
        <f>VLOOKUP(E507,所属団体コード!$A$2:$B$225,2,0)</f>
        <v>136</v>
      </c>
      <c r="M507" s="124" t="s">
        <v>1708</v>
      </c>
    </row>
    <row r="508" spans="1:13" x14ac:dyDescent="0.15">
      <c r="A508">
        <v>1507</v>
      </c>
      <c r="B508" t="s">
        <v>2963</v>
      </c>
      <c r="C508" t="s">
        <v>2964</v>
      </c>
      <c r="D508" t="s">
        <v>126</v>
      </c>
      <c r="E508" s="139" t="s">
        <v>1791</v>
      </c>
      <c r="F508">
        <v>490104</v>
      </c>
      <c r="G508">
        <v>32</v>
      </c>
      <c r="H508">
        <v>500000507</v>
      </c>
      <c r="I508" t="s">
        <v>998</v>
      </c>
      <c r="J508" t="s">
        <v>831</v>
      </c>
      <c r="K508" s="125" t="str">
        <f t="shared" si="7"/>
        <v>99</v>
      </c>
      <c r="L508">
        <f>VLOOKUP(E508,所属団体コード!$A$2:$B$225,2,0)</f>
        <v>136</v>
      </c>
      <c r="M508" s="124" t="s">
        <v>5161</v>
      </c>
    </row>
    <row r="509" spans="1:13" x14ac:dyDescent="0.15">
      <c r="A509">
        <v>1508</v>
      </c>
      <c r="B509" t="s">
        <v>2965</v>
      </c>
      <c r="C509" t="s">
        <v>2966</v>
      </c>
      <c r="D509" t="s">
        <v>126</v>
      </c>
      <c r="E509" s="139" t="s">
        <v>1791</v>
      </c>
      <c r="F509">
        <v>490104</v>
      </c>
      <c r="G509">
        <v>32</v>
      </c>
      <c r="H509">
        <v>500000508</v>
      </c>
      <c r="I509" t="s">
        <v>654</v>
      </c>
      <c r="J509" t="s">
        <v>4567</v>
      </c>
      <c r="K509" s="125" t="str">
        <f t="shared" si="7"/>
        <v>99</v>
      </c>
      <c r="L509">
        <f>VLOOKUP(E509,所属団体コード!$A$2:$B$225,2,0)</f>
        <v>136</v>
      </c>
      <c r="M509" s="124" t="s">
        <v>5162</v>
      </c>
    </row>
    <row r="510" spans="1:13" x14ac:dyDescent="0.15">
      <c r="A510">
        <v>1509</v>
      </c>
      <c r="B510" t="s">
        <v>2967</v>
      </c>
      <c r="C510" t="s">
        <v>2968</v>
      </c>
      <c r="D510" t="s">
        <v>126</v>
      </c>
      <c r="E510" s="139" t="s">
        <v>1791</v>
      </c>
      <c r="F510">
        <v>490104</v>
      </c>
      <c r="G510">
        <v>32</v>
      </c>
      <c r="H510">
        <v>500000509</v>
      </c>
      <c r="I510" t="s">
        <v>607</v>
      </c>
      <c r="J510" t="s">
        <v>984</v>
      </c>
      <c r="K510" s="125" t="str">
        <f t="shared" si="7"/>
        <v>99</v>
      </c>
      <c r="L510">
        <f>VLOOKUP(E510,所属団体コード!$A$2:$B$225,2,0)</f>
        <v>136</v>
      </c>
      <c r="M510" s="124" t="s">
        <v>5163</v>
      </c>
    </row>
    <row r="511" spans="1:13" x14ac:dyDescent="0.15">
      <c r="A511">
        <v>1510</v>
      </c>
      <c r="B511" t="s">
        <v>2969</v>
      </c>
      <c r="C511" t="s">
        <v>2970</v>
      </c>
      <c r="D511" t="s">
        <v>118</v>
      </c>
      <c r="E511" s="139" t="s">
        <v>1791</v>
      </c>
      <c r="F511">
        <v>490104</v>
      </c>
      <c r="G511">
        <v>31</v>
      </c>
      <c r="H511">
        <v>500000510</v>
      </c>
      <c r="I511" t="s">
        <v>651</v>
      </c>
      <c r="J511" t="s">
        <v>4568</v>
      </c>
      <c r="K511" s="125" t="str">
        <f t="shared" si="7"/>
        <v>98</v>
      </c>
      <c r="L511">
        <f>VLOOKUP(E511,所属団体コード!$A$2:$B$225,2,0)</f>
        <v>136</v>
      </c>
      <c r="M511" s="124" t="s">
        <v>1598</v>
      </c>
    </row>
    <row r="512" spans="1:13" x14ac:dyDescent="0.15">
      <c r="A512">
        <v>1511</v>
      </c>
      <c r="B512" t="s">
        <v>2971</v>
      </c>
      <c r="C512" t="s">
        <v>2972</v>
      </c>
      <c r="D512" t="s">
        <v>99</v>
      </c>
      <c r="E512" s="139" t="s">
        <v>1791</v>
      </c>
      <c r="F512">
        <v>490104</v>
      </c>
      <c r="G512">
        <v>32</v>
      </c>
      <c r="H512">
        <v>500000511</v>
      </c>
      <c r="I512" t="s">
        <v>643</v>
      </c>
      <c r="J512" t="s">
        <v>4569</v>
      </c>
      <c r="K512" s="125" t="str">
        <f t="shared" si="7"/>
        <v>96</v>
      </c>
      <c r="L512">
        <f>VLOOKUP(E512,所属団体コード!$A$2:$B$225,2,0)</f>
        <v>136</v>
      </c>
      <c r="M512" s="124" t="s">
        <v>5164</v>
      </c>
    </row>
    <row r="513" spans="1:13" x14ac:dyDescent="0.15">
      <c r="A513">
        <v>1512</v>
      </c>
      <c r="B513" t="s">
        <v>2973</v>
      </c>
      <c r="C513" t="s">
        <v>2974</v>
      </c>
      <c r="D513" t="s">
        <v>99</v>
      </c>
      <c r="E513" s="139" t="s">
        <v>1791</v>
      </c>
      <c r="F513">
        <v>490104</v>
      </c>
      <c r="G513">
        <v>32</v>
      </c>
      <c r="H513">
        <v>500000512</v>
      </c>
      <c r="I513" t="s">
        <v>616</v>
      </c>
      <c r="J513" t="s">
        <v>4570</v>
      </c>
      <c r="K513" s="125" t="str">
        <f t="shared" si="7"/>
        <v>97</v>
      </c>
      <c r="L513">
        <f>VLOOKUP(E513,所属団体コード!$A$2:$B$225,2,0)</f>
        <v>136</v>
      </c>
      <c r="M513" s="124" t="s">
        <v>5165</v>
      </c>
    </row>
    <row r="514" spans="1:13" x14ac:dyDescent="0.15">
      <c r="A514">
        <v>1513</v>
      </c>
      <c r="B514" t="s">
        <v>2975</v>
      </c>
      <c r="C514" t="s">
        <v>2976</v>
      </c>
      <c r="D514" t="s">
        <v>99</v>
      </c>
      <c r="E514" s="139" t="s">
        <v>1791</v>
      </c>
      <c r="F514">
        <v>490104</v>
      </c>
      <c r="G514">
        <v>32</v>
      </c>
      <c r="H514">
        <v>500000513</v>
      </c>
      <c r="I514" t="s">
        <v>4305</v>
      </c>
      <c r="J514" t="s">
        <v>812</v>
      </c>
      <c r="K514" s="125" t="str">
        <f t="shared" si="7"/>
        <v>97</v>
      </c>
      <c r="L514">
        <f>VLOOKUP(E514,所属団体コード!$A$2:$B$225,2,0)</f>
        <v>136</v>
      </c>
      <c r="M514" s="124" t="s">
        <v>4961</v>
      </c>
    </row>
    <row r="515" spans="1:13" x14ac:dyDescent="0.15">
      <c r="A515">
        <v>1514</v>
      </c>
      <c r="B515" t="s">
        <v>2977</v>
      </c>
      <c r="C515" t="s">
        <v>2978</v>
      </c>
      <c r="D515" t="s">
        <v>99</v>
      </c>
      <c r="E515" s="139" t="s">
        <v>1791</v>
      </c>
      <c r="F515">
        <v>490104</v>
      </c>
      <c r="G515">
        <v>32</v>
      </c>
      <c r="H515">
        <v>500000514</v>
      </c>
      <c r="I515" t="s">
        <v>985</v>
      </c>
      <c r="J515" t="s">
        <v>830</v>
      </c>
      <c r="K515" s="125" t="str">
        <f t="shared" ref="K515:K578" si="8">LEFT(M515,2)</f>
        <v>97</v>
      </c>
      <c r="L515">
        <f>VLOOKUP(E515,所属団体コード!$A$2:$B$225,2,0)</f>
        <v>136</v>
      </c>
      <c r="M515" s="124" t="s">
        <v>5166</v>
      </c>
    </row>
    <row r="516" spans="1:13" x14ac:dyDescent="0.15">
      <c r="A516">
        <v>1515</v>
      </c>
      <c r="B516" t="s">
        <v>2979</v>
      </c>
      <c r="C516" t="s">
        <v>2980</v>
      </c>
      <c r="D516" t="s">
        <v>126</v>
      </c>
      <c r="E516" s="139" t="s">
        <v>1791</v>
      </c>
      <c r="F516">
        <v>490104</v>
      </c>
      <c r="G516">
        <v>32</v>
      </c>
      <c r="H516">
        <v>500000515</v>
      </c>
      <c r="I516" t="s">
        <v>802</v>
      </c>
      <c r="J516" t="s">
        <v>891</v>
      </c>
      <c r="K516" s="125" t="str">
        <f t="shared" si="8"/>
        <v>00</v>
      </c>
      <c r="L516">
        <f>VLOOKUP(E516,所属団体コード!$A$2:$B$225,2,0)</f>
        <v>136</v>
      </c>
      <c r="M516" s="124" t="s">
        <v>1431</v>
      </c>
    </row>
    <row r="517" spans="1:13" x14ac:dyDescent="0.15">
      <c r="A517">
        <v>1516</v>
      </c>
      <c r="B517" t="s">
        <v>2981</v>
      </c>
      <c r="C517" t="s">
        <v>2982</v>
      </c>
      <c r="D517" t="s">
        <v>99</v>
      </c>
      <c r="E517" s="139" t="s">
        <v>1791</v>
      </c>
      <c r="F517">
        <v>490104</v>
      </c>
      <c r="G517">
        <v>32</v>
      </c>
      <c r="H517">
        <v>500000516</v>
      </c>
      <c r="I517" t="s">
        <v>609</v>
      </c>
      <c r="J517" t="s">
        <v>878</v>
      </c>
      <c r="K517" s="125" t="str">
        <f t="shared" si="8"/>
        <v>98</v>
      </c>
      <c r="L517">
        <f>VLOOKUP(E517,所属団体コード!$A$2:$B$225,2,0)</f>
        <v>136</v>
      </c>
      <c r="M517" s="124" t="s">
        <v>5167</v>
      </c>
    </row>
    <row r="518" spans="1:13" x14ac:dyDescent="0.15">
      <c r="A518">
        <v>1517</v>
      </c>
      <c r="B518" t="s">
        <v>2983</v>
      </c>
      <c r="C518" t="s">
        <v>2984</v>
      </c>
      <c r="D518" t="s">
        <v>126</v>
      </c>
      <c r="E518" s="139" t="s">
        <v>1791</v>
      </c>
      <c r="F518">
        <v>490104</v>
      </c>
      <c r="G518">
        <v>32</v>
      </c>
      <c r="H518">
        <v>500000517</v>
      </c>
      <c r="I518" t="s">
        <v>4306</v>
      </c>
      <c r="J518" t="s">
        <v>1164</v>
      </c>
      <c r="K518" s="125" t="str">
        <f t="shared" si="8"/>
        <v>98</v>
      </c>
      <c r="L518">
        <f>VLOOKUP(E518,所属団体コード!$A$2:$B$225,2,0)</f>
        <v>136</v>
      </c>
      <c r="M518" s="124" t="s">
        <v>1598</v>
      </c>
    </row>
    <row r="519" spans="1:13" x14ac:dyDescent="0.15">
      <c r="A519">
        <v>1518</v>
      </c>
      <c r="B519" t="s">
        <v>2985</v>
      </c>
      <c r="C519" t="s">
        <v>2986</v>
      </c>
      <c r="D519" t="s">
        <v>133</v>
      </c>
      <c r="E519" s="139" t="s">
        <v>1791</v>
      </c>
      <c r="F519">
        <v>490104</v>
      </c>
      <c r="G519">
        <v>31</v>
      </c>
      <c r="H519">
        <v>500000518</v>
      </c>
      <c r="I519" t="s">
        <v>4307</v>
      </c>
      <c r="J519" t="s">
        <v>916</v>
      </c>
      <c r="K519" s="125" t="str">
        <f t="shared" si="8"/>
        <v>96</v>
      </c>
      <c r="L519">
        <f>VLOOKUP(E519,所属団体コード!$A$2:$B$225,2,0)</f>
        <v>136</v>
      </c>
      <c r="M519" s="124" t="s">
        <v>5168</v>
      </c>
    </row>
    <row r="520" spans="1:13" x14ac:dyDescent="0.15">
      <c r="A520">
        <v>1519</v>
      </c>
      <c r="B520" t="s">
        <v>2987</v>
      </c>
      <c r="C520" t="s">
        <v>2988</v>
      </c>
      <c r="D520" t="s">
        <v>126</v>
      </c>
      <c r="E520" s="139" t="s">
        <v>1791</v>
      </c>
      <c r="F520">
        <v>490104</v>
      </c>
      <c r="G520">
        <v>32</v>
      </c>
      <c r="H520">
        <v>500000519</v>
      </c>
      <c r="I520" t="s">
        <v>1065</v>
      </c>
      <c r="J520" t="s">
        <v>843</v>
      </c>
      <c r="K520" s="125" t="str">
        <f t="shared" si="8"/>
        <v>99</v>
      </c>
      <c r="L520">
        <f>VLOOKUP(E520,所属団体コード!$A$2:$B$225,2,0)</f>
        <v>136</v>
      </c>
      <c r="M520" s="124" t="s">
        <v>5169</v>
      </c>
    </row>
    <row r="521" spans="1:13" x14ac:dyDescent="0.15">
      <c r="A521">
        <v>1520</v>
      </c>
      <c r="B521" t="s">
        <v>2989</v>
      </c>
      <c r="C521" t="s">
        <v>2990</v>
      </c>
      <c r="D521" t="s">
        <v>126</v>
      </c>
      <c r="E521" s="139" t="s">
        <v>1791</v>
      </c>
      <c r="F521">
        <v>490104</v>
      </c>
      <c r="G521">
        <v>36</v>
      </c>
      <c r="H521">
        <v>500000520</v>
      </c>
      <c r="I521" t="s">
        <v>4308</v>
      </c>
      <c r="J521" t="s">
        <v>853</v>
      </c>
      <c r="K521" s="125" t="str">
        <f t="shared" si="8"/>
        <v>00</v>
      </c>
      <c r="L521">
        <f>VLOOKUP(E521,所属団体コード!$A$2:$B$225,2,0)</f>
        <v>136</v>
      </c>
      <c r="M521" s="124" t="s">
        <v>1612</v>
      </c>
    </row>
    <row r="522" spans="1:13" x14ac:dyDescent="0.15">
      <c r="A522">
        <v>1521</v>
      </c>
      <c r="B522" t="s">
        <v>2991</v>
      </c>
      <c r="C522" t="s">
        <v>2992</v>
      </c>
      <c r="D522" t="s">
        <v>118</v>
      </c>
      <c r="E522" s="139" t="s">
        <v>1791</v>
      </c>
      <c r="F522">
        <v>490104</v>
      </c>
      <c r="G522">
        <v>32</v>
      </c>
      <c r="H522">
        <v>500000521</v>
      </c>
      <c r="I522" t="s">
        <v>4309</v>
      </c>
      <c r="J522" t="s">
        <v>895</v>
      </c>
      <c r="K522" s="125" t="str">
        <f t="shared" si="8"/>
        <v>99</v>
      </c>
      <c r="L522">
        <f>VLOOKUP(E522,所属団体コード!$A$2:$B$225,2,0)</f>
        <v>136</v>
      </c>
      <c r="M522" s="124" t="s">
        <v>5073</v>
      </c>
    </row>
    <row r="523" spans="1:13" x14ac:dyDescent="0.15">
      <c r="A523">
        <v>1522</v>
      </c>
      <c r="B523" t="s">
        <v>2993</v>
      </c>
      <c r="C523" t="s">
        <v>2994</v>
      </c>
      <c r="D523" t="s">
        <v>99</v>
      </c>
      <c r="E523" s="139" t="s">
        <v>1791</v>
      </c>
      <c r="F523">
        <v>490104</v>
      </c>
      <c r="G523">
        <v>34</v>
      </c>
      <c r="H523">
        <v>500000522</v>
      </c>
      <c r="I523" t="s">
        <v>989</v>
      </c>
      <c r="J523" t="s">
        <v>4571</v>
      </c>
      <c r="K523" s="125" t="str">
        <f t="shared" si="8"/>
        <v>98</v>
      </c>
      <c r="L523">
        <f>VLOOKUP(E523,所属団体コード!$A$2:$B$225,2,0)</f>
        <v>136</v>
      </c>
      <c r="M523" s="124" t="s">
        <v>5170</v>
      </c>
    </row>
    <row r="524" spans="1:13" x14ac:dyDescent="0.15">
      <c r="A524">
        <v>1523</v>
      </c>
      <c r="B524" t="s">
        <v>2995</v>
      </c>
      <c r="C524" t="s">
        <v>2996</v>
      </c>
      <c r="D524" t="s">
        <v>99</v>
      </c>
      <c r="E524" s="139" t="s">
        <v>4244</v>
      </c>
      <c r="F524">
        <v>496033</v>
      </c>
      <c r="G524">
        <v>32</v>
      </c>
      <c r="H524">
        <v>500000523</v>
      </c>
      <c r="I524" t="s">
        <v>652</v>
      </c>
      <c r="J524" t="s">
        <v>1071</v>
      </c>
      <c r="K524" s="125" t="str">
        <f t="shared" si="8"/>
        <v>00</v>
      </c>
      <c r="L524">
        <f>VLOOKUP(E524,所属団体コード!$A$2:$B$225,2,0)</f>
        <v>171</v>
      </c>
      <c r="M524" s="124" t="s">
        <v>1424</v>
      </c>
    </row>
    <row r="525" spans="1:13" x14ac:dyDescent="0.15">
      <c r="A525">
        <v>1524</v>
      </c>
      <c r="B525" t="s">
        <v>2997</v>
      </c>
      <c r="C525" t="s">
        <v>2998</v>
      </c>
      <c r="D525" t="s">
        <v>99</v>
      </c>
      <c r="E525" s="139" t="s">
        <v>4244</v>
      </c>
      <c r="F525">
        <v>496033</v>
      </c>
      <c r="G525">
        <v>32</v>
      </c>
      <c r="H525">
        <v>500000524</v>
      </c>
      <c r="I525" t="s">
        <v>1027</v>
      </c>
      <c r="J525" t="s">
        <v>4572</v>
      </c>
      <c r="K525" s="125" t="str">
        <f t="shared" si="8"/>
        <v>00</v>
      </c>
      <c r="L525">
        <f>VLOOKUP(E525,所属団体コード!$A$2:$B$225,2,0)</f>
        <v>171</v>
      </c>
      <c r="M525" s="124" t="s">
        <v>1516</v>
      </c>
    </row>
    <row r="526" spans="1:13" x14ac:dyDescent="0.15">
      <c r="A526">
        <v>1525</v>
      </c>
      <c r="B526" t="s">
        <v>2999</v>
      </c>
      <c r="C526" t="s">
        <v>3000</v>
      </c>
      <c r="D526" t="s">
        <v>99</v>
      </c>
      <c r="E526" s="139" t="s">
        <v>4244</v>
      </c>
      <c r="F526">
        <v>496033</v>
      </c>
      <c r="G526">
        <v>32</v>
      </c>
      <c r="H526">
        <v>500000525</v>
      </c>
      <c r="I526" t="s">
        <v>4310</v>
      </c>
      <c r="J526" t="s">
        <v>615</v>
      </c>
      <c r="K526" s="125" t="str">
        <f t="shared" si="8"/>
        <v>00</v>
      </c>
      <c r="L526">
        <f>VLOOKUP(E526,所属団体コード!$A$2:$B$225,2,0)</f>
        <v>171</v>
      </c>
      <c r="M526" s="124" t="s">
        <v>1625</v>
      </c>
    </row>
    <row r="527" spans="1:13" x14ac:dyDescent="0.15">
      <c r="A527">
        <v>1526</v>
      </c>
      <c r="B527" t="s">
        <v>3001</v>
      </c>
      <c r="C527" t="s">
        <v>3002</v>
      </c>
      <c r="D527" t="s">
        <v>134</v>
      </c>
      <c r="E527" s="139" t="s">
        <v>4244</v>
      </c>
      <c r="F527">
        <v>496033</v>
      </c>
      <c r="G527">
        <v>32</v>
      </c>
      <c r="H527">
        <v>500000526</v>
      </c>
      <c r="I527" t="s">
        <v>1542</v>
      </c>
      <c r="J527" t="s">
        <v>4573</v>
      </c>
      <c r="K527" s="125" t="str">
        <f t="shared" si="8"/>
        <v>00</v>
      </c>
      <c r="L527">
        <f>VLOOKUP(E527,所属団体コード!$A$2:$B$225,2,0)</f>
        <v>171</v>
      </c>
      <c r="M527" s="124" t="s">
        <v>1603</v>
      </c>
    </row>
    <row r="528" spans="1:13" x14ac:dyDescent="0.15">
      <c r="A528">
        <v>1527</v>
      </c>
      <c r="B528" t="s">
        <v>3003</v>
      </c>
      <c r="C528" t="s">
        <v>3004</v>
      </c>
      <c r="D528" t="s">
        <v>550</v>
      </c>
      <c r="E528" s="139" t="s">
        <v>4244</v>
      </c>
      <c r="F528">
        <v>496033</v>
      </c>
      <c r="G528">
        <v>32</v>
      </c>
      <c r="H528">
        <v>500000527</v>
      </c>
      <c r="I528" t="s">
        <v>607</v>
      </c>
      <c r="J528" t="s">
        <v>1092</v>
      </c>
      <c r="K528" s="125" t="str">
        <f t="shared" si="8"/>
        <v>98</v>
      </c>
      <c r="L528">
        <f>VLOOKUP(E528,所属団体コード!$A$2:$B$225,2,0)</f>
        <v>171</v>
      </c>
      <c r="M528" s="124" t="s">
        <v>5171</v>
      </c>
    </row>
    <row r="529" spans="1:13" x14ac:dyDescent="0.15">
      <c r="A529">
        <v>1528</v>
      </c>
      <c r="B529" t="s">
        <v>3005</v>
      </c>
      <c r="C529" t="s">
        <v>3006</v>
      </c>
      <c r="D529" t="s">
        <v>134</v>
      </c>
      <c r="E529" s="139" t="s">
        <v>4245</v>
      </c>
      <c r="F529">
        <v>496039</v>
      </c>
      <c r="G529">
        <v>36</v>
      </c>
      <c r="H529">
        <v>500000528</v>
      </c>
      <c r="I529" t="s">
        <v>852</v>
      </c>
      <c r="J529" t="s">
        <v>660</v>
      </c>
      <c r="K529" s="125" t="str">
        <f t="shared" si="8"/>
        <v>99</v>
      </c>
      <c r="L529">
        <f>VLOOKUP(E529,所属団体コード!$A$2:$B$225,2,0)</f>
        <v>174</v>
      </c>
      <c r="M529" s="124" t="s">
        <v>5024</v>
      </c>
    </row>
    <row r="530" spans="1:13" x14ac:dyDescent="0.15">
      <c r="A530">
        <v>1529</v>
      </c>
      <c r="B530" t="s">
        <v>3007</v>
      </c>
      <c r="C530" t="s">
        <v>3008</v>
      </c>
      <c r="D530" t="s">
        <v>134</v>
      </c>
      <c r="E530" s="139" t="s">
        <v>4245</v>
      </c>
      <c r="F530">
        <v>496039</v>
      </c>
      <c r="G530">
        <v>36</v>
      </c>
      <c r="H530">
        <v>500000529</v>
      </c>
      <c r="I530" t="s">
        <v>796</v>
      </c>
      <c r="J530" t="s">
        <v>1230</v>
      </c>
      <c r="K530" s="125" t="str">
        <f t="shared" si="8"/>
        <v>99</v>
      </c>
      <c r="L530">
        <f>VLOOKUP(E530,所属団体コード!$A$2:$B$225,2,0)</f>
        <v>174</v>
      </c>
      <c r="M530" s="124" t="s">
        <v>4791</v>
      </c>
    </row>
    <row r="531" spans="1:13" x14ac:dyDescent="0.15">
      <c r="A531">
        <v>1530</v>
      </c>
      <c r="B531" t="s">
        <v>3009</v>
      </c>
      <c r="C531" t="s">
        <v>3010</v>
      </c>
      <c r="D531" t="s">
        <v>134</v>
      </c>
      <c r="E531" s="139" t="s">
        <v>4245</v>
      </c>
      <c r="F531">
        <v>496039</v>
      </c>
      <c r="G531">
        <v>36</v>
      </c>
      <c r="H531">
        <v>500000530</v>
      </c>
      <c r="I531" t="s">
        <v>953</v>
      </c>
      <c r="J531" t="s">
        <v>679</v>
      </c>
      <c r="K531" s="125" t="str">
        <f t="shared" si="8"/>
        <v>00</v>
      </c>
      <c r="L531">
        <f>VLOOKUP(E531,所属団体コード!$A$2:$B$225,2,0)</f>
        <v>174</v>
      </c>
      <c r="M531" s="124" t="s">
        <v>1615</v>
      </c>
    </row>
    <row r="532" spans="1:13" x14ac:dyDescent="0.15">
      <c r="A532">
        <v>1531</v>
      </c>
      <c r="B532" t="s">
        <v>3011</v>
      </c>
      <c r="C532" t="s">
        <v>3012</v>
      </c>
      <c r="D532" t="s">
        <v>134</v>
      </c>
      <c r="E532" s="139" t="s">
        <v>4245</v>
      </c>
      <c r="F532">
        <v>496039</v>
      </c>
      <c r="G532">
        <v>36</v>
      </c>
      <c r="H532">
        <v>500000531</v>
      </c>
      <c r="I532" t="s">
        <v>811</v>
      </c>
      <c r="J532" t="s">
        <v>1150</v>
      </c>
      <c r="K532" s="125" t="str">
        <f t="shared" si="8"/>
        <v>99</v>
      </c>
      <c r="L532">
        <f>VLOOKUP(E532,所属団体コード!$A$2:$B$225,2,0)</f>
        <v>174</v>
      </c>
      <c r="M532" s="124" t="s">
        <v>5172</v>
      </c>
    </row>
    <row r="533" spans="1:13" x14ac:dyDescent="0.15">
      <c r="A533">
        <v>1532</v>
      </c>
      <c r="B533" t="s">
        <v>3013</v>
      </c>
      <c r="C533" t="s">
        <v>3014</v>
      </c>
      <c r="D533" t="s">
        <v>178</v>
      </c>
      <c r="E533" s="139" t="s">
        <v>1785</v>
      </c>
      <c r="F533">
        <v>490061</v>
      </c>
      <c r="G533">
        <v>33</v>
      </c>
      <c r="H533">
        <v>500000532</v>
      </c>
      <c r="I533" t="s">
        <v>1144</v>
      </c>
      <c r="J533" t="s">
        <v>1075</v>
      </c>
      <c r="K533" s="125" t="str">
        <f t="shared" si="8"/>
        <v>94</v>
      </c>
      <c r="L533">
        <f>VLOOKUP(E533,所属団体コード!$A$2:$B$225,2,0)</f>
        <v>130</v>
      </c>
      <c r="M533" s="124" t="s">
        <v>5173</v>
      </c>
    </row>
    <row r="534" spans="1:13" x14ac:dyDescent="0.15">
      <c r="A534">
        <v>1533</v>
      </c>
      <c r="B534" t="s">
        <v>3015</v>
      </c>
      <c r="C534" t="s">
        <v>3016</v>
      </c>
      <c r="D534" t="s">
        <v>178</v>
      </c>
      <c r="E534" s="139" t="s">
        <v>1785</v>
      </c>
      <c r="F534">
        <v>490061</v>
      </c>
      <c r="G534">
        <v>33</v>
      </c>
      <c r="H534">
        <v>500000533</v>
      </c>
      <c r="I534" t="s">
        <v>644</v>
      </c>
      <c r="J534" t="s">
        <v>621</v>
      </c>
      <c r="K534" s="125" t="str">
        <f t="shared" si="8"/>
        <v>94</v>
      </c>
      <c r="L534">
        <f>VLOOKUP(E534,所属団体コード!$A$2:$B$225,2,0)</f>
        <v>130</v>
      </c>
      <c r="M534" s="124" t="s">
        <v>5174</v>
      </c>
    </row>
    <row r="535" spans="1:13" x14ac:dyDescent="0.15">
      <c r="A535">
        <v>1534</v>
      </c>
      <c r="B535" t="s">
        <v>3017</v>
      </c>
      <c r="C535" t="s">
        <v>3018</v>
      </c>
      <c r="D535" t="s">
        <v>178</v>
      </c>
      <c r="E535" s="139" t="s">
        <v>1785</v>
      </c>
      <c r="F535">
        <v>490061</v>
      </c>
      <c r="G535">
        <v>33</v>
      </c>
      <c r="H535">
        <v>500000534</v>
      </c>
      <c r="I535" t="s">
        <v>685</v>
      </c>
      <c r="J535" t="s">
        <v>828</v>
      </c>
      <c r="K535" s="125" t="str">
        <f t="shared" si="8"/>
        <v>95</v>
      </c>
      <c r="L535">
        <f>VLOOKUP(E535,所属団体コード!$A$2:$B$225,2,0)</f>
        <v>130</v>
      </c>
      <c r="M535" s="124" t="s">
        <v>5175</v>
      </c>
    </row>
    <row r="536" spans="1:13" x14ac:dyDescent="0.15">
      <c r="A536">
        <v>1535</v>
      </c>
      <c r="B536" t="s">
        <v>3019</v>
      </c>
      <c r="C536" t="s">
        <v>3020</v>
      </c>
      <c r="D536" t="s">
        <v>134</v>
      </c>
      <c r="E536" s="139" t="s">
        <v>1785</v>
      </c>
      <c r="F536">
        <v>490061</v>
      </c>
      <c r="G536">
        <v>33</v>
      </c>
      <c r="H536">
        <v>500000535</v>
      </c>
      <c r="I536" t="s">
        <v>740</v>
      </c>
      <c r="J536" t="s">
        <v>1063</v>
      </c>
      <c r="K536" s="125" t="str">
        <f t="shared" si="8"/>
        <v>96</v>
      </c>
      <c r="L536">
        <f>VLOOKUP(E536,所属団体コード!$A$2:$B$225,2,0)</f>
        <v>130</v>
      </c>
      <c r="M536" s="124" t="s">
        <v>5176</v>
      </c>
    </row>
    <row r="537" spans="1:13" x14ac:dyDescent="0.15">
      <c r="A537">
        <v>1536</v>
      </c>
      <c r="B537" t="s">
        <v>3021</v>
      </c>
      <c r="C537" t="s">
        <v>3022</v>
      </c>
      <c r="D537" t="s">
        <v>99</v>
      </c>
      <c r="E537" s="139" t="s">
        <v>1785</v>
      </c>
      <c r="F537">
        <v>490061</v>
      </c>
      <c r="G537">
        <v>33</v>
      </c>
      <c r="H537">
        <v>500000536</v>
      </c>
      <c r="I537" t="s">
        <v>769</v>
      </c>
      <c r="J537" t="s">
        <v>4574</v>
      </c>
      <c r="K537" s="125" t="str">
        <f t="shared" si="8"/>
        <v>96</v>
      </c>
      <c r="L537">
        <f>VLOOKUP(E537,所属団体コード!$A$2:$B$225,2,0)</f>
        <v>130</v>
      </c>
      <c r="M537" s="124" t="s">
        <v>1676</v>
      </c>
    </row>
    <row r="538" spans="1:13" x14ac:dyDescent="0.15">
      <c r="A538">
        <v>1537</v>
      </c>
      <c r="B538" t="s">
        <v>3023</v>
      </c>
      <c r="C538" t="s">
        <v>3024</v>
      </c>
      <c r="D538" t="s">
        <v>99</v>
      </c>
      <c r="E538" s="139" t="s">
        <v>1785</v>
      </c>
      <c r="F538">
        <v>490061</v>
      </c>
      <c r="G538">
        <v>33</v>
      </c>
      <c r="H538">
        <v>500000537</v>
      </c>
      <c r="I538" t="s">
        <v>802</v>
      </c>
      <c r="J538" t="s">
        <v>4575</v>
      </c>
      <c r="K538" s="125" t="str">
        <f t="shared" si="8"/>
        <v>97</v>
      </c>
      <c r="L538">
        <f>VLOOKUP(E538,所属団体コード!$A$2:$B$225,2,0)</f>
        <v>130</v>
      </c>
      <c r="M538" s="124" t="s">
        <v>5177</v>
      </c>
    </row>
    <row r="539" spans="1:13" x14ac:dyDescent="0.15">
      <c r="A539">
        <v>1538</v>
      </c>
      <c r="B539" t="s">
        <v>3025</v>
      </c>
      <c r="C539" t="s">
        <v>3026</v>
      </c>
      <c r="D539" t="s">
        <v>99</v>
      </c>
      <c r="E539" s="139" t="s">
        <v>1785</v>
      </c>
      <c r="F539">
        <v>490061</v>
      </c>
      <c r="G539">
        <v>33</v>
      </c>
      <c r="H539">
        <v>500000538</v>
      </c>
      <c r="I539" t="s">
        <v>1204</v>
      </c>
      <c r="J539" t="s">
        <v>1148</v>
      </c>
      <c r="K539" s="125" t="str">
        <f t="shared" si="8"/>
        <v>97</v>
      </c>
      <c r="L539">
        <f>VLOOKUP(E539,所属団体コード!$A$2:$B$225,2,0)</f>
        <v>130</v>
      </c>
      <c r="M539" s="124" t="s">
        <v>5178</v>
      </c>
    </row>
    <row r="540" spans="1:13" x14ac:dyDescent="0.15">
      <c r="A540">
        <v>1539</v>
      </c>
      <c r="B540" t="s">
        <v>3027</v>
      </c>
      <c r="C540" t="s">
        <v>3028</v>
      </c>
      <c r="D540" t="s">
        <v>99</v>
      </c>
      <c r="E540" s="139" t="s">
        <v>1785</v>
      </c>
      <c r="F540">
        <v>490061</v>
      </c>
      <c r="G540">
        <v>33</v>
      </c>
      <c r="H540">
        <v>500000539</v>
      </c>
      <c r="I540" t="s">
        <v>1220</v>
      </c>
      <c r="J540" t="s">
        <v>1137</v>
      </c>
      <c r="K540" s="125" t="str">
        <f t="shared" si="8"/>
        <v>98</v>
      </c>
      <c r="L540">
        <f>VLOOKUP(E540,所属団体コード!$A$2:$B$225,2,0)</f>
        <v>130</v>
      </c>
      <c r="M540" s="124" t="s">
        <v>5179</v>
      </c>
    </row>
    <row r="541" spans="1:13" x14ac:dyDescent="0.15">
      <c r="A541">
        <v>1540</v>
      </c>
      <c r="B541" t="s">
        <v>3029</v>
      </c>
      <c r="C541" t="s">
        <v>3030</v>
      </c>
      <c r="D541" t="s">
        <v>99</v>
      </c>
      <c r="E541" s="139" t="s">
        <v>1785</v>
      </c>
      <c r="F541">
        <v>490061</v>
      </c>
      <c r="G541">
        <v>33</v>
      </c>
      <c r="H541">
        <v>500000540</v>
      </c>
      <c r="I541" t="s">
        <v>838</v>
      </c>
      <c r="J541" t="s">
        <v>4576</v>
      </c>
      <c r="K541" s="125" t="str">
        <f t="shared" si="8"/>
        <v>97</v>
      </c>
      <c r="L541">
        <f>VLOOKUP(E541,所属団体コード!$A$2:$B$225,2,0)</f>
        <v>130</v>
      </c>
      <c r="M541" s="124" t="s">
        <v>5180</v>
      </c>
    </row>
    <row r="542" spans="1:13" x14ac:dyDescent="0.15">
      <c r="A542">
        <v>1541</v>
      </c>
      <c r="B542" t="s">
        <v>3031</v>
      </c>
      <c r="C542" t="s">
        <v>3032</v>
      </c>
      <c r="D542" t="s">
        <v>99</v>
      </c>
      <c r="E542" s="139" t="s">
        <v>1785</v>
      </c>
      <c r="F542">
        <v>490061</v>
      </c>
      <c r="G542">
        <v>33</v>
      </c>
      <c r="H542">
        <v>500000541</v>
      </c>
      <c r="I542" t="s">
        <v>976</v>
      </c>
      <c r="J542" t="s">
        <v>4577</v>
      </c>
      <c r="K542" s="125" t="str">
        <f t="shared" si="8"/>
        <v>97</v>
      </c>
      <c r="L542">
        <f>VLOOKUP(E542,所属団体コード!$A$2:$B$225,2,0)</f>
        <v>130</v>
      </c>
      <c r="M542" s="124" t="s">
        <v>5181</v>
      </c>
    </row>
    <row r="543" spans="1:13" x14ac:dyDescent="0.15">
      <c r="A543">
        <v>1542</v>
      </c>
      <c r="B543" t="s">
        <v>3033</v>
      </c>
      <c r="C543" t="s">
        <v>3034</v>
      </c>
      <c r="D543" t="s">
        <v>118</v>
      </c>
      <c r="E543" s="139" t="s">
        <v>1785</v>
      </c>
      <c r="F543">
        <v>490061</v>
      </c>
      <c r="G543">
        <v>33</v>
      </c>
      <c r="H543">
        <v>500000542</v>
      </c>
      <c r="I543" t="s">
        <v>607</v>
      </c>
      <c r="J543" t="s">
        <v>746</v>
      </c>
      <c r="K543" s="125" t="str">
        <f t="shared" si="8"/>
        <v>97</v>
      </c>
      <c r="L543">
        <f>VLOOKUP(E543,所属団体コード!$A$2:$B$225,2,0)</f>
        <v>130</v>
      </c>
      <c r="M543" s="124" t="s">
        <v>5182</v>
      </c>
    </row>
    <row r="544" spans="1:13" x14ac:dyDescent="0.15">
      <c r="A544">
        <v>1543</v>
      </c>
      <c r="B544" t="s">
        <v>3035</v>
      </c>
      <c r="C544" t="s">
        <v>3036</v>
      </c>
      <c r="D544" t="s">
        <v>118</v>
      </c>
      <c r="E544" s="139" t="s">
        <v>1785</v>
      </c>
      <c r="F544">
        <v>490061</v>
      </c>
      <c r="G544">
        <v>33</v>
      </c>
      <c r="H544">
        <v>500000543</v>
      </c>
      <c r="I544" t="s">
        <v>690</v>
      </c>
      <c r="J544" t="s">
        <v>1407</v>
      </c>
      <c r="K544" s="125" t="str">
        <f t="shared" si="8"/>
        <v>97</v>
      </c>
      <c r="L544">
        <f>VLOOKUP(E544,所属団体コード!$A$2:$B$225,2,0)</f>
        <v>130</v>
      </c>
      <c r="M544" s="124" t="s">
        <v>5183</v>
      </c>
    </row>
    <row r="545" spans="1:13" x14ac:dyDescent="0.15">
      <c r="A545">
        <v>1544</v>
      </c>
      <c r="B545" t="s">
        <v>3037</v>
      </c>
      <c r="C545" t="s">
        <v>3038</v>
      </c>
      <c r="D545" t="s">
        <v>118</v>
      </c>
      <c r="E545" s="139" t="s">
        <v>1785</v>
      </c>
      <c r="F545">
        <v>490061</v>
      </c>
      <c r="G545">
        <v>33</v>
      </c>
      <c r="H545">
        <v>500000544</v>
      </c>
      <c r="I545" t="s">
        <v>896</v>
      </c>
      <c r="J545" t="s">
        <v>1092</v>
      </c>
      <c r="K545" s="125" t="str">
        <f t="shared" si="8"/>
        <v>89</v>
      </c>
      <c r="L545">
        <f>VLOOKUP(E545,所属団体コード!$A$2:$B$225,2,0)</f>
        <v>130</v>
      </c>
      <c r="M545" s="124" t="s">
        <v>5184</v>
      </c>
    </row>
    <row r="546" spans="1:13" x14ac:dyDescent="0.15">
      <c r="A546">
        <v>1545</v>
      </c>
      <c r="B546" t="s">
        <v>3039</v>
      </c>
      <c r="C546" t="s">
        <v>3040</v>
      </c>
      <c r="D546" t="s">
        <v>126</v>
      </c>
      <c r="E546" s="139" t="s">
        <v>1785</v>
      </c>
      <c r="F546">
        <v>490061</v>
      </c>
      <c r="G546">
        <v>33</v>
      </c>
      <c r="H546">
        <v>500000545</v>
      </c>
      <c r="I546" t="s">
        <v>645</v>
      </c>
      <c r="J546" t="s">
        <v>972</v>
      </c>
      <c r="K546" s="125" t="str">
        <f t="shared" si="8"/>
        <v>99</v>
      </c>
      <c r="L546">
        <f>VLOOKUP(E546,所属団体コード!$A$2:$B$225,2,0)</f>
        <v>130</v>
      </c>
      <c r="M546" s="124" t="s">
        <v>4791</v>
      </c>
    </row>
    <row r="547" spans="1:13" x14ac:dyDescent="0.15">
      <c r="A547">
        <v>1546</v>
      </c>
      <c r="B547" t="s">
        <v>3041</v>
      </c>
      <c r="C547" t="s">
        <v>527</v>
      </c>
      <c r="D547" t="s">
        <v>126</v>
      </c>
      <c r="E547" s="139" t="s">
        <v>1785</v>
      </c>
      <c r="F547">
        <v>490061</v>
      </c>
      <c r="G547">
        <v>33</v>
      </c>
      <c r="H547">
        <v>500000546</v>
      </c>
      <c r="I547" t="s">
        <v>609</v>
      </c>
      <c r="J547" t="s">
        <v>829</v>
      </c>
      <c r="K547" s="125" t="str">
        <f t="shared" si="8"/>
        <v>99</v>
      </c>
      <c r="L547">
        <f>VLOOKUP(E547,所属団体コード!$A$2:$B$225,2,0)</f>
        <v>130</v>
      </c>
      <c r="M547" s="124" t="s">
        <v>5185</v>
      </c>
    </row>
    <row r="548" spans="1:13" x14ac:dyDescent="0.15">
      <c r="A548">
        <v>1547</v>
      </c>
      <c r="B548" t="s">
        <v>3042</v>
      </c>
      <c r="C548" t="s">
        <v>3043</v>
      </c>
      <c r="D548" t="s">
        <v>99</v>
      </c>
      <c r="E548" s="139" t="s">
        <v>1812</v>
      </c>
      <c r="F548">
        <v>492272</v>
      </c>
      <c r="G548">
        <v>38</v>
      </c>
      <c r="H548">
        <v>500000547</v>
      </c>
      <c r="I548" t="s">
        <v>687</v>
      </c>
      <c r="J548" t="s">
        <v>4578</v>
      </c>
      <c r="K548" s="125" t="str">
        <f t="shared" si="8"/>
        <v>98</v>
      </c>
      <c r="L548">
        <f>VLOOKUP(E548,所属団体コード!$A$2:$B$225,2,0)</f>
        <v>159</v>
      </c>
      <c r="M548" s="124" t="s">
        <v>5186</v>
      </c>
    </row>
    <row r="549" spans="1:13" x14ac:dyDescent="0.15">
      <c r="A549">
        <v>1548</v>
      </c>
      <c r="B549" t="s">
        <v>3044</v>
      </c>
      <c r="C549" t="s">
        <v>3045</v>
      </c>
      <c r="D549" t="s">
        <v>99</v>
      </c>
      <c r="E549" s="139" t="s">
        <v>1812</v>
      </c>
      <c r="F549">
        <v>492272</v>
      </c>
      <c r="G549">
        <v>38</v>
      </c>
      <c r="H549">
        <v>500000548</v>
      </c>
      <c r="I549" t="s">
        <v>4311</v>
      </c>
      <c r="J549" t="s">
        <v>629</v>
      </c>
      <c r="K549" s="125" t="str">
        <f t="shared" si="8"/>
        <v>97</v>
      </c>
      <c r="L549">
        <f>VLOOKUP(E549,所属団体コード!$A$2:$B$225,2,0)</f>
        <v>159</v>
      </c>
      <c r="M549" s="124" t="s">
        <v>5187</v>
      </c>
    </row>
    <row r="550" spans="1:13" x14ac:dyDescent="0.15">
      <c r="A550">
        <v>1549</v>
      </c>
      <c r="B550" t="s">
        <v>3046</v>
      </c>
      <c r="C550" t="s">
        <v>3047</v>
      </c>
      <c r="D550" t="s">
        <v>99</v>
      </c>
      <c r="E550" s="139" t="s">
        <v>1812</v>
      </c>
      <c r="F550">
        <v>492272</v>
      </c>
      <c r="G550">
        <v>38</v>
      </c>
      <c r="H550">
        <v>500000549</v>
      </c>
      <c r="I550" t="s">
        <v>715</v>
      </c>
      <c r="J550" t="s">
        <v>1038</v>
      </c>
      <c r="K550" s="125" t="str">
        <f t="shared" si="8"/>
        <v>97</v>
      </c>
      <c r="L550">
        <f>VLOOKUP(E550,所属団体コード!$A$2:$B$225,2,0)</f>
        <v>159</v>
      </c>
      <c r="M550" s="124" t="s">
        <v>4999</v>
      </c>
    </row>
    <row r="551" spans="1:13" x14ac:dyDescent="0.15">
      <c r="A551">
        <v>1550</v>
      </c>
      <c r="B551" t="s">
        <v>3048</v>
      </c>
      <c r="C551" t="s">
        <v>3049</v>
      </c>
      <c r="D551" t="s">
        <v>99</v>
      </c>
      <c r="E551" s="139" t="s">
        <v>1812</v>
      </c>
      <c r="F551">
        <v>492272</v>
      </c>
      <c r="G551">
        <v>38</v>
      </c>
      <c r="H551">
        <v>500000550</v>
      </c>
      <c r="I551" t="s">
        <v>4312</v>
      </c>
      <c r="J551" t="s">
        <v>637</v>
      </c>
      <c r="K551" s="125" t="str">
        <f t="shared" si="8"/>
        <v>97</v>
      </c>
      <c r="L551">
        <f>VLOOKUP(E551,所属団体コード!$A$2:$B$225,2,0)</f>
        <v>159</v>
      </c>
      <c r="M551" s="124" t="s">
        <v>5188</v>
      </c>
    </row>
    <row r="552" spans="1:13" x14ac:dyDescent="0.15">
      <c r="A552">
        <v>1551</v>
      </c>
      <c r="B552" t="s">
        <v>3050</v>
      </c>
      <c r="C552" t="s">
        <v>3051</v>
      </c>
      <c r="D552" t="s">
        <v>99</v>
      </c>
      <c r="E552" s="139" t="s">
        <v>1812</v>
      </c>
      <c r="F552">
        <v>492272</v>
      </c>
      <c r="G552">
        <v>38</v>
      </c>
      <c r="H552">
        <v>500000551</v>
      </c>
      <c r="I552" t="s">
        <v>676</v>
      </c>
      <c r="J552" t="s">
        <v>1397</v>
      </c>
      <c r="K552" s="125" t="str">
        <f t="shared" si="8"/>
        <v>97</v>
      </c>
      <c r="L552">
        <f>VLOOKUP(E552,所属団体コード!$A$2:$B$225,2,0)</f>
        <v>159</v>
      </c>
      <c r="M552" s="124" t="s">
        <v>1680</v>
      </c>
    </row>
    <row r="553" spans="1:13" x14ac:dyDescent="0.15">
      <c r="A553">
        <v>1552</v>
      </c>
      <c r="B553" t="s">
        <v>3052</v>
      </c>
      <c r="C553" t="s">
        <v>3053</v>
      </c>
      <c r="D553" t="s">
        <v>99</v>
      </c>
      <c r="E553" s="139" t="s">
        <v>1812</v>
      </c>
      <c r="F553">
        <v>492272</v>
      </c>
      <c r="G553">
        <v>38</v>
      </c>
      <c r="H553">
        <v>500000552</v>
      </c>
      <c r="I553" t="s">
        <v>860</v>
      </c>
      <c r="J553" t="s">
        <v>774</v>
      </c>
      <c r="K553" s="125" t="str">
        <f t="shared" si="8"/>
        <v>97</v>
      </c>
      <c r="L553">
        <f>VLOOKUP(E553,所属団体コード!$A$2:$B$225,2,0)</f>
        <v>159</v>
      </c>
      <c r="M553" s="124" t="s">
        <v>1646</v>
      </c>
    </row>
    <row r="554" spans="1:13" x14ac:dyDescent="0.15">
      <c r="A554">
        <v>1553</v>
      </c>
      <c r="B554" t="s">
        <v>1174</v>
      </c>
      <c r="C554" t="s">
        <v>535</v>
      </c>
      <c r="D554" t="s">
        <v>118</v>
      </c>
      <c r="E554" s="139" t="s">
        <v>1812</v>
      </c>
      <c r="F554">
        <v>492272</v>
      </c>
      <c r="G554">
        <v>38</v>
      </c>
      <c r="H554">
        <v>500000553</v>
      </c>
      <c r="I554" t="s">
        <v>807</v>
      </c>
      <c r="J554" t="s">
        <v>801</v>
      </c>
      <c r="K554" s="125" t="str">
        <f t="shared" si="8"/>
        <v>98</v>
      </c>
      <c r="L554">
        <f>VLOOKUP(E554,所属団体コード!$A$2:$B$225,2,0)</f>
        <v>159</v>
      </c>
      <c r="M554" s="124" t="s">
        <v>5189</v>
      </c>
    </row>
    <row r="555" spans="1:13" x14ac:dyDescent="0.15">
      <c r="A555">
        <v>1554</v>
      </c>
      <c r="B555" t="s">
        <v>3054</v>
      </c>
      <c r="C555" t="s">
        <v>3055</v>
      </c>
      <c r="D555" t="s">
        <v>118</v>
      </c>
      <c r="E555" s="139" t="s">
        <v>1812</v>
      </c>
      <c r="F555">
        <v>492272</v>
      </c>
      <c r="G555">
        <v>37</v>
      </c>
      <c r="H555">
        <v>500000554</v>
      </c>
      <c r="I555" t="s">
        <v>634</v>
      </c>
      <c r="J555" t="s">
        <v>622</v>
      </c>
      <c r="K555" s="125" t="str">
        <f t="shared" si="8"/>
        <v>98</v>
      </c>
      <c r="L555">
        <f>VLOOKUP(E555,所属団体コード!$A$2:$B$225,2,0)</f>
        <v>159</v>
      </c>
      <c r="M555" s="124" t="s">
        <v>5190</v>
      </c>
    </row>
    <row r="556" spans="1:13" x14ac:dyDescent="0.15">
      <c r="A556">
        <v>1555</v>
      </c>
      <c r="B556" t="s">
        <v>3056</v>
      </c>
      <c r="C556" t="s">
        <v>3057</v>
      </c>
      <c r="D556" t="s">
        <v>118</v>
      </c>
      <c r="E556" s="139" t="s">
        <v>1812</v>
      </c>
      <c r="F556">
        <v>492272</v>
      </c>
      <c r="G556">
        <v>38</v>
      </c>
      <c r="H556">
        <v>500000555</v>
      </c>
      <c r="I556" t="s">
        <v>834</v>
      </c>
      <c r="J556" t="s">
        <v>1102</v>
      </c>
      <c r="K556" s="125" t="str">
        <f t="shared" si="8"/>
        <v>98</v>
      </c>
      <c r="L556">
        <f>VLOOKUP(E556,所属団体コード!$A$2:$B$225,2,0)</f>
        <v>159</v>
      </c>
      <c r="M556" s="124" t="s">
        <v>5191</v>
      </c>
    </row>
    <row r="557" spans="1:13" x14ac:dyDescent="0.15">
      <c r="A557">
        <v>1556</v>
      </c>
      <c r="B557" t="s">
        <v>3058</v>
      </c>
      <c r="C557" t="s">
        <v>3059</v>
      </c>
      <c r="D557" t="s">
        <v>118</v>
      </c>
      <c r="E557" s="139" t="s">
        <v>1812</v>
      </c>
      <c r="F557">
        <v>492272</v>
      </c>
      <c r="G557">
        <v>38</v>
      </c>
      <c r="H557">
        <v>500000556</v>
      </c>
      <c r="I557" t="s">
        <v>687</v>
      </c>
      <c r="J557" t="s">
        <v>931</v>
      </c>
      <c r="K557" s="125" t="str">
        <f t="shared" si="8"/>
        <v>99</v>
      </c>
      <c r="L557">
        <f>VLOOKUP(E557,所属団体コード!$A$2:$B$225,2,0)</f>
        <v>159</v>
      </c>
      <c r="M557" s="124" t="s">
        <v>5192</v>
      </c>
    </row>
    <row r="558" spans="1:13" x14ac:dyDescent="0.15">
      <c r="A558">
        <v>1557</v>
      </c>
      <c r="B558" t="s">
        <v>3060</v>
      </c>
      <c r="C558" t="s">
        <v>3061</v>
      </c>
      <c r="D558" t="s">
        <v>118</v>
      </c>
      <c r="E558" s="139" t="s">
        <v>1812</v>
      </c>
      <c r="F558">
        <v>492272</v>
      </c>
      <c r="G558">
        <v>38</v>
      </c>
      <c r="H558">
        <v>500000557</v>
      </c>
      <c r="I558" t="s">
        <v>4284</v>
      </c>
      <c r="J558" t="s">
        <v>750</v>
      </c>
      <c r="K558" s="125" t="str">
        <f t="shared" si="8"/>
        <v>98</v>
      </c>
      <c r="L558">
        <f>VLOOKUP(E558,所属団体コード!$A$2:$B$225,2,0)</f>
        <v>159</v>
      </c>
      <c r="M558" s="124" t="s">
        <v>5104</v>
      </c>
    </row>
    <row r="559" spans="1:13" x14ac:dyDescent="0.15">
      <c r="A559">
        <v>1558</v>
      </c>
      <c r="B559" t="s">
        <v>3062</v>
      </c>
      <c r="C559" t="s">
        <v>3063</v>
      </c>
      <c r="D559" t="s">
        <v>118</v>
      </c>
      <c r="E559" s="139" t="s">
        <v>1812</v>
      </c>
      <c r="F559">
        <v>492272</v>
      </c>
      <c r="G559">
        <v>38</v>
      </c>
      <c r="H559">
        <v>500000558</v>
      </c>
      <c r="I559" t="s">
        <v>807</v>
      </c>
      <c r="J559" t="s">
        <v>864</v>
      </c>
      <c r="K559" s="125" t="str">
        <f t="shared" si="8"/>
        <v>99</v>
      </c>
      <c r="L559">
        <f>VLOOKUP(E559,所属団体コード!$A$2:$B$225,2,0)</f>
        <v>159</v>
      </c>
      <c r="M559" s="124" t="s">
        <v>4832</v>
      </c>
    </row>
    <row r="560" spans="1:13" x14ac:dyDescent="0.15">
      <c r="A560">
        <v>1559</v>
      </c>
      <c r="B560" t="s">
        <v>3064</v>
      </c>
      <c r="C560" t="s">
        <v>3065</v>
      </c>
      <c r="D560" t="s">
        <v>118</v>
      </c>
      <c r="E560" s="139" t="s">
        <v>1812</v>
      </c>
      <c r="F560">
        <v>492272</v>
      </c>
      <c r="G560">
        <v>38</v>
      </c>
      <c r="H560">
        <v>500000559</v>
      </c>
      <c r="I560" t="s">
        <v>4313</v>
      </c>
      <c r="J560" t="s">
        <v>946</v>
      </c>
      <c r="K560" s="125" t="str">
        <f t="shared" si="8"/>
        <v>98</v>
      </c>
      <c r="L560">
        <f>VLOOKUP(E560,所属団体コード!$A$2:$B$225,2,0)</f>
        <v>159</v>
      </c>
      <c r="M560" s="124" t="s">
        <v>4842</v>
      </c>
    </row>
    <row r="561" spans="1:13" x14ac:dyDescent="0.15">
      <c r="A561">
        <v>1560</v>
      </c>
      <c r="B561" t="s">
        <v>3066</v>
      </c>
      <c r="C561" t="s">
        <v>3067</v>
      </c>
      <c r="D561" t="s">
        <v>118</v>
      </c>
      <c r="E561" s="139" t="s">
        <v>1812</v>
      </c>
      <c r="F561">
        <v>492272</v>
      </c>
      <c r="G561">
        <v>38</v>
      </c>
      <c r="H561">
        <v>500000560</v>
      </c>
      <c r="I561" t="s">
        <v>881</v>
      </c>
      <c r="J561" t="s">
        <v>948</v>
      </c>
      <c r="K561" s="125" t="str">
        <f t="shared" si="8"/>
        <v>98</v>
      </c>
      <c r="L561">
        <f>VLOOKUP(E561,所属団体コード!$A$2:$B$225,2,0)</f>
        <v>159</v>
      </c>
      <c r="M561" s="124" t="s">
        <v>5193</v>
      </c>
    </row>
    <row r="562" spans="1:13" x14ac:dyDescent="0.15">
      <c r="A562">
        <v>1561</v>
      </c>
      <c r="B562" t="s">
        <v>3068</v>
      </c>
      <c r="C562" t="s">
        <v>3069</v>
      </c>
      <c r="D562" t="s">
        <v>118</v>
      </c>
      <c r="E562" s="139" t="s">
        <v>1812</v>
      </c>
      <c r="F562">
        <v>492272</v>
      </c>
      <c r="G562">
        <v>38</v>
      </c>
      <c r="H562">
        <v>500000561</v>
      </c>
      <c r="I562" t="s">
        <v>624</v>
      </c>
      <c r="J562" t="s">
        <v>4579</v>
      </c>
      <c r="K562" s="125" t="str">
        <f t="shared" si="8"/>
        <v>98</v>
      </c>
      <c r="L562">
        <f>VLOOKUP(E562,所属団体コード!$A$2:$B$225,2,0)</f>
        <v>159</v>
      </c>
      <c r="M562" s="124" t="s">
        <v>5194</v>
      </c>
    </row>
    <row r="563" spans="1:13" x14ac:dyDescent="0.15">
      <c r="A563">
        <v>1562</v>
      </c>
      <c r="B563" t="s">
        <v>3070</v>
      </c>
      <c r="C563" t="s">
        <v>3071</v>
      </c>
      <c r="D563" t="s">
        <v>126</v>
      </c>
      <c r="E563" s="139" t="s">
        <v>1812</v>
      </c>
      <c r="F563">
        <v>492272</v>
      </c>
      <c r="G563">
        <v>38</v>
      </c>
      <c r="H563">
        <v>500000562</v>
      </c>
      <c r="I563" t="s">
        <v>611</v>
      </c>
      <c r="J563" t="s">
        <v>4580</v>
      </c>
      <c r="K563" s="125" t="str">
        <f t="shared" si="8"/>
        <v>99</v>
      </c>
      <c r="L563">
        <f>VLOOKUP(E563,所属団体コード!$A$2:$B$225,2,0)</f>
        <v>159</v>
      </c>
      <c r="M563" s="124" t="s">
        <v>4980</v>
      </c>
    </row>
    <row r="564" spans="1:13" x14ac:dyDescent="0.15">
      <c r="A564">
        <v>1563</v>
      </c>
      <c r="B564" t="s">
        <v>3072</v>
      </c>
      <c r="C564" t="s">
        <v>3073</v>
      </c>
      <c r="D564" t="s">
        <v>126</v>
      </c>
      <c r="E564" s="139" t="s">
        <v>1812</v>
      </c>
      <c r="F564">
        <v>492272</v>
      </c>
      <c r="G564">
        <v>37</v>
      </c>
      <c r="H564">
        <v>500000563</v>
      </c>
      <c r="I564" t="s">
        <v>666</v>
      </c>
      <c r="J564" t="s">
        <v>1196</v>
      </c>
      <c r="K564" s="125" t="str">
        <f t="shared" si="8"/>
        <v>99</v>
      </c>
      <c r="L564">
        <f>VLOOKUP(E564,所属団体コード!$A$2:$B$225,2,0)</f>
        <v>159</v>
      </c>
      <c r="M564" s="124" t="s">
        <v>5195</v>
      </c>
    </row>
    <row r="565" spans="1:13" x14ac:dyDescent="0.15">
      <c r="A565">
        <v>1564</v>
      </c>
      <c r="B565" t="s">
        <v>3074</v>
      </c>
      <c r="C565" t="s">
        <v>3075</v>
      </c>
      <c r="D565" t="s">
        <v>126</v>
      </c>
      <c r="E565" s="139" t="s">
        <v>1812</v>
      </c>
      <c r="F565">
        <v>492272</v>
      </c>
      <c r="G565">
        <v>38</v>
      </c>
      <c r="H565">
        <v>500000564</v>
      </c>
      <c r="I565" t="s">
        <v>1542</v>
      </c>
      <c r="J565" t="s">
        <v>608</v>
      </c>
      <c r="K565" s="125" t="str">
        <f t="shared" si="8"/>
        <v>00</v>
      </c>
      <c r="L565">
        <f>VLOOKUP(E565,所属団体コード!$A$2:$B$225,2,0)</f>
        <v>159</v>
      </c>
      <c r="M565" s="124" t="s">
        <v>1614</v>
      </c>
    </row>
    <row r="566" spans="1:13" x14ac:dyDescent="0.15">
      <c r="A566">
        <v>1565</v>
      </c>
      <c r="B566" t="s">
        <v>3076</v>
      </c>
      <c r="C566" t="s">
        <v>3077</v>
      </c>
      <c r="D566" t="s">
        <v>126</v>
      </c>
      <c r="E566" s="139" t="s">
        <v>1812</v>
      </c>
      <c r="F566">
        <v>492272</v>
      </c>
      <c r="G566">
        <v>38</v>
      </c>
      <c r="H566">
        <v>500000565</v>
      </c>
      <c r="I566" t="s">
        <v>696</v>
      </c>
      <c r="J566" t="s">
        <v>4581</v>
      </c>
      <c r="K566" s="125" t="str">
        <f t="shared" si="8"/>
        <v>99</v>
      </c>
      <c r="L566">
        <f>VLOOKUP(E566,所属団体コード!$A$2:$B$225,2,0)</f>
        <v>159</v>
      </c>
      <c r="M566" s="124" t="s">
        <v>4971</v>
      </c>
    </row>
    <row r="567" spans="1:13" x14ac:dyDescent="0.15">
      <c r="A567">
        <v>1566</v>
      </c>
      <c r="B567" t="s">
        <v>3078</v>
      </c>
      <c r="C567" t="s">
        <v>3079</v>
      </c>
      <c r="D567" t="s">
        <v>126</v>
      </c>
      <c r="E567" s="139" t="s">
        <v>1812</v>
      </c>
      <c r="F567">
        <v>492272</v>
      </c>
      <c r="G567">
        <v>38</v>
      </c>
      <c r="H567">
        <v>500000566</v>
      </c>
      <c r="I567" t="s">
        <v>841</v>
      </c>
      <c r="J567" t="s">
        <v>1012</v>
      </c>
      <c r="K567" s="125" t="str">
        <f t="shared" si="8"/>
        <v>98</v>
      </c>
      <c r="L567">
        <f>VLOOKUP(E567,所属団体コード!$A$2:$B$225,2,0)</f>
        <v>159</v>
      </c>
      <c r="M567" s="124" t="s">
        <v>5126</v>
      </c>
    </row>
    <row r="568" spans="1:13" x14ac:dyDescent="0.15">
      <c r="A568">
        <v>1567</v>
      </c>
      <c r="B568" t="s">
        <v>3080</v>
      </c>
      <c r="C568" t="s">
        <v>3081</v>
      </c>
      <c r="D568" t="s">
        <v>126</v>
      </c>
      <c r="E568" s="139" t="s">
        <v>1812</v>
      </c>
      <c r="F568">
        <v>492272</v>
      </c>
      <c r="G568">
        <v>38</v>
      </c>
      <c r="H568">
        <v>500000567</v>
      </c>
      <c r="I568" t="s">
        <v>816</v>
      </c>
      <c r="J568" t="s">
        <v>4582</v>
      </c>
      <c r="K568" s="125" t="str">
        <f t="shared" si="8"/>
        <v>99</v>
      </c>
      <c r="L568">
        <f>VLOOKUP(E568,所属団体コード!$A$2:$B$225,2,0)</f>
        <v>159</v>
      </c>
      <c r="M568" s="124" t="s">
        <v>5137</v>
      </c>
    </row>
    <row r="569" spans="1:13" x14ac:dyDescent="0.15">
      <c r="A569">
        <v>1568</v>
      </c>
      <c r="B569" t="s">
        <v>3082</v>
      </c>
      <c r="C569" t="s">
        <v>3083</v>
      </c>
      <c r="D569" t="s">
        <v>126</v>
      </c>
      <c r="E569" s="139" t="s">
        <v>1812</v>
      </c>
      <c r="F569">
        <v>492272</v>
      </c>
      <c r="G569">
        <v>38</v>
      </c>
      <c r="H569">
        <v>500000568</v>
      </c>
      <c r="I569" t="s">
        <v>847</v>
      </c>
      <c r="J569" t="s">
        <v>828</v>
      </c>
      <c r="K569" s="125" t="str">
        <f t="shared" si="8"/>
        <v>99</v>
      </c>
      <c r="L569">
        <f>VLOOKUP(E569,所属団体コード!$A$2:$B$225,2,0)</f>
        <v>159</v>
      </c>
      <c r="M569" s="124" t="s">
        <v>5196</v>
      </c>
    </row>
    <row r="570" spans="1:13" x14ac:dyDescent="0.15">
      <c r="A570">
        <v>1569</v>
      </c>
      <c r="B570" t="s">
        <v>3084</v>
      </c>
      <c r="C570" t="s">
        <v>3085</v>
      </c>
      <c r="D570" t="s">
        <v>126</v>
      </c>
      <c r="E570" s="139" t="s">
        <v>1812</v>
      </c>
      <c r="F570">
        <v>492272</v>
      </c>
      <c r="G570">
        <v>38</v>
      </c>
      <c r="H570">
        <v>500000569</v>
      </c>
      <c r="I570" t="s">
        <v>4314</v>
      </c>
      <c r="J570" t="s">
        <v>1047</v>
      </c>
      <c r="K570" s="125" t="str">
        <f t="shared" si="8"/>
        <v>99</v>
      </c>
      <c r="L570">
        <f>VLOOKUP(E570,所属団体コード!$A$2:$B$225,2,0)</f>
        <v>159</v>
      </c>
      <c r="M570" s="124" t="s">
        <v>5197</v>
      </c>
    </row>
    <row r="571" spans="1:13" x14ac:dyDescent="0.15">
      <c r="A571">
        <v>1570</v>
      </c>
      <c r="B571" t="s">
        <v>3086</v>
      </c>
      <c r="C571" t="s">
        <v>3087</v>
      </c>
      <c r="D571" t="s">
        <v>126</v>
      </c>
      <c r="E571" s="139" t="s">
        <v>1812</v>
      </c>
      <c r="F571">
        <v>492272</v>
      </c>
      <c r="G571">
        <v>38</v>
      </c>
      <c r="H571">
        <v>500000570</v>
      </c>
      <c r="I571" t="s">
        <v>879</v>
      </c>
      <c r="J571" t="s">
        <v>867</v>
      </c>
      <c r="K571" s="125" t="str">
        <f t="shared" si="8"/>
        <v>00</v>
      </c>
      <c r="L571">
        <f>VLOOKUP(E571,所属団体コード!$A$2:$B$225,2,0)</f>
        <v>159</v>
      </c>
      <c r="M571" s="124" t="s">
        <v>1515</v>
      </c>
    </row>
    <row r="572" spans="1:13" x14ac:dyDescent="0.15">
      <c r="A572">
        <v>1571</v>
      </c>
      <c r="B572" t="s">
        <v>3088</v>
      </c>
      <c r="C572" t="s">
        <v>3089</v>
      </c>
      <c r="D572" t="s">
        <v>99</v>
      </c>
      <c r="E572" s="139" t="s">
        <v>1815</v>
      </c>
      <c r="F572">
        <v>492372</v>
      </c>
      <c r="G572">
        <v>34</v>
      </c>
      <c r="H572">
        <v>500000571</v>
      </c>
      <c r="I572" t="s">
        <v>939</v>
      </c>
      <c r="J572" t="s">
        <v>4583</v>
      </c>
      <c r="K572" s="125" t="str">
        <f t="shared" si="8"/>
        <v>97</v>
      </c>
      <c r="L572">
        <f>VLOOKUP(E572,所属団体コード!$A$2:$B$225,2,0)</f>
        <v>162</v>
      </c>
      <c r="M572" s="124" t="s">
        <v>5198</v>
      </c>
    </row>
    <row r="573" spans="1:13" x14ac:dyDescent="0.15">
      <c r="A573">
        <v>1572</v>
      </c>
      <c r="B573" t="s">
        <v>3090</v>
      </c>
      <c r="C573" t="s">
        <v>3091</v>
      </c>
      <c r="D573" t="s">
        <v>126</v>
      </c>
      <c r="E573" s="139" t="s">
        <v>1815</v>
      </c>
      <c r="F573">
        <v>492372</v>
      </c>
      <c r="G573">
        <v>34</v>
      </c>
      <c r="H573">
        <v>500000572</v>
      </c>
      <c r="I573" t="s">
        <v>1035</v>
      </c>
      <c r="J573" t="s">
        <v>1011</v>
      </c>
      <c r="K573" s="125" t="str">
        <f t="shared" si="8"/>
        <v>99</v>
      </c>
      <c r="L573">
        <f>VLOOKUP(E573,所属団体コード!$A$2:$B$225,2,0)</f>
        <v>162</v>
      </c>
      <c r="M573" s="124" t="s">
        <v>5199</v>
      </c>
    </row>
    <row r="574" spans="1:13" x14ac:dyDescent="0.15">
      <c r="A574">
        <v>1573</v>
      </c>
      <c r="B574" t="s">
        <v>3092</v>
      </c>
      <c r="C574" t="s">
        <v>3093</v>
      </c>
      <c r="D574" t="s">
        <v>99</v>
      </c>
      <c r="E574" s="139" t="s">
        <v>1817</v>
      </c>
      <c r="F574">
        <v>492402</v>
      </c>
      <c r="G574">
        <v>34</v>
      </c>
      <c r="H574">
        <v>500000573</v>
      </c>
      <c r="I574" t="s">
        <v>1222</v>
      </c>
      <c r="J574" t="s">
        <v>767</v>
      </c>
      <c r="K574" s="125" t="str">
        <f t="shared" si="8"/>
        <v>97</v>
      </c>
      <c r="L574">
        <f>VLOOKUP(E574,所属団体コード!$A$2:$B$225,2,0)</f>
        <v>164</v>
      </c>
      <c r="M574" s="124" t="s">
        <v>5200</v>
      </c>
    </row>
    <row r="575" spans="1:13" x14ac:dyDescent="0.15">
      <c r="A575">
        <v>1574</v>
      </c>
      <c r="B575" t="s">
        <v>3094</v>
      </c>
      <c r="C575" t="s">
        <v>3095</v>
      </c>
      <c r="D575" t="s">
        <v>99</v>
      </c>
      <c r="E575" s="139" t="s">
        <v>1817</v>
      </c>
      <c r="F575">
        <v>492402</v>
      </c>
      <c r="G575">
        <v>32</v>
      </c>
      <c r="H575">
        <v>500000574</v>
      </c>
      <c r="I575" t="s">
        <v>691</v>
      </c>
      <c r="J575" t="s">
        <v>1230</v>
      </c>
      <c r="K575" s="125" t="str">
        <f t="shared" si="8"/>
        <v>97</v>
      </c>
      <c r="L575">
        <f>VLOOKUP(E575,所属団体コード!$A$2:$B$225,2,0)</f>
        <v>164</v>
      </c>
      <c r="M575" s="124" t="s">
        <v>5118</v>
      </c>
    </row>
    <row r="576" spans="1:13" x14ac:dyDescent="0.15">
      <c r="A576">
        <v>1575</v>
      </c>
      <c r="B576" t="s">
        <v>3096</v>
      </c>
      <c r="C576" t="s">
        <v>3097</v>
      </c>
      <c r="D576" t="s">
        <v>118</v>
      </c>
      <c r="E576" s="139" t="s">
        <v>1817</v>
      </c>
      <c r="F576">
        <v>492402</v>
      </c>
      <c r="G576">
        <v>34</v>
      </c>
      <c r="H576">
        <v>500000575</v>
      </c>
      <c r="I576" t="s">
        <v>1087</v>
      </c>
      <c r="J576" t="s">
        <v>4584</v>
      </c>
      <c r="K576" s="125" t="str">
        <f t="shared" si="8"/>
        <v>98</v>
      </c>
      <c r="L576">
        <f>VLOOKUP(E576,所属団体コード!$A$2:$B$225,2,0)</f>
        <v>164</v>
      </c>
      <c r="M576" s="124" t="s">
        <v>5201</v>
      </c>
    </row>
    <row r="577" spans="1:13" x14ac:dyDescent="0.15">
      <c r="A577">
        <v>1576</v>
      </c>
      <c r="B577" t="s">
        <v>3098</v>
      </c>
      <c r="C577" t="s">
        <v>3099</v>
      </c>
      <c r="D577" t="s">
        <v>118</v>
      </c>
      <c r="E577" s="139" t="s">
        <v>1817</v>
      </c>
      <c r="F577">
        <v>492402</v>
      </c>
      <c r="G577">
        <v>34</v>
      </c>
      <c r="H577">
        <v>500000576</v>
      </c>
      <c r="I577" t="s">
        <v>1155</v>
      </c>
      <c r="J577" t="s">
        <v>1226</v>
      </c>
      <c r="K577" s="125" t="str">
        <f t="shared" si="8"/>
        <v>98</v>
      </c>
      <c r="L577">
        <f>VLOOKUP(E577,所属団体コード!$A$2:$B$225,2,0)</f>
        <v>164</v>
      </c>
      <c r="M577" s="124" t="s">
        <v>5202</v>
      </c>
    </row>
    <row r="578" spans="1:13" x14ac:dyDescent="0.15">
      <c r="A578">
        <v>1577</v>
      </c>
      <c r="B578" t="s">
        <v>3100</v>
      </c>
      <c r="C578" t="s">
        <v>3101</v>
      </c>
      <c r="D578" t="s">
        <v>118</v>
      </c>
      <c r="E578" s="139" t="s">
        <v>1817</v>
      </c>
      <c r="F578">
        <v>492402</v>
      </c>
      <c r="G578">
        <v>34</v>
      </c>
      <c r="H578">
        <v>500000577</v>
      </c>
      <c r="I578" t="s">
        <v>685</v>
      </c>
      <c r="J578" t="s">
        <v>4518</v>
      </c>
      <c r="K578" s="125" t="str">
        <f t="shared" si="8"/>
        <v>98</v>
      </c>
      <c r="L578">
        <f>VLOOKUP(E578,所属団体コード!$A$2:$B$225,2,0)</f>
        <v>164</v>
      </c>
      <c r="M578" s="124" t="s">
        <v>5203</v>
      </c>
    </row>
    <row r="579" spans="1:13" x14ac:dyDescent="0.15">
      <c r="A579">
        <v>1578</v>
      </c>
      <c r="B579" t="s">
        <v>3102</v>
      </c>
      <c r="C579" t="s">
        <v>3103</v>
      </c>
      <c r="D579" t="s">
        <v>118</v>
      </c>
      <c r="E579" s="139" t="s">
        <v>1817</v>
      </c>
      <c r="F579">
        <v>492402</v>
      </c>
      <c r="G579">
        <v>34</v>
      </c>
      <c r="H579">
        <v>500000578</v>
      </c>
      <c r="I579" t="s">
        <v>645</v>
      </c>
      <c r="J579" t="s">
        <v>873</v>
      </c>
      <c r="K579" s="125" t="str">
        <f t="shared" ref="K579:K642" si="9">LEFT(M579,2)</f>
        <v>98</v>
      </c>
      <c r="L579">
        <f>VLOOKUP(E579,所属団体コード!$A$2:$B$225,2,0)</f>
        <v>164</v>
      </c>
      <c r="M579" s="124" t="s">
        <v>5001</v>
      </c>
    </row>
    <row r="580" spans="1:13" x14ac:dyDescent="0.15">
      <c r="A580">
        <v>1579</v>
      </c>
      <c r="B580" t="s">
        <v>3104</v>
      </c>
      <c r="C580" t="s">
        <v>3105</v>
      </c>
      <c r="D580" t="s">
        <v>118</v>
      </c>
      <c r="E580" s="139" t="s">
        <v>1817</v>
      </c>
      <c r="F580">
        <v>492402</v>
      </c>
      <c r="G580">
        <v>34</v>
      </c>
      <c r="H580">
        <v>500000579</v>
      </c>
      <c r="I580" t="s">
        <v>712</v>
      </c>
      <c r="J580" t="s">
        <v>959</v>
      </c>
      <c r="K580" s="125" t="str">
        <f t="shared" si="9"/>
        <v>98</v>
      </c>
      <c r="L580">
        <f>VLOOKUP(E580,所属団体コード!$A$2:$B$225,2,0)</f>
        <v>164</v>
      </c>
      <c r="M580" s="124" t="s">
        <v>5204</v>
      </c>
    </row>
    <row r="581" spans="1:13" x14ac:dyDescent="0.15">
      <c r="A581">
        <v>1580</v>
      </c>
      <c r="B581" t="s">
        <v>3106</v>
      </c>
      <c r="C581" t="s">
        <v>3107</v>
      </c>
      <c r="D581" t="s">
        <v>118</v>
      </c>
      <c r="E581" s="139" t="s">
        <v>1817</v>
      </c>
      <c r="F581">
        <v>492402</v>
      </c>
      <c r="G581">
        <v>34</v>
      </c>
      <c r="H581">
        <v>500000580</v>
      </c>
      <c r="I581" t="s">
        <v>4315</v>
      </c>
      <c r="J581" t="s">
        <v>1337</v>
      </c>
      <c r="K581" s="125" t="str">
        <f t="shared" si="9"/>
        <v>98</v>
      </c>
      <c r="L581">
        <f>VLOOKUP(E581,所属団体コード!$A$2:$B$225,2,0)</f>
        <v>164</v>
      </c>
      <c r="M581" s="124" t="s">
        <v>4982</v>
      </c>
    </row>
    <row r="582" spans="1:13" x14ac:dyDescent="0.15">
      <c r="A582">
        <v>1581</v>
      </c>
      <c r="B582" t="s">
        <v>3108</v>
      </c>
      <c r="C582" t="s">
        <v>3109</v>
      </c>
      <c r="D582" t="s">
        <v>118</v>
      </c>
      <c r="E582" s="139" t="s">
        <v>1817</v>
      </c>
      <c r="F582">
        <v>492402</v>
      </c>
      <c r="G582">
        <v>34</v>
      </c>
      <c r="H582">
        <v>500000581</v>
      </c>
      <c r="I582" t="s">
        <v>736</v>
      </c>
      <c r="J582" t="s">
        <v>4585</v>
      </c>
      <c r="K582" s="125" t="str">
        <f t="shared" si="9"/>
        <v>98</v>
      </c>
      <c r="L582">
        <f>VLOOKUP(E582,所属団体コード!$A$2:$B$225,2,0)</f>
        <v>164</v>
      </c>
      <c r="M582" s="124" t="s">
        <v>5205</v>
      </c>
    </row>
    <row r="583" spans="1:13" x14ac:dyDescent="0.15">
      <c r="A583">
        <v>1582</v>
      </c>
      <c r="B583" t="s">
        <v>3110</v>
      </c>
      <c r="C583" t="s">
        <v>3111</v>
      </c>
      <c r="D583" t="s">
        <v>118</v>
      </c>
      <c r="E583" s="139" t="s">
        <v>1817</v>
      </c>
      <c r="F583">
        <v>492402</v>
      </c>
      <c r="G583">
        <v>32</v>
      </c>
      <c r="H583">
        <v>500000582</v>
      </c>
      <c r="I583" t="s">
        <v>932</v>
      </c>
      <c r="J583" t="s">
        <v>961</v>
      </c>
      <c r="K583" s="125" t="str">
        <f t="shared" si="9"/>
        <v>98</v>
      </c>
      <c r="L583">
        <f>VLOOKUP(E583,所属団体コード!$A$2:$B$225,2,0)</f>
        <v>164</v>
      </c>
      <c r="M583" s="124" t="s">
        <v>1520</v>
      </c>
    </row>
    <row r="584" spans="1:13" x14ac:dyDescent="0.15">
      <c r="A584">
        <v>1583</v>
      </c>
      <c r="B584" t="s">
        <v>3112</v>
      </c>
      <c r="C584" t="s">
        <v>3113</v>
      </c>
      <c r="D584" t="s">
        <v>118</v>
      </c>
      <c r="E584" s="139" t="s">
        <v>1817</v>
      </c>
      <c r="F584">
        <v>492402</v>
      </c>
      <c r="G584">
        <v>34</v>
      </c>
      <c r="H584">
        <v>500000583</v>
      </c>
      <c r="I584" t="s">
        <v>779</v>
      </c>
      <c r="J584" t="s">
        <v>4586</v>
      </c>
      <c r="K584" s="125" t="str">
        <f t="shared" si="9"/>
        <v>98</v>
      </c>
      <c r="L584">
        <f>VLOOKUP(E584,所属団体コード!$A$2:$B$225,2,0)</f>
        <v>164</v>
      </c>
      <c r="M584" s="124" t="s">
        <v>5206</v>
      </c>
    </row>
    <row r="585" spans="1:13" x14ac:dyDescent="0.15">
      <c r="A585">
        <v>1584</v>
      </c>
      <c r="B585" t="s">
        <v>3114</v>
      </c>
      <c r="C585" t="s">
        <v>3115</v>
      </c>
      <c r="D585" t="s">
        <v>118</v>
      </c>
      <c r="E585" s="139" t="s">
        <v>1817</v>
      </c>
      <c r="F585">
        <v>492402</v>
      </c>
      <c r="G585">
        <v>34</v>
      </c>
      <c r="H585">
        <v>500000584</v>
      </c>
      <c r="I585" t="s">
        <v>910</v>
      </c>
      <c r="J585" t="s">
        <v>4587</v>
      </c>
      <c r="K585" s="125" t="str">
        <f t="shared" si="9"/>
        <v>98</v>
      </c>
      <c r="L585">
        <f>VLOOKUP(E585,所属団体コード!$A$2:$B$225,2,0)</f>
        <v>164</v>
      </c>
      <c r="M585" s="124" t="s">
        <v>5066</v>
      </c>
    </row>
    <row r="586" spans="1:13" x14ac:dyDescent="0.15">
      <c r="A586">
        <v>1585</v>
      </c>
      <c r="B586" t="s">
        <v>3116</v>
      </c>
      <c r="C586" t="s">
        <v>3117</v>
      </c>
      <c r="D586" t="s">
        <v>118</v>
      </c>
      <c r="E586" s="139" t="s">
        <v>1817</v>
      </c>
      <c r="F586">
        <v>492402</v>
      </c>
      <c r="G586">
        <v>34</v>
      </c>
      <c r="H586">
        <v>500000585</v>
      </c>
      <c r="I586" t="s">
        <v>796</v>
      </c>
      <c r="J586" t="s">
        <v>701</v>
      </c>
      <c r="K586" s="125" t="str">
        <f t="shared" si="9"/>
        <v>98</v>
      </c>
      <c r="L586">
        <f>VLOOKUP(E586,所属団体コード!$A$2:$B$225,2,0)</f>
        <v>164</v>
      </c>
      <c r="M586" s="124" t="s">
        <v>5207</v>
      </c>
    </row>
    <row r="587" spans="1:13" x14ac:dyDescent="0.15">
      <c r="A587">
        <v>1586</v>
      </c>
      <c r="B587" t="s">
        <v>3118</v>
      </c>
      <c r="C587" t="s">
        <v>526</v>
      </c>
      <c r="D587" t="s">
        <v>118</v>
      </c>
      <c r="E587" s="139" t="s">
        <v>1817</v>
      </c>
      <c r="F587">
        <v>492402</v>
      </c>
      <c r="G587">
        <v>34</v>
      </c>
      <c r="H587">
        <v>500000586</v>
      </c>
      <c r="I587" t="s">
        <v>685</v>
      </c>
      <c r="J587" t="s">
        <v>960</v>
      </c>
      <c r="K587" s="125" t="str">
        <f t="shared" si="9"/>
        <v>98</v>
      </c>
      <c r="L587">
        <f>VLOOKUP(E587,所属団体コード!$A$2:$B$225,2,0)</f>
        <v>164</v>
      </c>
      <c r="M587" s="124" t="s">
        <v>5208</v>
      </c>
    </row>
    <row r="588" spans="1:13" x14ac:dyDescent="0.15">
      <c r="A588">
        <v>1587</v>
      </c>
      <c r="B588" t="s">
        <v>3119</v>
      </c>
      <c r="C588" t="s">
        <v>3120</v>
      </c>
      <c r="D588" t="s">
        <v>126</v>
      </c>
      <c r="E588" s="139" t="s">
        <v>1817</v>
      </c>
      <c r="F588">
        <v>492402</v>
      </c>
      <c r="G588">
        <v>34</v>
      </c>
      <c r="H588">
        <v>500000587</v>
      </c>
      <c r="I588" t="s">
        <v>888</v>
      </c>
      <c r="J588" t="s">
        <v>4588</v>
      </c>
      <c r="K588" s="125" t="str">
        <f t="shared" si="9"/>
        <v>99</v>
      </c>
      <c r="L588">
        <f>VLOOKUP(E588,所属団体コード!$A$2:$B$225,2,0)</f>
        <v>164</v>
      </c>
      <c r="M588" s="124" t="s">
        <v>5209</v>
      </c>
    </row>
    <row r="589" spans="1:13" x14ac:dyDescent="0.15">
      <c r="A589">
        <v>1588</v>
      </c>
      <c r="B589" t="s">
        <v>3121</v>
      </c>
      <c r="C589" t="s">
        <v>3122</v>
      </c>
      <c r="D589" t="s">
        <v>126</v>
      </c>
      <c r="E589" s="139" t="s">
        <v>1817</v>
      </c>
      <c r="F589">
        <v>492402</v>
      </c>
      <c r="G589">
        <v>34</v>
      </c>
      <c r="H589">
        <v>500000588</v>
      </c>
      <c r="I589" t="s">
        <v>1009</v>
      </c>
      <c r="J589" t="s">
        <v>4442</v>
      </c>
      <c r="K589" s="125" t="str">
        <f t="shared" si="9"/>
        <v>00</v>
      </c>
      <c r="L589">
        <f>VLOOKUP(E589,所属団体コード!$A$2:$B$225,2,0)</f>
        <v>164</v>
      </c>
      <c r="M589" s="124" t="s">
        <v>1501</v>
      </c>
    </row>
    <row r="590" spans="1:13" x14ac:dyDescent="0.15">
      <c r="A590">
        <v>1589</v>
      </c>
      <c r="B590" t="s">
        <v>3123</v>
      </c>
      <c r="C590" t="s">
        <v>3124</v>
      </c>
      <c r="D590" t="s">
        <v>126</v>
      </c>
      <c r="E590" s="139" t="s">
        <v>1817</v>
      </c>
      <c r="F590">
        <v>492402</v>
      </c>
      <c r="G590">
        <v>34</v>
      </c>
      <c r="H590">
        <v>500000589</v>
      </c>
      <c r="I590" t="s">
        <v>665</v>
      </c>
      <c r="J590" t="s">
        <v>4589</v>
      </c>
      <c r="K590" s="125" t="str">
        <f t="shared" si="9"/>
        <v>99</v>
      </c>
      <c r="L590">
        <f>VLOOKUP(E590,所属団体コード!$A$2:$B$225,2,0)</f>
        <v>164</v>
      </c>
      <c r="M590" s="124" t="s">
        <v>5005</v>
      </c>
    </row>
    <row r="591" spans="1:13" x14ac:dyDescent="0.15">
      <c r="A591">
        <v>1590</v>
      </c>
      <c r="B591" t="s">
        <v>3125</v>
      </c>
      <c r="C591" t="s">
        <v>3126</v>
      </c>
      <c r="D591" t="s">
        <v>126</v>
      </c>
      <c r="E591" s="139" t="s">
        <v>1817</v>
      </c>
      <c r="F591">
        <v>492402</v>
      </c>
      <c r="G591">
        <v>34</v>
      </c>
      <c r="H591">
        <v>500000590</v>
      </c>
      <c r="I591" t="s">
        <v>807</v>
      </c>
      <c r="J591" t="s">
        <v>4556</v>
      </c>
      <c r="K591" s="125" t="str">
        <f t="shared" si="9"/>
        <v>99</v>
      </c>
      <c r="L591">
        <f>VLOOKUP(E591,所属団体コード!$A$2:$B$225,2,0)</f>
        <v>164</v>
      </c>
      <c r="M591" s="124" t="s">
        <v>1644</v>
      </c>
    </row>
    <row r="592" spans="1:13" x14ac:dyDescent="0.15">
      <c r="A592">
        <v>1591</v>
      </c>
      <c r="B592" t="s">
        <v>3127</v>
      </c>
      <c r="C592" t="s">
        <v>3128</v>
      </c>
      <c r="D592" t="s">
        <v>126</v>
      </c>
      <c r="E592" s="139" t="s">
        <v>1817</v>
      </c>
      <c r="F592">
        <v>492402</v>
      </c>
      <c r="G592">
        <v>34</v>
      </c>
      <c r="H592">
        <v>500000591</v>
      </c>
      <c r="I592" t="s">
        <v>824</v>
      </c>
      <c r="J592" t="s">
        <v>928</v>
      </c>
      <c r="K592" s="125" t="str">
        <f t="shared" si="9"/>
        <v>99</v>
      </c>
      <c r="L592">
        <f>VLOOKUP(E592,所属団体コード!$A$2:$B$225,2,0)</f>
        <v>164</v>
      </c>
      <c r="M592" s="124" t="s">
        <v>5210</v>
      </c>
    </row>
    <row r="593" spans="1:13" x14ac:dyDescent="0.15">
      <c r="A593">
        <v>1592</v>
      </c>
      <c r="B593" t="s">
        <v>3129</v>
      </c>
      <c r="C593" t="s">
        <v>3130</v>
      </c>
      <c r="D593" t="s">
        <v>129</v>
      </c>
      <c r="E593" s="139" t="s">
        <v>1817</v>
      </c>
      <c r="F593">
        <v>492402</v>
      </c>
      <c r="G593">
        <v>34</v>
      </c>
      <c r="H593">
        <v>500000592</v>
      </c>
      <c r="I593" t="s">
        <v>875</v>
      </c>
      <c r="J593" t="s">
        <v>4590</v>
      </c>
      <c r="K593" s="125" t="str">
        <f t="shared" si="9"/>
        <v>00</v>
      </c>
      <c r="L593">
        <f>VLOOKUP(E593,所属団体コード!$A$2:$B$225,2,0)</f>
        <v>164</v>
      </c>
      <c r="M593" s="124" t="s">
        <v>5211</v>
      </c>
    </row>
    <row r="594" spans="1:13" x14ac:dyDescent="0.15">
      <c r="A594">
        <v>1593</v>
      </c>
      <c r="B594" t="s">
        <v>3131</v>
      </c>
      <c r="C594" t="s">
        <v>3132</v>
      </c>
      <c r="D594" t="s">
        <v>129</v>
      </c>
      <c r="E594" s="139" t="s">
        <v>1817</v>
      </c>
      <c r="F594">
        <v>492402</v>
      </c>
      <c r="G594">
        <v>34</v>
      </c>
      <c r="H594">
        <v>500000593</v>
      </c>
      <c r="I594" t="s">
        <v>1537</v>
      </c>
      <c r="J594" t="s">
        <v>4591</v>
      </c>
      <c r="K594" s="125" t="str">
        <f t="shared" si="9"/>
        <v>00</v>
      </c>
      <c r="L594">
        <f>VLOOKUP(E594,所属団体コード!$A$2:$B$225,2,0)</f>
        <v>164</v>
      </c>
      <c r="M594" s="124" t="s">
        <v>1703</v>
      </c>
    </row>
    <row r="595" spans="1:13" x14ac:dyDescent="0.15">
      <c r="A595">
        <v>1594</v>
      </c>
      <c r="B595" t="s">
        <v>3133</v>
      </c>
      <c r="C595" t="s">
        <v>3134</v>
      </c>
      <c r="D595" t="s">
        <v>129</v>
      </c>
      <c r="E595" s="139" t="s">
        <v>1817</v>
      </c>
      <c r="F595">
        <v>492402</v>
      </c>
      <c r="G595">
        <v>32</v>
      </c>
      <c r="H595">
        <v>500000594</v>
      </c>
      <c r="I595" t="s">
        <v>707</v>
      </c>
      <c r="J595" t="s">
        <v>4592</v>
      </c>
      <c r="K595" s="125" t="str">
        <f t="shared" si="9"/>
        <v>00</v>
      </c>
      <c r="L595">
        <f>VLOOKUP(E595,所属団体コード!$A$2:$B$225,2,0)</f>
        <v>164</v>
      </c>
      <c r="M595" s="124" t="s">
        <v>1661</v>
      </c>
    </row>
    <row r="596" spans="1:13" x14ac:dyDescent="0.15">
      <c r="A596">
        <v>1595</v>
      </c>
      <c r="B596" t="s">
        <v>3135</v>
      </c>
      <c r="C596" t="s">
        <v>3136</v>
      </c>
      <c r="D596" t="s">
        <v>134</v>
      </c>
      <c r="E596" s="139" t="s">
        <v>4246</v>
      </c>
      <c r="F596">
        <v>496043</v>
      </c>
      <c r="G596">
        <v>38</v>
      </c>
      <c r="H596">
        <v>500000595</v>
      </c>
      <c r="I596" t="s">
        <v>703</v>
      </c>
      <c r="J596" t="s">
        <v>1107</v>
      </c>
      <c r="K596" s="125" t="str">
        <f t="shared" si="9"/>
        <v>99</v>
      </c>
      <c r="L596">
        <f>VLOOKUP(E596,所属団体コード!$A$2:$B$225,2,0)</f>
        <v>175</v>
      </c>
      <c r="M596" s="124" t="s">
        <v>5212</v>
      </c>
    </row>
    <row r="597" spans="1:13" x14ac:dyDescent="0.15">
      <c r="A597">
        <v>1596</v>
      </c>
      <c r="B597" t="s">
        <v>3137</v>
      </c>
      <c r="C597" t="s">
        <v>3138</v>
      </c>
      <c r="D597" t="s">
        <v>134</v>
      </c>
      <c r="E597" s="139" t="s">
        <v>4246</v>
      </c>
      <c r="F597">
        <v>496043</v>
      </c>
      <c r="G597">
        <v>38</v>
      </c>
      <c r="H597">
        <v>500000596</v>
      </c>
      <c r="I597" t="s">
        <v>913</v>
      </c>
      <c r="J597" t="s">
        <v>1408</v>
      </c>
      <c r="K597" s="125" t="str">
        <f t="shared" si="9"/>
        <v>99</v>
      </c>
      <c r="L597">
        <f>VLOOKUP(E597,所属団体コード!$A$2:$B$225,2,0)</f>
        <v>175</v>
      </c>
      <c r="M597" s="124" t="s">
        <v>5213</v>
      </c>
    </row>
    <row r="598" spans="1:13" x14ac:dyDescent="0.15">
      <c r="A598">
        <v>1597</v>
      </c>
      <c r="B598" t="s">
        <v>3139</v>
      </c>
      <c r="C598" t="s">
        <v>3140</v>
      </c>
      <c r="D598" t="s">
        <v>99</v>
      </c>
      <c r="E598" s="139" t="s">
        <v>4246</v>
      </c>
      <c r="F598">
        <v>496043</v>
      </c>
      <c r="G598">
        <v>38</v>
      </c>
      <c r="H598">
        <v>500000597</v>
      </c>
      <c r="I598" t="s">
        <v>1046</v>
      </c>
      <c r="J598" t="s">
        <v>4593</v>
      </c>
      <c r="K598" s="125" t="str">
        <f t="shared" si="9"/>
        <v>00</v>
      </c>
      <c r="L598">
        <f>VLOOKUP(E598,所属団体コード!$A$2:$B$225,2,0)</f>
        <v>175</v>
      </c>
      <c r="M598" s="124" t="s">
        <v>1689</v>
      </c>
    </row>
    <row r="599" spans="1:13" x14ac:dyDescent="0.15">
      <c r="A599">
        <v>1598</v>
      </c>
      <c r="B599" t="s">
        <v>3141</v>
      </c>
      <c r="C599" t="s">
        <v>3142</v>
      </c>
      <c r="D599" t="s">
        <v>99</v>
      </c>
      <c r="E599" s="139" t="s">
        <v>4246</v>
      </c>
      <c r="F599">
        <v>496043</v>
      </c>
      <c r="G599">
        <v>38</v>
      </c>
      <c r="H599">
        <v>500000598</v>
      </c>
      <c r="I599" t="s">
        <v>777</v>
      </c>
      <c r="J599" t="s">
        <v>1403</v>
      </c>
      <c r="K599" s="125" t="str">
        <f t="shared" si="9"/>
        <v>00</v>
      </c>
      <c r="L599">
        <f>VLOOKUP(E599,所属団体コード!$A$2:$B$225,2,0)</f>
        <v>175</v>
      </c>
      <c r="M599" s="124" t="s">
        <v>1500</v>
      </c>
    </row>
    <row r="600" spans="1:13" x14ac:dyDescent="0.15">
      <c r="A600">
        <v>1599</v>
      </c>
      <c r="B600" t="s">
        <v>3143</v>
      </c>
      <c r="C600" t="s">
        <v>3144</v>
      </c>
      <c r="D600" t="s">
        <v>99</v>
      </c>
      <c r="E600" s="139" t="s">
        <v>4246</v>
      </c>
      <c r="F600">
        <v>496043</v>
      </c>
      <c r="G600">
        <v>38</v>
      </c>
      <c r="H600">
        <v>500000599</v>
      </c>
      <c r="I600" t="s">
        <v>4316</v>
      </c>
      <c r="J600" t="s">
        <v>750</v>
      </c>
      <c r="K600" s="125" t="str">
        <f t="shared" si="9"/>
        <v>01</v>
      </c>
      <c r="L600">
        <f>VLOOKUP(E600,所属団体コード!$A$2:$B$225,2,0)</f>
        <v>175</v>
      </c>
      <c r="M600" s="124" t="s">
        <v>1619</v>
      </c>
    </row>
    <row r="601" spans="1:13" x14ac:dyDescent="0.15">
      <c r="A601">
        <v>1600</v>
      </c>
      <c r="B601" t="s">
        <v>3145</v>
      </c>
      <c r="C601" t="s">
        <v>3146</v>
      </c>
      <c r="D601" t="s">
        <v>99</v>
      </c>
      <c r="E601" s="139" t="s">
        <v>1796</v>
      </c>
      <c r="F601">
        <v>491050</v>
      </c>
      <c r="G601">
        <v>34</v>
      </c>
      <c r="H601">
        <v>500000600</v>
      </c>
      <c r="I601" t="s">
        <v>958</v>
      </c>
      <c r="J601" t="s">
        <v>911</v>
      </c>
      <c r="K601" s="125" t="str">
        <f t="shared" si="9"/>
        <v>96</v>
      </c>
      <c r="L601">
        <f>VLOOKUP(E601,所属団体コード!$A$2:$B$225,2,0)</f>
        <v>141</v>
      </c>
      <c r="M601" s="124" t="s">
        <v>5214</v>
      </c>
    </row>
    <row r="602" spans="1:13" x14ac:dyDescent="0.15">
      <c r="A602">
        <v>1601</v>
      </c>
      <c r="B602" t="s">
        <v>3147</v>
      </c>
      <c r="C602" t="s">
        <v>3148</v>
      </c>
      <c r="D602" t="s">
        <v>99</v>
      </c>
      <c r="E602" s="139" t="s">
        <v>1796</v>
      </c>
      <c r="F602">
        <v>491050</v>
      </c>
      <c r="G602">
        <v>34</v>
      </c>
      <c r="H602">
        <v>500000601</v>
      </c>
      <c r="I602" t="s">
        <v>607</v>
      </c>
      <c r="J602" t="s">
        <v>4594</v>
      </c>
      <c r="K602" s="125" t="str">
        <f t="shared" si="9"/>
        <v>97</v>
      </c>
      <c r="L602">
        <f>VLOOKUP(E602,所属団体コード!$A$2:$B$225,2,0)</f>
        <v>141</v>
      </c>
      <c r="M602" s="124" t="s">
        <v>1700</v>
      </c>
    </row>
    <row r="603" spans="1:13" x14ac:dyDescent="0.15">
      <c r="A603">
        <v>1602</v>
      </c>
      <c r="B603" t="s">
        <v>3149</v>
      </c>
      <c r="C603" t="s">
        <v>3150</v>
      </c>
      <c r="D603" t="s">
        <v>118</v>
      </c>
      <c r="E603" s="139" t="s">
        <v>1796</v>
      </c>
      <c r="F603">
        <v>491050</v>
      </c>
      <c r="G603">
        <v>34</v>
      </c>
      <c r="H603">
        <v>500000602</v>
      </c>
      <c r="I603" t="s">
        <v>4317</v>
      </c>
      <c r="J603" t="s">
        <v>4595</v>
      </c>
      <c r="K603" s="125" t="str">
        <f t="shared" si="9"/>
        <v>99</v>
      </c>
      <c r="L603">
        <f>VLOOKUP(E603,所属団体コード!$A$2:$B$225,2,0)</f>
        <v>141</v>
      </c>
      <c r="M603" s="124" t="s">
        <v>5192</v>
      </c>
    </row>
    <row r="604" spans="1:13" x14ac:dyDescent="0.15">
      <c r="A604">
        <v>1603</v>
      </c>
      <c r="B604" t="s">
        <v>3151</v>
      </c>
      <c r="C604" t="s">
        <v>3152</v>
      </c>
      <c r="D604" t="s">
        <v>126</v>
      </c>
      <c r="E604" s="139" t="s">
        <v>1796</v>
      </c>
      <c r="F604">
        <v>491050</v>
      </c>
      <c r="G604">
        <v>34</v>
      </c>
      <c r="H604">
        <v>500000603</v>
      </c>
      <c r="I604" t="s">
        <v>913</v>
      </c>
      <c r="J604" t="s">
        <v>4596</v>
      </c>
      <c r="K604" s="125" t="str">
        <f t="shared" si="9"/>
        <v>98</v>
      </c>
      <c r="L604">
        <f>VLOOKUP(E604,所属団体コード!$A$2:$B$225,2,0)</f>
        <v>141</v>
      </c>
      <c r="M604" s="124" t="s">
        <v>1663</v>
      </c>
    </row>
    <row r="605" spans="1:13" x14ac:dyDescent="0.15">
      <c r="A605">
        <v>1604</v>
      </c>
      <c r="B605" t="s">
        <v>3153</v>
      </c>
      <c r="C605" t="s">
        <v>3154</v>
      </c>
      <c r="D605" t="s">
        <v>126</v>
      </c>
      <c r="E605" s="139" t="s">
        <v>1796</v>
      </c>
      <c r="F605">
        <v>491050</v>
      </c>
      <c r="G605">
        <v>34</v>
      </c>
      <c r="H605">
        <v>500000604</v>
      </c>
      <c r="I605" t="s">
        <v>824</v>
      </c>
      <c r="J605" t="s">
        <v>4597</v>
      </c>
      <c r="K605" s="125" t="str">
        <f t="shared" si="9"/>
        <v>99</v>
      </c>
      <c r="L605">
        <f>VLOOKUP(E605,所属団体コード!$A$2:$B$225,2,0)</f>
        <v>141</v>
      </c>
      <c r="M605" s="124" t="s">
        <v>5095</v>
      </c>
    </row>
    <row r="606" spans="1:13" x14ac:dyDescent="0.15">
      <c r="A606">
        <v>1605</v>
      </c>
      <c r="B606" t="s">
        <v>3155</v>
      </c>
      <c r="C606" t="s">
        <v>3156</v>
      </c>
      <c r="D606" t="s">
        <v>126</v>
      </c>
      <c r="E606" s="139" t="s">
        <v>1796</v>
      </c>
      <c r="F606">
        <v>491050</v>
      </c>
      <c r="G606">
        <v>34</v>
      </c>
      <c r="H606">
        <v>500000605</v>
      </c>
      <c r="I606" t="s">
        <v>685</v>
      </c>
      <c r="J606" t="s">
        <v>657</v>
      </c>
      <c r="K606" s="125" t="str">
        <f t="shared" si="9"/>
        <v>99</v>
      </c>
      <c r="L606">
        <f>VLOOKUP(E606,所属団体コード!$A$2:$B$225,2,0)</f>
        <v>141</v>
      </c>
      <c r="M606" s="124" t="s">
        <v>5215</v>
      </c>
    </row>
    <row r="607" spans="1:13" x14ac:dyDescent="0.15">
      <c r="A607">
        <v>1606</v>
      </c>
      <c r="B607" t="s">
        <v>3157</v>
      </c>
      <c r="C607" t="s">
        <v>3158</v>
      </c>
      <c r="D607" t="s">
        <v>126</v>
      </c>
      <c r="E607" s="139" t="s">
        <v>1796</v>
      </c>
      <c r="F607">
        <v>491050</v>
      </c>
      <c r="G607">
        <v>34</v>
      </c>
      <c r="H607">
        <v>500000606</v>
      </c>
      <c r="I607" t="s">
        <v>4318</v>
      </c>
      <c r="J607" t="s">
        <v>984</v>
      </c>
      <c r="K607" s="125" t="str">
        <f t="shared" si="9"/>
        <v>99</v>
      </c>
      <c r="L607">
        <f>VLOOKUP(E607,所属団体コード!$A$2:$B$225,2,0)</f>
        <v>141</v>
      </c>
      <c r="M607" s="124" t="s">
        <v>5216</v>
      </c>
    </row>
    <row r="608" spans="1:13" x14ac:dyDescent="0.15">
      <c r="A608">
        <v>1607</v>
      </c>
      <c r="B608" t="s">
        <v>3159</v>
      </c>
      <c r="C608" t="s">
        <v>3160</v>
      </c>
      <c r="D608" t="s">
        <v>144</v>
      </c>
      <c r="E608" s="139" t="s">
        <v>1796</v>
      </c>
      <c r="F608">
        <v>491050</v>
      </c>
      <c r="G608">
        <v>34</v>
      </c>
      <c r="H608">
        <v>500000607</v>
      </c>
      <c r="I608" t="s">
        <v>4319</v>
      </c>
      <c r="J608" t="s">
        <v>742</v>
      </c>
      <c r="K608" s="125" t="str">
        <f t="shared" si="9"/>
        <v>96</v>
      </c>
      <c r="L608">
        <f>VLOOKUP(E608,所属団体コード!$A$2:$B$225,2,0)</f>
        <v>141</v>
      </c>
      <c r="M608" s="124" t="s">
        <v>5217</v>
      </c>
    </row>
    <row r="609" spans="1:13" x14ac:dyDescent="0.15">
      <c r="A609">
        <v>1608</v>
      </c>
      <c r="B609" t="s">
        <v>3161</v>
      </c>
      <c r="C609" t="s">
        <v>3162</v>
      </c>
      <c r="D609" t="s">
        <v>126</v>
      </c>
      <c r="E609" s="139" t="s">
        <v>1789</v>
      </c>
      <c r="F609" t="s">
        <v>220</v>
      </c>
      <c r="G609">
        <v>38</v>
      </c>
      <c r="H609">
        <v>500000608</v>
      </c>
      <c r="I609" t="s">
        <v>786</v>
      </c>
      <c r="J609" t="s">
        <v>831</v>
      </c>
      <c r="K609" s="125" t="str">
        <f t="shared" si="9"/>
        <v>98</v>
      </c>
      <c r="L609">
        <f>VLOOKUP(E609,所属団体コード!$A$2:$B$225,2,0)</f>
        <v>134</v>
      </c>
      <c r="M609" s="124" t="s">
        <v>5218</v>
      </c>
    </row>
    <row r="610" spans="1:13" x14ac:dyDescent="0.15">
      <c r="A610">
        <v>1609</v>
      </c>
      <c r="B610" t="s">
        <v>3163</v>
      </c>
      <c r="C610" t="s">
        <v>3164</v>
      </c>
      <c r="D610" t="s">
        <v>126</v>
      </c>
      <c r="E610" s="139" t="s">
        <v>1789</v>
      </c>
      <c r="F610" t="s">
        <v>220</v>
      </c>
      <c r="G610">
        <v>38</v>
      </c>
      <c r="H610">
        <v>500000609</v>
      </c>
      <c r="I610" t="s">
        <v>626</v>
      </c>
      <c r="J610" t="s">
        <v>4598</v>
      </c>
      <c r="K610" s="125" t="str">
        <f t="shared" si="9"/>
        <v>99</v>
      </c>
      <c r="L610">
        <f>VLOOKUP(E610,所属団体コード!$A$2:$B$225,2,0)</f>
        <v>134</v>
      </c>
      <c r="M610" s="124" t="s">
        <v>5219</v>
      </c>
    </row>
    <row r="611" spans="1:13" x14ac:dyDescent="0.15">
      <c r="A611">
        <v>1610</v>
      </c>
      <c r="B611" t="s">
        <v>3165</v>
      </c>
      <c r="C611" t="s">
        <v>3166</v>
      </c>
      <c r="D611" t="s">
        <v>126</v>
      </c>
      <c r="E611" s="139" t="s">
        <v>1789</v>
      </c>
      <c r="F611" t="s">
        <v>220</v>
      </c>
      <c r="G611">
        <v>38</v>
      </c>
      <c r="H611">
        <v>500000610</v>
      </c>
      <c r="I611" t="s">
        <v>913</v>
      </c>
      <c r="J611" t="s">
        <v>965</v>
      </c>
      <c r="K611" s="125" t="str">
        <f t="shared" si="9"/>
        <v>99</v>
      </c>
      <c r="L611">
        <f>VLOOKUP(E611,所属団体コード!$A$2:$B$225,2,0)</f>
        <v>134</v>
      </c>
      <c r="M611" s="124" t="s">
        <v>5152</v>
      </c>
    </row>
    <row r="612" spans="1:13" x14ac:dyDescent="0.15">
      <c r="A612">
        <v>1611</v>
      </c>
      <c r="B612" t="s">
        <v>3167</v>
      </c>
      <c r="C612" t="s">
        <v>3168</v>
      </c>
      <c r="D612" t="s">
        <v>126</v>
      </c>
      <c r="E612" s="139" t="s">
        <v>1789</v>
      </c>
      <c r="F612" t="s">
        <v>220</v>
      </c>
      <c r="G612">
        <v>38</v>
      </c>
      <c r="H612">
        <v>500000611</v>
      </c>
      <c r="I612" t="s">
        <v>4320</v>
      </c>
      <c r="J612" t="s">
        <v>994</v>
      </c>
      <c r="K612" s="125" t="str">
        <f t="shared" si="9"/>
        <v>00</v>
      </c>
      <c r="L612">
        <f>VLOOKUP(E612,所属団体コード!$A$2:$B$225,2,0)</f>
        <v>134</v>
      </c>
      <c r="M612" s="124" t="s">
        <v>5220</v>
      </c>
    </row>
    <row r="613" spans="1:13" x14ac:dyDescent="0.15">
      <c r="A613">
        <v>1612</v>
      </c>
      <c r="B613" t="s">
        <v>3169</v>
      </c>
      <c r="C613" t="s">
        <v>3170</v>
      </c>
      <c r="D613" t="s">
        <v>118</v>
      </c>
      <c r="E613" s="139" t="s">
        <v>1789</v>
      </c>
      <c r="F613" t="s">
        <v>220</v>
      </c>
      <c r="G613">
        <v>38</v>
      </c>
      <c r="H613">
        <v>500000612</v>
      </c>
      <c r="I613" t="s">
        <v>1001</v>
      </c>
      <c r="J613" t="s">
        <v>1138</v>
      </c>
      <c r="K613" s="125" t="str">
        <f t="shared" si="9"/>
        <v>97</v>
      </c>
      <c r="L613">
        <f>VLOOKUP(E613,所属団体コード!$A$2:$B$225,2,0)</f>
        <v>134</v>
      </c>
      <c r="M613" s="124" t="s">
        <v>5221</v>
      </c>
    </row>
    <row r="614" spans="1:13" x14ac:dyDescent="0.15">
      <c r="A614">
        <v>1613</v>
      </c>
      <c r="B614" t="s">
        <v>3171</v>
      </c>
      <c r="C614" t="s">
        <v>3172</v>
      </c>
      <c r="D614" t="s">
        <v>118</v>
      </c>
      <c r="E614" s="139" t="s">
        <v>1789</v>
      </c>
      <c r="F614" t="s">
        <v>220</v>
      </c>
      <c r="G614">
        <v>38</v>
      </c>
      <c r="H614">
        <v>500000613</v>
      </c>
      <c r="I614" t="s">
        <v>630</v>
      </c>
      <c r="J614" t="s">
        <v>4599</v>
      </c>
      <c r="K614" s="125" t="str">
        <f t="shared" si="9"/>
        <v>98</v>
      </c>
      <c r="L614">
        <f>VLOOKUP(E614,所属団体コード!$A$2:$B$225,2,0)</f>
        <v>134</v>
      </c>
      <c r="M614" s="124" t="s">
        <v>4842</v>
      </c>
    </row>
    <row r="615" spans="1:13" x14ac:dyDescent="0.15">
      <c r="A615">
        <v>1614</v>
      </c>
      <c r="B615" t="s">
        <v>3173</v>
      </c>
      <c r="C615" t="s">
        <v>530</v>
      </c>
      <c r="D615" t="s">
        <v>118</v>
      </c>
      <c r="E615" s="139" t="s">
        <v>1789</v>
      </c>
      <c r="F615" t="s">
        <v>220</v>
      </c>
      <c r="G615">
        <v>38</v>
      </c>
      <c r="H615">
        <v>500000614</v>
      </c>
      <c r="I615" t="s">
        <v>607</v>
      </c>
      <c r="J615" t="s">
        <v>803</v>
      </c>
      <c r="K615" s="125" t="str">
        <f t="shared" si="9"/>
        <v>99</v>
      </c>
      <c r="L615">
        <f>VLOOKUP(E615,所属団体コード!$A$2:$B$225,2,0)</f>
        <v>134</v>
      </c>
      <c r="M615" s="124" t="s">
        <v>5222</v>
      </c>
    </row>
    <row r="616" spans="1:13" x14ac:dyDescent="0.15">
      <c r="A616">
        <v>1615</v>
      </c>
      <c r="B616" t="s">
        <v>3174</v>
      </c>
      <c r="C616" t="s">
        <v>3175</v>
      </c>
      <c r="D616" t="s">
        <v>99</v>
      </c>
      <c r="E616" s="139" t="s">
        <v>1789</v>
      </c>
      <c r="F616" t="s">
        <v>220</v>
      </c>
      <c r="G616">
        <v>38</v>
      </c>
      <c r="H616">
        <v>500000615</v>
      </c>
      <c r="I616" t="s">
        <v>997</v>
      </c>
      <c r="J616" t="s">
        <v>799</v>
      </c>
      <c r="K616" s="125" t="str">
        <f t="shared" si="9"/>
        <v>96</v>
      </c>
      <c r="L616">
        <f>VLOOKUP(E616,所属団体コード!$A$2:$B$225,2,0)</f>
        <v>134</v>
      </c>
      <c r="M616" s="124" t="s">
        <v>5223</v>
      </c>
    </row>
    <row r="617" spans="1:13" x14ac:dyDescent="0.15">
      <c r="A617">
        <v>1616</v>
      </c>
      <c r="B617" t="s">
        <v>3176</v>
      </c>
      <c r="C617" t="s">
        <v>3177</v>
      </c>
      <c r="D617" t="s">
        <v>99</v>
      </c>
      <c r="E617" s="139" t="s">
        <v>1789</v>
      </c>
      <c r="F617" t="s">
        <v>220</v>
      </c>
      <c r="G617">
        <v>38</v>
      </c>
      <c r="H617">
        <v>500000616</v>
      </c>
      <c r="I617" t="s">
        <v>626</v>
      </c>
      <c r="J617" t="s">
        <v>4600</v>
      </c>
      <c r="K617" s="125" t="str">
        <f t="shared" si="9"/>
        <v>97</v>
      </c>
      <c r="L617">
        <f>VLOOKUP(E617,所属団体コード!$A$2:$B$225,2,0)</f>
        <v>134</v>
      </c>
      <c r="M617" s="124" t="s">
        <v>5221</v>
      </c>
    </row>
    <row r="618" spans="1:13" x14ac:dyDescent="0.15">
      <c r="A618">
        <v>1617</v>
      </c>
      <c r="B618" t="s">
        <v>3178</v>
      </c>
      <c r="C618" t="s">
        <v>3179</v>
      </c>
      <c r="D618" t="s">
        <v>134</v>
      </c>
      <c r="E618" s="139" t="s">
        <v>1789</v>
      </c>
      <c r="F618" t="s">
        <v>220</v>
      </c>
      <c r="G618">
        <v>37</v>
      </c>
      <c r="H618">
        <v>500000617</v>
      </c>
      <c r="I618" t="s">
        <v>1219</v>
      </c>
      <c r="J618" t="s">
        <v>606</v>
      </c>
      <c r="K618" s="125" t="str">
        <f t="shared" si="9"/>
        <v>95</v>
      </c>
      <c r="L618">
        <f>VLOOKUP(E618,所属団体コード!$A$2:$B$225,2,0)</f>
        <v>134</v>
      </c>
      <c r="M618" s="124" t="s">
        <v>5224</v>
      </c>
    </row>
    <row r="619" spans="1:13" x14ac:dyDescent="0.15">
      <c r="A619">
        <v>1618</v>
      </c>
      <c r="B619" t="s">
        <v>3180</v>
      </c>
      <c r="C619" t="s">
        <v>3181</v>
      </c>
      <c r="D619" t="s">
        <v>134</v>
      </c>
      <c r="E619" s="139" t="s">
        <v>1789</v>
      </c>
      <c r="F619" t="s">
        <v>220</v>
      </c>
      <c r="G619">
        <v>38</v>
      </c>
      <c r="H619">
        <v>500000618</v>
      </c>
      <c r="I619" t="s">
        <v>609</v>
      </c>
      <c r="J619" t="s">
        <v>850</v>
      </c>
      <c r="K619" s="125" t="str">
        <f t="shared" si="9"/>
        <v>96</v>
      </c>
      <c r="L619">
        <f>VLOOKUP(E619,所属団体コード!$A$2:$B$225,2,0)</f>
        <v>134</v>
      </c>
      <c r="M619" s="124" t="s">
        <v>5225</v>
      </c>
    </row>
    <row r="620" spans="1:13" x14ac:dyDescent="0.15">
      <c r="A620">
        <v>1619</v>
      </c>
      <c r="B620" t="s">
        <v>3182</v>
      </c>
      <c r="C620" t="s">
        <v>3183</v>
      </c>
      <c r="D620" t="s">
        <v>178</v>
      </c>
      <c r="E620" s="139" t="s">
        <v>1789</v>
      </c>
      <c r="F620" t="s">
        <v>220</v>
      </c>
      <c r="G620">
        <v>38</v>
      </c>
      <c r="H620">
        <v>500000619</v>
      </c>
      <c r="I620" t="s">
        <v>716</v>
      </c>
      <c r="J620" t="s">
        <v>617</v>
      </c>
      <c r="K620" s="125" t="str">
        <f t="shared" si="9"/>
        <v>95</v>
      </c>
      <c r="L620">
        <f>VLOOKUP(E620,所属団体コード!$A$2:$B$225,2,0)</f>
        <v>134</v>
      </c>
      <c r="M620" s="124" t="s">
        <v>5226</v>
      </c>
    </row>
    <row r="621" spans="1:13" x14ac:dyDescent="0.15">
      <c r="A621">
        <v>1620</v>
      </c>
      <c r="B621" t="s">
        <v>3184</v>
      </c>
      <c r="C621" t="s">
        <v>3185</v>
      </c>
      <c r="D621" t="s">
        <v>126</v>
      </c>
      <c r="E621" s="139" t="s">
        <v>1789</v>
      </c>
      <c r="F621" t="s">
        <v>220</v>
      </c>
      <c r="G621">
        <v>38</v>
      </c>
      <c r="H621">
        <v>500000620</v>
      </c>
      <c r="I621" t="s">
        <v>620</v>
      </c>
      <c r="J621" t="s">
        <v>1023</v>
      </c>
      <c r="K621" s="125" t="str">
        <f t="shared" si="9"/>
        <v>00</v>
      </c>
      <c r="L621">
        <f>VLOOKUP(E621,所属団体コード!$A$2:$B$225,2,0)</f>
        <v>134</v>
      </c>
      <c r="M621" s="124" t="s">
        <v>5227</v>
      </c>
    </row>
    <row r="622" spans="1:13" x14ac:dyDescent="0.15">
      <c r="A622">
        <v>1621</v>
      </c>
      <c r="B622" t="s">
        <v>3186</v>
      </c>
      <c r="C622" t="s">
        <v>3187</v>
      </c>
      <c r="D622" t="s">
        <v>126</v>
      </c>
      <c r="E622" s="139" t="s">
        <v>1789</v>
      </c>
      <c r="F622" t="s">
        <v>220</v>
      </c>
      <c r="G622">
        <v>38</v>
      </c>
      <c r="H622">
        <v>500000621</v>
      </c>
      <c r="I622" t="s">
        <v>609</v>
      </c>
      <c r="J622" t="s">
        <v>756</v>
      </c>
      <c r="K622" s="125" t="str">
        <f t="shared" si="9"/>
        <v>99</v>
      </c>
      <c r="L622">
        <f>VLOOKUP(E622,所属団体コード!$A$2:$B$225,2,0)</f>
        <v>134</v>
      </c>
      <c r="M622" s="124" t="s">
        <v>1641</v>
      </c>
    </row>
    <row r="623" spans="1:13" x14ac:dyDescent="0.15">
      <c r="A623">
        <v>1622</v>
      </c>
      <c r="B623" t="s">
        <v>3188</v>
      </c>
      <c r="C623" t="s">
        <v>3189</v>
      </c>
      <c r="D623" t="s">
        <v>126</v>
      </c>
      <c r="E623" s="139" t="s">
        <v>1789</v>
      </c>
      <c r="F623" t="s">
        <v>220</v>
      </c>
      <c r="G623">
        <v>38</v>
      </c>
      <c r="H623">
        <v>500000622</v>
      </c>
      <c r="I623" t="s">
        <v>1535</v>
      </c>
      <c r="J623" t="s">
        <v>4601</v>
      </c>
      <c r="K623" s="125" t="str">
        <f t="shared" si="9"/>
        <v>99</v>
      </c>
      <c r="L623">
        <f>VLOOKUP(E623,所属団体コード!$A$2:$B$225,2,0)</f>
        <v>134</v>
      </c>
      <c r="M623" s="124" t="s">
        <v>5228</v>
      </c>
    </row>
    <row r="624" spans="1:13" x14ac:dyDescent="0.15">
      <c r="A624">
        <v>1623</v>
      </c>
      <c r="B624" t="s">
        <v>3190</v>
      </c>
      <c r="C624" t="s">
        <v>3191</v>
      </c>
      <c r="D624" t="s">
        <v>126</v>
      </c>
      <c r="E624" s="139" t="s">
        <v>1789</v>
      </c>
      <c r="F624" t="s">
        <v>220</v>
      </c>
      <c r="G624">
        <v>38</v>
      </c>
      <c r="H624">
        <v>500000623</v>
      </c>
      <c r="I624" t="s">
        <v>655</v>
      </c>
      <c r="J624" t="s">
        <v>656</v>
      </c>
      <c r="K624" s="125" t="str">
        <f t="shared" si="9"/>
        <v>00</v>
      </c>
      <c r="L624">
        <f>VLOOKUP(E624,所属団体コード!$A$2:$B$225,2,0)</f>
        <v>134</v>
      </c>
      <c r="M624" s="124" t="s">
        <v>1448</v>
      </c>
    </row>
    <row r="625" spans="1:13" x14ac:dyDescent="0.15">
      <c r="A625">
        <v>1624</v>
      </c>
      <c r="B625" t="s">
        <v>3192</v>
      </c>
      <c r="C625" t="s">
        <v>3193</v>
      </c>
      <c r="D625" t="s">
        <v>126</v>
      </c>
      <c r="E625" s="139" t="s">
        <v>1789</v>
      </c>
      <c r="F625" t="s">
        <v>220</v>
      </c>
      <c r="G625">
        <v>38</v>
      </c>
      <c r="H625">
        <v>500000624</v>
      </c>
      <c r="I625" t="s">
        <v>896</v>
      </c>
      <c r="J625" t="s">
        <v>1045</v>
      </c>
      <c r="K625" s="125" t="str">
        <f t="shared" si="9"/>
        <v>99</v>
      </c>
      <c r="L625">
        <f>VLOOKUP(E625,所属団体コード!$A$2:$B$225,2,0)</f>
        <v>134</v>
      </c>
      <c r="M625" s="124" t="s">
        <v>5229</v>
      </c>
    </row>
    <row r="626" spans="1:13" x14ac:dyDescent="0.15">
      <c r="A626">
        <v>1625</v>
      </c>
      <c r="B626" t="s">
        <v>3194</v>
      </c>
      <c r="C626" t="s">
        <v>3195</v>
      </c>
      <c r="D626" t="s">
        <v>126</v>
      </c>
      <c r="E626" s="139" t="s">
        <v>1789</v>
      </c>
      <c r="F626" t="s">
        <v>220</v>
      </c>
      <c r="G626">
        <v>38</v>
      </c>
      <c r="H626">
        <v>500000625</v>
      </c>
      <c r="I626" t="s">
        <v>620</v>
      </c>
      <c r="J626" t="s">
        <v>780</v>
      </c>
      <c r="K626" s="125" t="str">
        <f t="shared" si="9"/>
        <v>99</v>
      </c>
      <c r="L626">
        <f>VLOOKUP(E626,所属団体コード!$A$2:$B$225,2,0)</f>
        <v>134</v>
      </c>
      <c r="M626" s="124" t="s">
        <v>5230</v>
      </c>
    </row>
    <row r="627" spans="1:13" x14ac:dyDescent="0.15">
      <c r="A627">
        <v>1626</v>
      </c>
      <c r="B627" t="s">
        <v>3196</v>
      </c>
      <c r="C627" t="s">
        <v>3197</v>
      </c>
      <c r="D627" t="s">
        <v>126</v>
      </c>
      <c r="E627" s="139" t="s">
        <v>1789</v>
      </c>
      <c r="F627" t="s">
        <v>220</v>
      </c>
      <c r="G627">
        <v>38</v>
      </c>
      <c r="H627">
        <v>500000626</v>
      </c>
      <c r="I627" t="s">
        <v>640</v>
      </c>
      <c r="J627" t="s">
        <v>4602</v>
      </c>
      <c r="K627" s="125" t="str">
        <f t="shared" si="9"/>
        <v>99</v>
      </c>
      <c r="L627">
        <f>VLOOKUP(E627,所属団体コード!$A$2:$B$225,2,0)</f>
        <v>134</v>
      </c>
      <c r="M627" s="124" t="s">
        <v>1641</v>
      </c>
    </row>
    <row r="628" spans="1:13" x14ac:dyDescent="0.15">
      <c r="A628">
        <v>1627</v>
      </c>
      <c r="B628" t="s">
        <v>3198</v>
      </c>
      <c r="C628" t="s">
        <v>3199</v>
      </c>
      <c r="D628" t="s">
        <v>126</v>
      </c>
      <c r="E628" s="139" t="s">
        <v>1789</v>
      </c>
      <c r="F628" t="s">
        <v>220</v>
      </c>
      <c r="G628">
        <v>32</v>
      </c>
      <c r="H628">
        <v>500000627</v>
      </c>
      <c r="I628" t="s">
        <v>607</v>
      </c>
      <c r="J628" t="s">
        <v>4603</v>
      </c>
      <c r="K628" s="125" t="str">
        <f t="shared" si="9"/>
        <v>99</v>
      </c>
      <c r="L628">
        <f>VLOOKUP(E628,所属団体コード!$A$2:$B$225,2,0)</f>
        <v>134</v>
      </c>
      <c r="M628" s="124" t="s">
        <v>5231</v>
      </c>
    </row>
    <row r="629" spans="1:13" x14ac:dyDescent="0.15">
      <c r="A629">
        <v>1628</v>
      </c>
      <c r="B629" t="s">
        <v>3200</v>
      </c>
      <c r="C629" t="s">
        <v>3201</v>
      </c>
      <c r="D629" t="s">
        <v>126</v>
      </c>
      <c r="E629" s="139" t="s">
        <v>1789</v>
      </c>
      <c r="F629" t="s">
        <v>220</v>
      </c>
      <c r="G629">
        <v>32</v>
      </c>
      <c r="H629">
        <v>500000628</v>
      </c>
      <c r="I629" t="s">
        <v>626</v>
      </c>
      <c r="J629" t="s">
        <v>4604</v>
      </c>
      <c r="K629" s="125" t="str">
        <f t="shared" si="9"/>
        <v>99</v>
      </c>
      <c r="L629">
        <f>VLOOKUP(E629,所属団体コード!$A$2:$B$225,2,0)</f>
        <v>134</v>
      </c>
      <c r="M629" s="124" t="s">
        <v>5232</v>
      </c>
    </row>
    <row r="630" spans="1:13" x14ac:dyDescent="0.15">
      <c r="A630">
        <v>1629</v>
      </c>
      <c r="B630" t="s">
        <v>3202</v>
      </c>
      <c r="C630" t="s">
        <v>3203</v>
      </c>
      <c r="D630" t="s">
        <v>126</v>
      </c>
      <c r="E630" s="139" t="s">
        <v>1789</v>
      </c>
      <c r="F630" t="s">
        <v>220</v>
      </c>
      <c r="G630">
        <v>38</v>
      </c>
      <c r="H630">
        <v>500000629</v>
      </c>
      <c r="I630" t="s">
        <v>1101</v>
      </c>
      <c r="J630" t="s">
        <v>890</v>
      </c>
      <c r="K630" s="125" t="str">
        <f t="shared" si="9"/>
        <v>00</v>
      </c>
      <c r="L630">
        <f>VLOOKUP(E630,所属団体コード!$A$2:$B$225,2,0)</f>
        <v>134</v>
      </c>
      <c r="M630" s="124" t="s">
        <v>1431</v>
      </c>
    </row>
    <row r="631" spans="1:13" x14ac:dyDescent="0.15">
      <c r="A631">
        <v>1630</v>
      </c>
      <c r="B631" t="s">
        <v>3204</v>
      </c>
      <c r="C631" t="s">
        <v>3205</v>
      </c>
      <c r="D631" t="s">
        <v>126</v>
      </c>
      <c r="E631" s="139" t="s">
        <v>1789</v>
      </c>
      <c r="F631" t="s">
        <v>220</v>
      </c>
      <c r="G631">
        <v>38</v>
      </c>
      <c r="H631">
        <v>500000630</v>
      </c>
      <c r="I631" t="s">
        <v>769</v>
      </c>
      <c r="J631" t="s">
        <v>633</v>
      </c>
      <c r="K631" s="125" t="str">
        <f t="shared" si="9"/>
        <v>99</v>
      </c>
      <c r="L631">
        <f>VLOOKUP(E631,所属団体コード!$A$2:$B$225,2,0)</f>
        <v>134</v>
      </c>
      <c r="M631" s="124" t="s">
        <v>5169</v>
      </c>
    </row>
    <row r="632" spans="1:13" x14ac:dyDescent="0.15">
      <c r="A632">
        <v>1631</v>
      </c>
      <c r="B632" t="s">
        <v>3206</v>
      </c>
      <c r="C632" t="s">
        <v>3207</v>
      </c>
      <c r="D632" t="s">
        <v>126</v>
      </c>
      <c r="E632" s="139" t="s">
        <v>1789</v>
      </c>
      <c r="F632" t="s">
        <v>220</v>
      </c>
      <c r="G632">
        <v>38</v>
      </c>
      <c r="H632">
        <v>500000631</v>
      </c>
      <c r="I632" t="s">
        <v>630</v>
      </c>
      <c r="J632" t="s">
        <v>1232</v>
      </c>
      <c r="K632" s="125" t="str">
        <f t="shared" si="9"/>
        <v>99</v>
      </c>
      <c r="L632">
        <f>VLOOKUP(E632,所属団体コード!$A$2:$B$225,2,0)</f>
        <v>134</v>
      </c>
      <c r="M632" s="124" t="s">
        <v>5233</v>
      </c>
    </row>
    <row r="633" spans="1:13" x14ac:dyDescent="0.15">
      <c r="A633">
        <v>1632</v>
      </c>
      <c r="B633" t="s">
        <v>3208</v>
      </c>
      <c r="C633" t="s">
        <v>3209</v>
      </c>
      <c r="D633" t="s">
        <v>126</v>
      </c>
      <c r="E633" s="139" t="s">
        <v>1789</v>
      </c>
      <c r="F633" t="s">
        <v>220</v>
      </c>
      <c r="G633">
        <v>38</v>
      </c>
      <c r="H633">
        <v>500000632</v>
      </c>
      <c r="I633" t="s">
        <v>4315</v>
      </c>
      <c r="J633" t="s">
        <v>928</v>
      </c>
      <c r="K633" s="125" t="str">
        <f t="shared" si="9"/>
        <v>99</v>
      </c>
      <c r="L633">
        <f>VLOOKUP(E633,所属団体コード!$A$2:$B$225,2,0)</f>
        <v>134</v>
      </c>
      <c r="M633" s="124" t="s">
        <v>5023</v>
      </c>
    </row>
    <row r="634" spans="1:13" x14ac:dyDescent="0.15">
      <c r="A634">
        <v>1633</v>
      </c>
      <c r="B634" t="s">
        <v>3210</v>
      </c>
      <c r="C634" t="s">
        <v>3211</v>
      </c>
      <c r="D634" t="s">
        <v>126</v>
      </c>
      <c r="E634" s="139" t="s">
        <v>1789</v>
      </c>
      <c r="F634" t="s">
        <v>220</v>
      </c>
      <c r="G634">
        <v>38</v>
      </c>
      <c r="H634">
        <v>500000633</v>
      </c>
      <c r="I634" t="s">
        <v>626</v>
      </c>
      <c r="J634" t="s">
        <v>1049</v>
      </c>
      <c r="K634" s="125" t="str">
        <f t="shared" si="9"/>
        <v>98</v>
      </c>
      <c r="L634">
        <f>VLOOKUP(E634,所属団体コード!$A$2:$B$225,2,0)</f>
        <v>134</v>
      </c>
      <c r="M634" s="124" t="s">
        <v>5234</v>
      </c>
    </row>
    <row r="635" spans="1:13" x14ac:dyDescent="0.15">
      <c r="A635">
        <v>1634</v>
      </c>
      <c r="B635" t="s">
        <v>3212</v>
      </c>
      <c r="C635" t="s">
        <v>3213</v>
      </c>
      <c r="D635" t="s">
        <v>126</v>
      </c>
      <c r="E635" s="139" t="s">
        <v>1789</v>
      </c>
      <c r="F635" t="s">
        <v>220</v>
      </c>
      <c r="G635">
        <v>38</v>
      </c>
      <c r="H635">
        <v>500000634</v>
      </c>
      <c r="I635" t="s">
        <v>4321</v>
      </c>
      <c r="J635" t="s">
        <v>960</v>
      </c>
      <c r="K635" s="125" t="str">
        <f t="shared" si="9"/>
        <v>00</v>
      </c>
      <c r="L635">
        <f>VLOOKUP(E635,所属団体コード!$A$2:$B$225,2,0)</f>
        <v>134</v>
      </c>
      <c r="M635" s="124" t="s">
        <v>1451</v>
      </c>
    </row>
    <row r="636" spans="1:13" x14ac:dyDescent="0.15">
      <c r="A636">
        <v>1635</v>
      </c>
      <c r="B636" t="s">
        <v>3214</v>
      </c>
      <c r="C636" t="s">
        <v>3215</v>
      </c>
      <c r="D636" t="s">
        <v>118</v>
      </c>
      <c r="E636" s="139" t="s">
        <v>1789</v>
      </c>
      <c r="F636" t="s">
        <v>220</v>
      </c>
      <c r="G636">
        <v>38</v>
      </c>
      <c r="H636">
        <v>500000635</v>
      </c>
      <c r="I636" t="s">
        <v>1140</v>
      </c>
      <c r="J636" t="s">
        <v>657</v>
      </c>
      <c r="K636" s="125" t="str">
        <f t="shared" si="9"/>
        <v>98</v>
      </c>
      <c r="L636">
        <f>VLOOKUP(E636,所属団体コード!$A$2:$B$225,2,0)</f>
        <v>134</v>
      </c>
      <c r="M636" s="124" t="s">
        <v>5235</v>
      </c>
    </row>
    <row r="637" spans="1:13" x14ac:dyDescent="0.15">
      <c r="A637">
        <v>1636</v>
      </c>
      <c r="B637" t="s">
        <v>3216</v>
      </c>
      <c r="C637" t="s">
        <v>3217</v>
      </c>
      <c r="D637" t="s">
        <v>118</v>
      </c>
      <c r="E637" s="139" t="s">
        <v>1789</v>
      </c>
      <c r="F637">
        <v>490066</v>
      </c>
      <c r="G637">
        <v>38</v>
      </c>
      <c r="H637">
        <v>500000636</v>
      </c>
      <c r="I637" t="s">
        <v>703</v>
      </c>
      <c r="J637" t="s">
        <v>657</v>
      </c>
      <c r="K637" s="125" t="str">
        <f t="shared" si="9"/>
        <v>98</v>
      </c>
      <c r="L637">
        <f>VLOOKUP(E637,所属団体コード!$A$2:$B$225,2,0)</f>
        <v>134</v>
      </c>
      <c r="M637" s="124" t="s">
        <v>5236</v>
      </c>
    </row>
    <row r="638" spans="1:13" x14ac:dyDescent="0.15">
      <c r="A638">
        <v>1637</v>
      </c>
      <c r="B638" t="s">
        <v>3218</v>
      </c>
      <c r="C638" t="s">
        <v>3219</v>
      </c>
      <c r="D638" t="s">
        <v>118</v>
      </c>
      <c r="E638" s="139" t="s">
        <v>1789</v>
      </c>
      <c r="F638" t="s">
        <v>220</v>
      </c>
      <c r="G638">
        <v>38</v>
      </c>
      <c r="H638">
        <v>500000637</v>
      </c>
      <c r="I638" t="s">
        <v>749</v>
      </c>
      <c r="J638" t="s">
        <v>981</v>
      </c>
      <c r="K638" s="125" t="str">
        <f t="shared" si="9"/>
        <v>99</v>
      </c>
      <c r="L638">
        <f>VLOOKUP(E638,所属団体コード!$A$2:$B$225,2,0)</f>
        <v>134</v>
      </c>
      <c r="M638" s="124" t="s">
        <v>4921</v>
      </c>
    </row>
    <row r="639" spans="1:13" x14ac:dyDescent="0.15">
      <c r="A639">
        <v>1638</v>
      </c>
      <c r="B639" t="s">
        <v>3220</v>
      </c>
      <c r="C639" t="s">
        <v>3221</v>
      </c>
      <c r="D639" t="s">
        <v>118</v>
      </c>
      <c r="E639" s="139" t="s">
        <v>1789</v>
      </c>
      <c r="F639">
        <v>490066</v>
      </c>
      <c r="G639">
        <v>38</v>
      </c>
      <c r="H639">
        <v>500000638</v>
      </c>
      <c r="I639" t="s">
        <v>718</v>
      </c>
      <c r="J639" t="s">
        <v>732</v>
      </c>
      <c r="K639" s="125" t="str">
        <f t="shared" si="9"/>
        <v>97</v>
      </c>
      <c r="L639">
        <f>VLOOKUP(E639,所属団体コード!$A$2:$B$225,2,0)</f>
        <v>134</v>
      </c>
      <c r="M639" s="124" t="s">
        <v>1658</v>
      </c>
    </row>
    <row r="640" spans="1:13" x14ac:dyDescent="0.15">
      <c r="A640">
        <v>1639</v>
      </c>
      <c r="B640" t="s">
        <v>3222</v>
      </c>
      <c r="C640" t="s">
        <v>3223</v>
      </c>
      <c r="D640" t="s">
        <v>118</v>
      </c>
      <c r="E640" s="139" t="s">
        <v>1789</v>
      </c>
      <c r="F640">
        <v>490066</v>
      </c>
      <c r="G640">
        <v>38</v>
      </c>
      <c r="H640">
        <v>500000639</v>
      </c>
      <c r="I640" t="s">
        <v>992</v>
      </c>
      <c r="J640" t="s">
        <v>904</v>
      </c>
      <c r="K640" s="125" t="str">
        <f t="shared" si="9"/>
        <v>98</v>
      </c>
      <c r="L640">
        <f>VLOOKUP(E640,所属団体コード!$A$2:$B$225,2,0)</f>
        <v>134</v>
      </c>
      <c r="M640" s="124" t="s">
        <v>5237</v>
      </c>
    </row>
    <row r="641" spans="1:13" x14ac:dyDescent="0.15">
      <c r="A641">
        <v>1640</v>
      </c>
      <c r="B641" t="s">
        <v>3224</v>
      </c>
      <c r="C641" t="s">
        <v>3225</v>
      </c>
      <c r="D641" t="s">
        <v>118</v>
      </c>
      <c r="E641" s="139" t="s">
        <v>1789</v>
      </c>
      <c r="F641" t="s">
        <v>220</v>
      </c>
      <c r="G641">
        <v>38</v>
      </c>
      <c r="H641">
        <v>500000640</v>
      </c>
      <c r="I641" t="s">
        <v>1220</v>
      </c>
      <c r="J641" t="s">
        <v>868</v>
      </c>
      <c r="K641" s="125" t="str">
        <f t="shared" si="9"/>
        <v>98</v>
      </c>
      <c r="L641">
        <f>VLOOKUP(E641,所属団体コード!$A$2:$B$225,2,0)</f>
        <v>134</v>
      </c>
      <c r="M641" s="124" t="s">
        <v>5238</v>
      </c>
    </row>
    <row r="642" spans="1:13" x14ac:dyDescent="0.15">
      <c r="A642">
        <v>1641</v>
      </c>
      <c r="B642" t="s">
        <v>3226</v>
      </c>
      <c r="C642" t="s">
        <v>3227</v>
      </c>
      <c r="D642" t="s">
        <v>118</v>
      </c>
      <c r="E642" s="139" t="s">
        <v>1789</v>
      </c>
      <c r="F642">
        <v>490066</v>
      </c>
      <c r="G642">
        <v>38</v>
      </c>
      <c r="H642">
        <v>500000641</v>
      </c>
      <c r="I642" t="s">
        <v>929</v>
      </c>
      <c r="J642" t="s">
        <v>1110</v>
      </c>
      <c r="K642" s="125" t="str">
        <f t="shared" si="9"/>
        <v>99</v>
      </c>
      <c r="L642">
        <f>VLOOKUP(E642,所属団体コード!$A$2:$B$225,2,0)</f>
        <v>134</v>
      </c>
      <c r="M642" s="124" t="s">
        <v>5239</v>
      </c>
    </row>
    <row r="643" spans="1:13" x14ac:dyDescent="0.15">
      <c r="A643">
        <v>1642</v>
      </c>
      <c r="B643" t="s">
        <v>3228</v>
      </c>
      <c r="C643" t="s">
        <v>3229</v>
      </c>
      <c r="D643" t="s">
        <v>118</v>
      </c>
      <c r="E643" s="139" t="s">
        <v>1789</v>
      </c>
      <c r="F643" t="s">
        <v>220</v>
      </c>
      <c r="G643">
        <v>36</v>
      </c>
      <c r="H643">
        <v>500000642</v>
      </c>
      <c r="I643" t="s">
        <v>616</v>
      </c>
      <c r="J643" t="s">
        <v>895</v>
      </c>
      <c r="K643" s="125" t="str">
        <f t="shared" ref="K643:K706" si="10">LEFT(M643,2)</f>
        <v>98</v>
      </c>
      <c r="L643">
        <f>VLOOKUP(E643,所属団体コード!$A$2:$B$225,2,0)</f>
        <v>134</v>
      </c>
      <c r="M643" s="124" t="s">
        <v>5240</v>
      </c>
    </row>
    <row r="644" spans="1:13" x14ac:dyDescent="0.15">
      <c r="A644">
        <v>1643</v>
      </c>
      <c r="B644" t="s">
        <v>3230</v>
      </c>
      <c r="C644" t="s">
        <v>3231</v>
      </c>
      <c r="D644" t="s">
        <v>118</v>
      </c>
      <c r="E644" s="139" t="s">
        <v>1789</v>
      </c>
      <c r="F644" t="s">
        <v>220</v>
      </c>
      <c r="G644">
        <v>38</v>
      </c>
      <c r="H644">
        <v>500000643</v>
      </c>
      <c r="I644" t="s">
        <v>4272</v>
      </c>
      <c r="J644" t="s">
        <v>4605</v>
      </c>
      <c r="K644" s="125" t="str">
        <f t="shared" si="10"/>
        <v>98</v>
      </c>
      <c r="L644">
        <f>VLOOKUP(E644,所属団体コード!$A$2:$B$225,2,0)</f>
        <v>134</v>
      </c>
      <c r="M644" s="124" t="s">
        <v>1662</v>
      </c>
    </row>
    <row r="645" spans="1:13" x14ac:dyDescent="0.15">
      <c r="A645">
        <v>1644</v>
      </c>
      <c r="B645" t="s">
        <v>3232</v>
      </c>
      <c r="C645" t="s">
        <v>3233</v>
      </c>
      <c r="D645" t="s">
        <v>118</v>
      </c>
      <c r="E645" s="139" t="s">
        <v>1789</v>
      </c>
      <c r="F645" t="s">
        <v>220</v>
      </c>
      <c r="G645">
        <v>38</v>
      </c>
      <c r="H645">
        <v>500000644</v>
      </c>
      <c r="I645" t="s">
        <v>1144</v>
      </c>
      <c r="J645" t="s">
        <v>4606</v>
      </c>
      <c r="K645" s="125" t="str">
        <f t="shared" si="10"/>
        <v>98</v>
      </c>
      <c r="L645">
        <f>VLOOKUP(E645,所属団体コード!$A$2:$B$225,2,0)</f>
        <v>134</v>
      </c>
      <c r="M645" s="124" t="s">
        <v>5205</v>
      </c>
    </row>
    <row r="646" spans="1:13" x14ac:dyDescent="0.15">
      <c r="A646">
        <v>1645</v>
      </c>
      <c r="B646" t="s">
        <v>3234</v>
      </c>
      <c r="C646" t="s">
        <v>3235</v>
      </c>
      <c r="D646" t="s">
        <v>118</v>
      </c>
      <c r="E646" s="139" t="s">
        <v>1789</v>
      </c>
      <c r="F646" t="s">
        <v>220</v>
      </c>
      <c r="G646">
        <v>38</v>
      </c>
      <c r="H646">
        <v>500000645</v>
      </c>
      <c r="I646" t="s">
        <v>654</v>
      </c>
      <c r="J646" t="s">
        <v>772</v>
      </c>
      <c r="K646" s="125" t="str">
        <f t="shared" si="10"/>
        <v>98</v>
      </c>
      <c r="L646">
        <f>VLOOKUP(E646,所属団体コード!$A$2:$B$225,2,0)</f>
        <v>134</v>
      </c>
      <c r="M646" s="124" t="s">
        <v>5202</v>
      </c>
    </row>
    <row r="647" spans="1:13" x14ac:dyDescent="0.15">
      <c r="A647">
        <v>1646</v>
      </c>
      <c r="B647" t="s">
        <v>3236</v>
      </c>
      <c r="C647" t="s">
        <v>3237</v>
      </c>
      <c r="D647" t="s">
        <v>118</v>
      </c>
      <c r="E647" s="139" t="s">
        <v>1789</v>
      </c>
      <c r="F647">
        <v>490066</v>
      </c>
      <c r="G647">
        <v>38</v>
      </c>
      <c r="H647">
        <v>500000646</v>
      </c>
      <c r="I647" t="s">
        <v>4322</v>
      </c>
      <c r="J647" t="s">
        <v>4607</v>
      </c>
      <c r="K647" s="125" t="str">
        <f t="shared" si="10"/>
        <v>98</v>
      </c>
      <c r="L647">
        <f>VLOOKUP(E647,所属団体コード!$A$2:$B$225,2,0)</f>
        <v>134</v>
      </c>
      <c r="M647" s="124" t="s">
        <v>4847</v>
      </c>
    </row>
    <row r="648" spans="1:13" x14ac:dyDescent="0.15">
      <c r="A648">
        <v>1647</v>
      </c>
      <c r="B648" t="s">
        <v>3238</v>
      </c>
      <c r="C648" t="s">
        <v>3239</v>
      </c>
      <c r="D648" t="s">
        <v>99</v>
      </c>
      <c r="E648" s="139" t="s">
        <v>1789</v>
      </c>
      <c r="F648" t="s">
        <v>220</v>
      </c>
      <c r="G648">
        <v>38</v>
      </c>
      <c r="H648">
        <v>500000647</v>
      </c>
      <c r="I648" t="s">
        <v>4323</v>
      </c>
      <c r="J648" t="s">
        <v>1227</v>
      </c>
      <c r="K648" s="125" t="str">
        <f t="shared" si="10"/>
        <v>97</v>
      </c>
      <c r="L648">
        <f>VLOOKUP(E648,所属団体コード!$A$2:$B$225,2,0)</f>
        <v>134</v>
      </c>
      <c r="M648" s="124" t="s">
        <v>5241</v>
      </c>
    </row>
    <row r="649" spans="1:13" x14ac:dyDescent="0.15">
      <c r="A649">
        <v>1648</v>
      </c>
      <c r="B649" t="s">
        <v>3240</v>
      </c>
      <c r="C649" t="s">
        <v>3241</v>
      </c>
      <c r="D649" t="s">
        <v>99</v>
      </c>
      <c r="E649" s="139" t="s">
        <v>1789</v>
      </c>
      <c r="F649" t="s">
        <v>220</v>
      </c>
      <c r="G649">
        <v>37</v>
      </c>
      <c r="H649">
        <v>500000648</v>
      </c>
      <c r="I649" t="s">
        <v>909</v>
      </c>
      <c r="J649" t="s">
        <v>4608</v>
      </c>
      <c r="K649" s="125" t="str">
        <f t="shared" si="10"/>
        <v>97</v>
      </c>
      <c r="L649">
        <f>VLOOKUP(E649,所属団体コード!$A$2:$B$225,2,0)</f>
        <v>134</v>
      </c>
      <c r="M649" s="124" t="s">
        <v>4944</v>
      </c>
    </row>
    <row r="650" spans="1:13" x14ac:dyDescent="0.15">
      <c r="A650">
        <v>1649</v>
      </c>
      <c r="B650" t="s">
        <v>3242</v>
      </c>
      <c r="C650" t="s">
        <v>3243</v>
      </c>
      <c r="D650" t="s">
        <v>99</v>
      </c>
      <c r="E650" s="139" t="s">
        <v>1789</v>
      </c>
      <c r="F650" t="s">
        <v>220</v>
      </c>
      <c r="G650">
        <v>34</v>
      </c>
      <c r="H650">
        <v>500000649</v>
      </c>
      <c r="I650" t="s">
        <v>1115</v>
      </c>
      <c r="J650" t="s">
        <v>4492</v>
      </c>
      <c r="K650" s="125" t="str">
        <f t="shared" si="10"/>
        <v>97</v>
      </c>
      <c r="L650">
        <f>VLOOKUP(E650,所属団体コード!$A$2:$B$225,2,0)</f>
        <v>134</v>
      </c>
      <c r="M650" s="124" t="s">
        <v>5242</v>
      </c>
    </row>
    <row r="651" spans="1:13" x14ac:dyDescent="0.15">
      <c r="A651">
        <v>1650</v>
      </c>
      <c r="B651" t="s">
        <v>3244</v>
      </c>
      <c r="C651" t="s">
        <v>3245</v>
      </c>
      <c r="D651" t="s">
        <v>99</v>
      </c>
      <c r="E651" s="139" t="s">
        <v>1789</v>
      </c>
      <c r="F651" t="s">
        <v>220</v>
      </c>
      <c r="G651">
        <v>38</v>
      </c>
      <c r="H651">
        <v>500000650</v>
      </c>
      <c r="I651" t="s">
        <v>1058</v>
      </c>
      <c r="J651" t="s">
        <v>4609</v>
      </c>
      <c r="K651" s="125" t="str">
        <f t="shared" si="10"/>
        <v>97</v>
      </c>
      <c r="L651">
        <f>VLOOKUP(E651,所属団体コード!$A$2:$B$225,2,0)</f>
        <v>134</v>
      </c>
      <c r="M651" s="124" t="s">
        <v>4991</v>
      </c>
    </row>
    <row r="652" spans="1:13" x14ac:dyDescent="0.15">
      <c r="A652">
        <v>1651</v>
      </c>
      <c r="B652" t="s">
        <v>3246</v>
      </c>
      <c r="C652" t="s">
        <v>3247</v>
      </c>
      <c r="D652" t="s">
        <v>99</v>
      </c>
      <c r="E652" s="139" t="s">
        <v>1789</v>
      </c>
      <c r="F652" t="s">
        <v>220</v>
      </c>
      <c r="G652">
        <v>38</v>
      </c>
      <c r="H652">
        <v>500000651</v>
      </c>
      <c r="I652" t="s">
        <v>4324</v>
      </c>
      <c r="J652" t="s">
        <v>914</v>
      </c>
      <c r="K652" s="125" t="str">
        <f t="shared" si="10"/>
        <v>97</v>
      </c>
      <c r="L652">
        <f>VLOOKUP(E652,所属団体コード!$A$2:$B$225,2,0)</f>
        <v>134</v>
      </c>
      <c r="M652" s="124" t="s">
        <v>5044</v>
      </c>
    </row>
    <row r="653" spans="1:13" x14ac:dyDescent="0.15">
      <c r="A653">
        <v>1652</v>
      </c>
      <c r="B653" t="s">
        <v>3248</v>
      </c>
      <c r="C653" t="s">
        <v>3249</v>
      </c>
      <c r="D653" t="s">
        <v>99</v>
      </c>
      <c r="E653" s="139" t="s">
        <v>1789</v>
      </c>
      <c r="F653">
        <v>490066</v>
      </c>
      <c r="G653">
        <v>38</v>
      </c>
      <c r="H653">
        <v>500000652</v>
      </c>
      <c r="I653" t="s">
        <v>824</v>
      </c>
      <c r="J653" t="s">
        <v>4610</v>
      </c>
      <c r="K653" s="125" t="str">
        <f t="shared" si="10"/>
        <v>96</v>
      </c>
      <c r="L653">
        <f>VLOOKUP(E653,所属団体コード!$A$2:$B$225,2,0)</f>
        <v>134</v>
      </c>
      <c r="M653" s="124" t="s">
        <v>4875</v>
      </c>
    </row>
    <row r="654" spans="1:13" x14ac:dyDescent="0.15">
      <c r="A654">
        <v>1653</v>
      </c>
      <c r="B654" t="s">
        <v>3250</v>
      </c>
      <c r="C654" t="s">
        <v>3251</v>
      </c>
      <c r="D654" t="s">
        <v>99</v>
      </c>
      <c r="E654" s="139" t="s">
        <v>1789</v>
      </c>
      <c r="F654">
        <v>490066</v>
      </c>
      <c r="G654">
        <v>38</v>
      </c>
      <c r="H654">
        <v>500000653</v>
      </c>
      <c r="I654" t="s">
        <v>611</v>
      </c>
      <c r="J654" t="s">
        <v>960</v>
      </c>
      <c r="K654" s="125" t="str">
        <f t="shared" si="10"/>
        <v>96</v>
      </c>
      <c r="L654">
        <f>VLOOKUP(E654,所属団体コード!$A$2:$B$225,2,0)</f>
        <v>134</v>
      </c>
      <c r="M654" s="124" t="s">
        <v>5243</v>
      </c>
    </row>
    <row r="655" spans="1:13" x14ac:dyDescent="0.15">
      <c r="A655">
        <v>1654</v>
      </c>
      <c r="B655" t="s">
        <v>3252</v>
      </c>
      <c r="C655" t="s">
        <v>3253</v>
      </c>
      <c r="D655" t="s">
        <v>133</v>
      </c>
      <c r="E655" s="139" t="s">
        <v>1789</v>
      </c>
      <c r="F655">
        <v>490066</v>
      </c>
      <c r="G655">
        <v>38</v>
      </c>
      <c r="H655">
        <v>500000654</v>
      </c>
      <c r="I655" t="s">
        <v>807</v>
      </c>
      <c r="J655" t="s">
        <v>1200</v>
      </c>
      <c r="K655" s="125" t="str">
        <f t="shared" si="10"/>
        <v>96</v>
      </c>
      <c r="L655">
        <f>VLOOKUP(E655,所属団体コード!$A$2:$B$225,2,0)</f>
        <v>134</v>
      </c>
      <c r="M655" s="124" t="s">
        <v>5244</v>
      </c>
    </row>
    <row r="656" spans="1:13" x14ac:dyDescent="0.15">
      <c r="A656">
        <v>1655</v>
      </c>
      <c r="B656" t="s">
        <v>3254</v>
      </c>
      <c r="C656" t="s">
        <v>3255</v>
      </c>
      <c r="D656" t="s">
        <v>133</v>
      </c>
      <c r="E656" s="139" t="s">
        <v>1789</v>
      </c>
      <c r="F656">
        <v>490066</v>
      </c>
      <c r="G656">
        <v>38</v>
      </c>
      <c r="H656">
        <v>500000655</v>
      </c>
      <c r="I656" t="s">
        <v>4325</v>
      </c>
      <c r="J656" t="s">
        <v>4611</v>
      </c>
      <c r="K656" s="125" t="str">
        <f t="shared" si="10"/>
        <v>96</v>
      </c>
      <c r="L656">
        <f>VLOOKUP(E656,所属団体コード!$A$2:$B$225,2,0)</f>
        <v>134</v>
      </c>
      <c r="M656" s="124" t="s">
        <v>5245</v>
      </c>
    </row>
    <row r="657" spans="1:13" x14ac:dyDescent="0.15">
      <c r="A657">
        <v>1656</v>
      </c>
      <c r="B657" t="s">
        <v>3256</v>
      </c>
      <c r="C657" t="s">
        <v>3257</v>
      </c>
      <c r="D657" t="s">
        <v>133</v>
      </c>
      <c r="E657" s="139" t="s">
        <v>1789</v>
      </c>
      <c r="F657" t="s">
        <v>220</v>
      </c>
      <c r="G657">
        <v>38</v>
      </c>
      <c r="H657">
        <v>500000656</v>
      </c>
      <c r="I657" t="s">
        <v>4320</v>
      </c>
      <c r="J657" t="s">
        <v>1558</v>
      </c>
      <c r="K657" s="125" t="str">
        <f t="shared" si="10"/>
        <v>95</v>
      </c>
      <c r="L657">
        <f>VLOOKUP(E657,所属団体コード!$A$2:$B$225,2,0)</f>
        <v>134</v>
      </c>
      <c r="M657" s="124" t="s">
        <v>5246</v>
      </c>
    </row>
    <row r="658" spans="1:13" x14ac:dyDescent="0.15">
      <c r="A658">
        <v>1657</v>
      </c>
      <c r="B658" t="s">
        <v>3258</v>
      </c>
      <c r="C658" t="s">
        <v>3259</v>
      </c>
      <c r="D658" t="s">
        <v>144</v>
      </c>
      <c r="E658" s="139" t="s">
        <v>1789</v>
      </c>
      <c r="F658">
        <v>490066</v>
      </c>
      <c r="G658">
        <v>44</v>
      </c>
      <c r="H658">
        <v>500000657</v>
      </c>
      <c r="I658" t="s">
        <v>958</v>
      </c>
      <c r="J658" t="s">
        <v>4612</v>
      </c>
      <c r="K658" s="125" t="str">
        <f t="shared" si="10"/>
        <v>96</v>
      </c>
      <c r="L658">
        <f>VLOOKUP(E658,所属団体コード!$A$2:$B$225,2,0)</f>
        <v>134</v>
      </c>
      <c r="M658" s="124" t="s">
        <v>5247</v>
      </c>
    </row>
    <row r="659" spans="1:13" x14ac:dyDescent="0.15">
      <c r="A659">
        <v>1658</v>
      </c>
      <c r="B659" t="s">
        <v>3260</v>
      </c>
      <c r="C659" t="s">
        <v>3261</v>
      </c>
      <c r="D659" t="s">
        <v>144</v>
      </c>
      <c r="E659" s="139" t="s">
        <v>1789</v>
      </c>
      <c r="F659">
        <v>490066</v>
      </c>
      <c r="G659">
        <v>38</v>
      </c>
      <c r="H659">
        <v>500000658</v>
      </c>
      <c r="I659" t="s">
        <v>947</v>
      </c>
      <c r="J659" t="s">
        <v>819</v>
      </c>
      <c r="K659" s="125" t="str">
        <f t="shared" si="10"/>
        <v>96</v>
      </c>
      <c r="L659">
        <f>VLOOKUP(E659,所属団体コード!$A$2:$B$225,2,0)</f>
        <v>134</v>
      </c>
      <c r="M659" s="124" t="s">
        <v>5248</v>
      </c>
    </row>
    <row r="660" spans="1:13" x14ac:dyDescent="0.15">
      <c r="A660">
        <v>1659</v>
      </c>
      <c r="B660" t="s">
        <v>3262</v>
      </c>
      <c r="C660" t="s">
        <v>3263</v>
      </c>
      <c r="D660" t="s">
        <v>144</v>
      </c>
      <c r="E660" s="139" t="s">
        <v>1789</v>
      </c>
      <c r="F660">
        <v>490066</v>
      </c>
      <c r="G660">
        <v>34</v>
      </c>
      <c r="H660">
        <v>500000659</v>
      </c>
      <c r="I660" t="s">
        <v>716</v>
      </c>
      <c r="J660" t="s">
        <v>877</v>
      </c>
      <c r="K660" s="125" t="str">
        <f t="shared" si="10"/>
        <v>95</v>
      </c>
      <c r="L660">
        <f>VLOOKUP(E660,所属団体コード!$A$2:$B$225,2,0)</f>
        <v>134</v>
      </c>
      <c r="M660" s="124" t="s">
        <v>5249</v>
      </c>
    </row>
    <row r="661" spans="1:13" x14ac:dyDescent="0.15">
      <c r="A661">
        <v>1660</v>
      </c>
      <c r="B661" t="s">
        <v>3264</v>
      </c>
      <c r="C661" t="s">
        <v>3265</v>
      </c>
      <c r="D661" t="s">
        <v>118</v>
      </c>
      <c r="E661" s="139" t="s">
        <v>5437</v>
      </c>
      <c r="F661">
        <v>499701</v>
      </c>
      <c r="G661">
        <v>34</v>
      </c>
      <c r="H661">
        <v>500000660</v>
      </c>
      <c r="I661" t="s">
        <v>687</v>
      </c>
      <c r="J661" t="s">
        <v>1091</v>
      </c>
      <c r="K661" s="125" t="str">
        <f t="shared" si="10"/>
        <v>98</v>
      </c>
      <c r="L661">
        <f>VLOOKUP(E661,所属団体コード!$A$2:$B$225,2,0)</f>
        <v>178</v>
      </c>
      <c r="M661" s="124" t="s">
        <v>5250</v>
      </c>
    </row>
    <row r="662" spans="1:13" x14ac:dyDescent="0.15">
      <c r="A662">
        <v>1661</v>
      </c>
      <c r="B662" t="s">
        <v>3266</v>
      </c>
      <c r="C662" t="s">
        <v>3267</v>
      </c>
      <c r="D662" t="s">
        <v>118</v>
      </c>
      <c r="E662" s="139" t="s">
        <v>5437</v>
      </c>
      <c r="F662">
        <v>499701</v>
      </c>
      <c r="G662">
        <v>34</v>
      </c>
      <c r="H662">
        <v>500000661</v>
      </c>
      <c r="I662" t="s">
        <v>605</v>
      </c>
      <c r="J662" t="s">
        <v>4613</v>
      </c>
      <c r="K662" s="125" t="str">
        <f t="shared" si="10"/>
        <v>98</v>
      </c>
      <c r="L662">
        <f>VLOOKUP(E662,所属団体コード!$A$2:$B$225,2,0)</f>
        <v>178</v>
      </c>
      <c r="M662" s="124" t="s">
        <v>5251</v>
      </c>
    </row>
    <row r="663" spans="1:13" x14ac:dyDescent="0.15">
      <c r="A663">
        <v>1662</v>
      </c>
      <c r="B663" t="s">
        <v>3268</v>
      </c>
      <c r="C663" t="s">
        <v>3269</v>
      </c>
      <c r="D663" t="s">
        <v>118</v>
      </c>
      <c r="E663" s="139" t="s">
        <v>5437</v>
      </c>
      <c r="F663">
        <v>499701</v>
      </c>
      <c r="G663">
        <v>34</v>
      </c>
      <c r="H663">
        <v>500000662</v>
      </c>
      <c r="I663" t="s">
        <v>822</v>
      </c>
      <c r="J663" t="s">
        <v>686</v>
      </c>
      <c r="K663" s="125" t="str">
        <f t="shared" si="10"/>
        <v>97</v>
      </c>
      <c r="L663">
        <f>VLOOKUP(E663,所属団体コード!$A$2:$B$225,2,0)</f>
        <v>178</v>
      </c>
      <c r="M663" s="124" t="s">
        <v>5252</v>
      </c>
    </row>
    <row r="664" spans="1:13" x14ac:dyDescent="0.15">
      <c r="A664">
        <v>1663</v>
      </c>
      <c r="B664" t="s">
        <v>3270</v>
      </c>
      <c r="C664" t="s">
        <v>3271</v>
      </c>
      <c r="D664" t="s">
        <v>118</v>
      </c>
      <c r="E664" s="139" t="s">
        <v>5437</v>
      </c>
      <c r="F664">
        <v>499701</v>
      </c>
      <c r="G664">
        <v>35</v>
      </c>
      <c r="H664">
        <v>500000663</v>
      </c>
      <c r="I664" t="s">
        <v>808</v>
      </c>
      <c r="J664" t="s">
        <v>4614</v>
      </c>
      <c r="K664" s="125" t="str">
        <f t="shared" si="10"/>
        <v>98</v>
      </c>
      <c r="L664">
        <f>VLOOKUP(E664,所属団体コード!$A$2:$B$225,2,0)</f>
        <v>178</v>
      </c>
      <c r="M664" s="124" t="s">
        <v>5253</v>
      </c>
    </row>
    <row r="665" spans="1:13" x14ac:dyDescent="0.15">
      <c r="A665">
        <v>1664</v>
      </c>
      <c r="B665" t="s">
        <v>3272</v>
      </c>
      <c r="C665" t="s">
        <v>3273</v>
      </c>
      <c r="D665" t="s">
        <v>99</v>
      </c>
      <c r="E665" s="139" t="s">
        <v>5437</v>
      </c>
      <c r="F665">
        <v>499701</v>
      </c>
      <c r="G665">
        <v>41</v>
      </c>
      <c r="H665">
        <v>500000664</v>
      </c>
      <c r="I665" t="s">
        <v>4326</v>
      </c>
      <c r="J665" t="s">
        <v>750</v>
      </c>
      <c r="K665" s="125" t="str">
        <f t="shared" si="10"/>
        <v>97</v>
      </c>
      <c r="L665">
        <f>VLOOKUP(E665,所属団体コード!$A$2:$B$225,2,0)</f>
        <v>178</v>
      </c>
      <c r="M665" s="124" t="s">
        <v>4999</v>
      </c>
    </row>
    <row r="666" spans="1:13" x14ac:dyDescent="0.15">
      <c r="A666">
        <v>1665</v>
      </c>
      <c r="B666" t="s">
        <v>3274</v>
      </c>
      <c r="C666" t="s">
        <v>3275</v>
      </c>
      <c r="D666" t="s">
        <v>118</v>
      </c>
      <c r="E666" s="139" t="s">
        <v>5437</v>
      </c>
      <c r="F666">
        <v>499701</v>
      </c>
      <c r="G666">
        <v>34</v>
      </c>
      <c r="H666">
        <v>500000665</v>
      </c>
      <c r="I666" t="s">
        <v>4327</v>
      </c>
      <c r="J666" t="s">
        <v>1399</v>
      </c>
      <c r="K666" s="125" t="str">
        <f t="shared" si="10"/>
        <v>99</v>
      </c>
      <c r="L666">
        <f>VLOOKUP(E666,所属団体コード!$A$2:$B$225,2,0)</f>
        <v>178</v>
      </c>
      <c r="M666" s="124" t="s">
        <v>5254</v>
      </c>
    </row>
    <row r="667" spans="1:13" x14ac:dyDescent="0.15">
      <c r="A667">
        <v>1666</v>
      </c>
      <c r="B667" t="s">
        <v>3276</v>
      </c>
      <c r="C667" t="s">
        <v>3277</v>
      </c>
      <c r="D667" t="s">
        <v>118</v>
      </c>
      <c r="E667" s="139" t="s">
        <v>5437</v>
      </c>
      <c r="F667">
        <v>499701</v>
      </c>
      <c r="G667">
        <v>34</v>
      </c>
      <c r="H667">
        <v>500000666</v>
      </c>
      <c r="I667" t="s">
        <v>4328</v>
      </c>
      <c r="J667" t="s">
        <v>809</v>
      </c>
      <c r="K667" s="125" t="str">
        <f t="shared" si="10"/>
        <v>98</v>
      </c>
      <c r="L667">
        <f>VLOOKUP(E667,所属団体コード!$A$2:$B$225,2,0)</f>
        <v>178</v>
      </c>
      <c r="M667" s="124" t="s">
        <v>5255</v>
      </c>
    </row>
    <row r="668" spans="1:13" x14ac:dyDescent="0.15">
      <c r="A668">
        <v>1667</v>
      </c>
      <c r="B668" t="s">
        <v>3278</v>
      </c>
      <c r="C668" t="s">
        <v>3279</v>
      </c>
      <c r="D668" t="s">
        <v>126</v>
      </c>
      <c r="E668" s="139" t="s">
        <v>5437</v>
      </c>
      <c r="F668">
        <v>499701</v>
      </c>
      <c r="G668">
        <v>34</v>
      </c>
      <c r="H668">
        <v>500000667</v>
      </c>
      <c r="I668" t="s">
        <v>4329</v>
      </c>
      <c r="J668" t="s">
        <v>877</v>
      </c>
      <c r="K668" s="125" t="str">
        <f t="shared" si="10"/>
        <v>98</v>
      </c>
      <c r="L668">
        <f>VLOOKUP(E668,所属団体コード!$A$2:$B$225,2,0)</f>
        <v>178</v>
      </c>
      <c r="M668" s="124" t="s">
        <v>5256</v>
      </c>
    </row>
    <row r="669" spans="1:13" x14ac:dyDescent="0.15">
      <c r="A669">
        <v>1668</v>
      </c>
      <c r="B669" t="s">
        <v>3280</v>
      </c>
      <c r="C669" t="s">
        <v>3281</v>
      </c>
      <c r="D669" t="s">
        <v>99</v>
      </c>
      <c r="E669" s="139" t="s">
        <v>1801</v>
      </c>
      <c r="F669">
        <v>492252</v>
      </c>
      <c r="G669">
        <v>38</v>
      </c>
      <c r="H669">
        <v>500000668</v>
      </c>
      <c r="I669" t="s">
        <v>4330</v>
      </c>
      <c r="J669" t="s">
        <v>801</v>
      </c>
      <c r="K669" s="125" t="str">
        <f t="shared" si="10"/>
        <v>97</v>
      </c>
      <c r="L669">
        <f>VLOOKUP(E669,所属団体コード!$A$2:$B$225,2,0)</f>
        <v>147</v>
      </c>
      <c r="M669" s="124" t="s">
        <v>4858</v>
      </c>
    </row>
    <row r="670" spans="1:13" x14ac:dyDescent="0.15">
      <c r="A670">
        <v>1669</v>
      </c>
      <c r="B670" t="s">
        <v>3282</v>
      </c>
      <c r="C670" t="s">
        <v>3283</v>
      </c>
      <c r="D670" t="s">
        <v>99</v>
      </c>
      <c r="E670" s="139" t="s">
        <v>1801</v>
      </c>
      <c r="F670">
        <v>492252</v>
      </c>
      <c r="G670">
        <v>33</v>
      </c>
      <c r="H670">
        <v>500000669</v>
      </c>
      <c r="I670" t="s">
        <v>955</v>
      </c>
      <c r="J670" t="s">
        <v>4615</v>
      </c>
      <c r="K670" s="125" t="str">
        <f t="shared" si="10"/>
        <v>97</v>
      </c>
      <c r="L670">
        <f>VLOOKUP(E670,所属団体コード!$A$2:$B$225,2,0)</f>
        <v>147</v>
      </c>
      <c r="M670" s="124" t="s">
        <v>5200</v>
      </c>
    </row>
    <row r="671" spans="1:13" x14ac:dyDescent="0.15">
      <c r="A671">
        <v>1670</v>
      </c>
      <c r="B671" t="s">
        <v>3284</v>
      </c>
      <c r="C671" t="s">
        <v>3285</v>
      </c>
      <c r="D671" t="s">
        <v>126</v>
      </c>
      <c r="E671" s="139" t="s">
        <v>1801</v>
      </c>
      <c r="F671">
        <v>492252</v>
      </c>
      <c r="G671">
        <v>38</v>
      </c>
      <c r="H671">
        <v>500000670</v>
      </c>
      <c r="I671" t="s">
        <v>644</v>
      </c>
      <c r="J671" t="s">
        <v>803</v>
      </c>
      <c r="K671" s="125" t="str">
        <f t="shared" si="10"/>
        <v>00</v>
      </c>
      <c r="L671">
        <f>VLOOKUP(E671,所属団体コード!$A$2:$B$225,2,0)</f>
        <v>147</v>
      </c>
      <c r="M671" s="124" t="s">
        <v>1495</v>
      </c>
    </row>
    <row r="672" spans="1:13" x14ac:dyDescent="0.15">
      <c r="A672">
        <v>1671</v>
      </c>
      <c r="B672" t="s">
        <v>3286</v>
      </c>
      <c r="C672" t="s">
        <v>3287</v>
      </c>
      <c r="D672" t="s">
        <v>99</v>
      </c>
      <c r="E672" s="139" t="s">
        <v>1801</v>
      </c>
      <c r="F672">
        <v>492252</v>
      </c>
      <c r="G672">
        <v>39</v>
      </c>
      <c r="H672">
        <v>500000671</v>
      </c>
      <c r="I672" t="s">
        <v>949</v>
      </c>
      <c r="J672" t="s">
        <v>4616</v>
      </c>
      <c r="K672" s="125" t="str">
        <f t="shared" si="10"/>
        <v>98</v>
      </c>
      <c r="L672">
        <f>VLOOKUP(E672,所属団体コード!$A$2:$B$225,2,0)</f>
        <v>147</v>
      </c>
      <c r="M672" s="124" t="s">
        <v>5257</v>
      </c>
    </row>
    <row r="673" spans="1:13" x14ac:dyDescent="0.15">
      <c r="A673">
        <v>1672</v>
      </c>
      <c r="B673" t="s">
        <v>3288</v>
      </c>
      <c r="C673" t="s">
        <v>3289</v>
      </c>
      <c r="D673" t="s">
        <v>118</v>
      </c>
      <c r="E673" s="139" t="s">
        <v>1801</v>
      </c>
      <c r="F673">
        <v>492252</v>
      </c>
      <c r="G673">
        <v>33</v>
      </c>
      <c r="H673">
        <v>500000672</v>
      </c>
      <c r="I673" t="s">
        <v>4331</v>
      </c>
      <c r="J673" t="s">
        <v>1178</v>
      </c>
      <c r="K673" s="125" t="str">
        <f t="shared" si="10"/>
        <v>98</v>
      </c>
      <c r="L673">
        <f>VLOOKUP(E673,所属団体コード!$A$2:$B$225,2,0)</f>
        <v>147</v>
      </c>
      <c r="M673" s="124" t="s">
        <v>5258</v>
      </c>
    </row>
    <row r="674" spans="1:13" x14ac:dyDescent="0.15">
      <c r="A674">
        <v>1673</v>
      </c>
      <c r="B674" t="s">
        <v>3290</v>
      </c>
      <c r="C674" t="s">
        <v>3291</v>
      </c>
      <c r="D674" t="s">
        <v>126</v>
      </c>
      <c r="E674" s="139" t="s">
        <v>1801</v>
      </c>
      <c r="F674">
        <v>492252</v>
      </c>
      <c r="G674">
        <v>33</v>
      </c>
      <c r="H674">
        <v>500000673</v>
      </c>
      <c r="I674" t="s">
        <v>879</v>
      </c>
      <c r="J674" t="s">
        <v>657</v>
      </c>
      <c r="K674" s="125" t="str">
        <f t="shared" si="10"/>
        <v>99</v>
      </c>
      <c r="L674">
        <f>VLOOKUP(E674,所属団体コード!$A$2:$B$225,2,0)</f>
        <v>147</v>
      </c>
      <c r="M674" s="124" t="s">
        <v>5259</v>
      </c>
    </row>
    <row r="675" spans="1:13" x14ac:dyDescent="0.15">
      <c r="A675">
        <v>1674</v>
      </c>
      <c r="B675" t="s">
        <v>3292</v>
      </c>
      <c r="C675" t="s">
        <v>3293</v>
      </c>
      <c r="D675" t="s">
        <v>126</v>
      </c>
      <c r="E675" s="139" t="s">
        <v>1801</v>
      </c>
      <c r="F675">
        <v>492252</v>
      </c>
      <c r="G675">
        <v>38</v>
      </c>
      <c r="H675">
        <v>500000674</v>
      </c>
      <c r="I675" t="s">
        <v>1080</v>
      </c>
      <c r="J675" t="s">
        <v>1200</v>
      </c>
      <c r="K675" s="125" t="str">
        <f t="shared" si="10"/>
        <v>99</v>
      </c>
      <c r="L675">
        <f>VLOOKUP(E675,所属団体コード!$A$2:$B$225,2,0)</f>
        <v>147</v>
      </c>
      <c r="M675" s="124" t="s">
        <v>5260</v>
      </c>
    </row>
    <row r="676" spans="1:13" x14ac:dyDescent="0.15">
      <c r="A676">
        <v>1675</v>
      </c>
      <c r="B676" t="s">
        <v>3294</v>
      </c>
      <c r="C676" t="s">
        <v>3295</v>
      </c>
      <c r="D676" t="s">
        <v>118</v>
      </c>
      <c r="E676" s="139" t="s">
        <v>1801</v>
      </c>
      <c r="F676">
        <v>492252</v>
      </c>
      <c r="G676">
        <v>33</v>
      </c>
      <c r="H676">
        <v>500000675</v>
      </c>
      <c r="I676" t="s">
        <v>1066</v>
      </c>
      <c r="J676" t="s">
        <v>866</v>
      </c>
      <c r="K676" s="125" t="str">
        <f t="shared" si="10"/>
        <v>98</v>
      </c>
      <c r="L676">
        <f>VLOOKUP(E676,所属団体コード!$A$2:$B$225,2,0)</f>
        <v>147</v>
      </c>
      <c r="M676" s="124" t="s">
        <v>5148</v>
      </c>
    </row>
    <row r="677" spans="1:13" x14ac:dyDescent="0.15">
      <c r="A677">
        <v>1676</v>
      </c>
      <c r="B677" t="s">
        <v>3296</v>
      </c>
      <c r="C677" t="s">
        <v>3297</v>
      </c>
      <c r="D677" t="s">
        <v>118</v>
      </c>
      <c r="E677" s="139" t="s">
        <v>1801</v>
      </c>
      <c r="F677">
        <v>492252</v>
      </c>
      <c r="G677">
        <v>33</v>
      </c>
      <c r="H677">
        <v>500000676</v>
      </c>
      <c r="I677" t="s">
        <v>1199</v>
      </c>
      <c r="J677" t="s">
        <v>4617</v>
      </c>
      <c r="K677" s="125" t="str">
        <f t="shared" si="10"/>
        <v>98</v>
      </c>
      <c r="L677">
        <f>VLOOKUP(E677,所属団体コード!$A$2:$B$225,2,0)</f>
        <v>147</v>
      </c>
      <c r="M677" s="124" t="s">
        <v>4838</v>
      </c>
    </row>
    <row r="678" spans="1:13" x14ac:dyDescent="0.15">
      <c r="A678">
        <v>1677</v>
      </c>
      <c r="B678" t="s">
        <v>3298</v>
      </c>
      <c r="C678" t="s">
        <v>3299</v>
      </c>
      <c r="D678" t="s">
        <v>118</v>
      </c>
      <c r="E678" s="139" t="s">
        <v>1801</v>
      </c>
      <c r="F678">
        <v>492252</v>
      </c>
      <c r="G678">
        <v>32</v>
      </c>
      <c r="H678">
        <v>500000677</v>
      </c>
      <c r="I678" t="s">
        <v>1177</v>
      </c>
      <c r="J678" t="s">
        <v>4618</v>
      </c>
      <c r="K678" s="125" t="str">
        <f t="shared" si="10"/>
        <v>98</v>
      </c>
      <c r="L678">
        <f>VLOOKUP(E678,所属団体コード!$A$2:$B$225,2,0)</f>
        <v>147</v>
      </c>
      <c r="M678" s="124" t="s">
        <v>5067</v>
      </c>
    </row>
    <row r="679" spans="1:13" x14ac:dyDescent="0.15">
      <c r="A679">
        <v>1678</v>
      </c>
      <c r="B679" t="s">
        <v>3300</v>
      </c>
      <c r="C679" t="s">
        <v>3301</v>
      </c>
      <c r="D679" t="s">
        <v>99</v>
      </c>
      <c r="E679" s="139" t="s">
        <v>1801</v>
      </c>
      <c r="F679">
        <v>492252</v>
      </c>
      <c r="G679">
        <v>33</v>
      </c>
      <c r="H679">
        <v>500000678</v>
      </c>
      <c r="I679" t="s">
        <v>784</v>
      </c>
      <c r="J679" t="s">
        <v>615</v>
      </c>
      <c r="K679" s="125" t="str">
        <f t="shared" si="10"/>
        <v>97</v>
      </c>
      <c r="L679">
        <f>VLOOKUP(E679,所属団体コード!$A$2:$B$225,2,0)</f>
        <v>147</v>
      </c>
      <c r="M679" s="124" t="s">
        <v>4999</v>
      </c>
    </row>
    <row r="680" spans="1:13" x14ac:dyDescent="0.15">
      <c r="A680">
        <v>1679</v>
      </c>
      <c r="B680" t="s">
        <v>3302</v>
      </c>
      <c r="C680" t="s">
        <v>3303</v>
      </c>
      <c r="D680" t="s">
        <v>118</v>
      </c>
      <c r="E680" s="139" t="s">
        <v>1801</v>
      </c>
      <c r="F680">
        <v>492252</v>
      </c>
      <c r="G680">
        <v>33</v>
      </c>
      <c r="H680">
        <v>500000679</v>
      </c>
      <c r="I680" t="s">
        <v>4332</v>
      </c>
      <c r="J680" t="s">
        <v>4510</v>
      </c>
      <c r="K680" s="125" t="str">
        <f t="shared" si="10"/>
        <v>98</v>
      </c>
      <c r="L680">
        <f>VLOOKUP(E680,所属団体コード!$A$2:$B$225,2,0)</f>
        <v>147</v>
      </c>
      <c r="M680" s="124" t="s">
        <v>5261</v>
      </c>
    </row>
    <row r="681" spans="1:13" x14ac:dyDescent="0.15">
      <c r="A681">
        <v>1680</v>
      </c>
      <c r="B681" t="s">
        <v>3304</v>
      </c>
      <c r="C681" t="s">
        <v>3305</v>
      </c>
      <c r="D681" t="s">
        <v>99</v>
      </c>
      <c r="E681" s="139" t="s">
        <v>1801</v>
      </c>
      <c r="F681">
        <v>492252</v>
      </c>
      <c r="G681">
        <v>34</v>
      </c>
      <c r="H681">
        <v>500000680</v>
      </c>
      <c r="I681" t="s">
        <v>958</v>
      </c>
      <c r="J681" t="s">
        <v>803</v>
      </c>
      <c r="K681" s="125" t="str">
        <f t="shared" si="10"/>
        <v>97</v>
      </c>
      <c r="L681">
        <f>VLOOKUP(E681,所属団体コード!$A$2:$B$225,2,0)</f>
        <v>147</v>
      </c>
      <c r="M681" s="124" t="s">
        <v>5042</v>
      </c>
    </row>
    <row r="682" spans="1:13" x14ac:dyDescent="0.15">
      <c r="A682">
        <v>1681</v>
      </c>
      <c r="B682" t="s">
        <v>3306</v>
      </c>
      <c r="C682" t="s">
        <v>3307</v>
      </c>
      <c r="D682" t="s">
        <v>118</v>
      </c>
      <c r="E682" s="139" t="s">
        <v>1801</v>
      </c>
      <c r="F682">
        <v>492252</v>
      </c>
      <c r="G682">
        <v>33</v>
      </c>
      <c r="H682">
        <v>500000681</v>
      </c>
      <c r="I682" t="s">
        <v>983</v>
      </c>
      <c r="J682" t="s">
        <v>787</v>
      </c>
      <c r="K682" s="125" t="str">
        <f t="shared" si="10"/>
        <v>99</v>
      </c>
      <c r="L682">
        <f>VLOOKUP(E682,所属団体コード!$A$2:$B$225,2,0)</f>
        <v>147</v>
      </c>
      <c r="M682" s="124" t="s">
        <v>5262</v>
      </c>
    </row>
    <row r="683" spans="1:13" x14ac:dyDescent="0.15">
      <c r="A683">
        <v>1682</v>
      </c>
      <c r="B683" t="s">
        <v>3308</v>
      </c>
      <c r="C683" t="s">
        <v>3309</v>
      </c>
      <c r="D683" t="s">
        <v>126</v>
      </c>
      <c r="E683" s="139" t="s">
        <v>1801</v>
      </c>
      <c r="F683">
        <v>492252</v>
      </c>
      <c r="G683">
        <v>28</v>
      </c>
      <c r="H683">
        <v>500000682</v>
      </c>
      <c r="I683" t="s">
        <v>744</v>
      </c>
      <c r="J683" t="s">
        <v>1192</v>
      </c>
      <c r="K683" s="125" t="str">
        <f t="shared" si="10"/>
        <v>00</v>
      </c>
      <c r="L683">
        <f>VLOOKUP(E683,所属団体コード!$A$2:$B$225,2,0)</f>
        <v>147</v>
      </c>
      <c r="M683" s="124" t="s">
        <v>1426</v>
      </c>
    </row>
    <row r="684" spans="1:13" x14ac:dyDescent="0.15">
      <c r="A684">
        <v>1683</v>
      </c>
      <c r="B684" t="s">
        <v>3310</v>
      </c>
      <c r="C684" t="s">
        <v>3311</v>
      </c>
      <c r="D684" t="s">
        <v>126</v>
      </c>
      <c r="E684" s="139" t="s">
        <v>1801</v>
      </c>
      <c r="F684">
        <v>492252</v>
      </c>
      <c r="G684">
        <v>28</v>
      </c>
      <c r="H684">
        <v>500000683</v>
      </c>
      <c r="I684" t="s">
        <v>4333</v>
      </c>
      <c r="J684" t="s">
        <v>1343</v>
      </c>
      <c r="K684" s="125" t="str">
        <f t="shared" si="10"/>
        <v>99</v>
      </c>
      <c r="L684">
        <f>VLOOKUP(E684,所属団体コード!$A$2:$B$225,2,0)</f>
        <v>147</v>
      </c>
      <c r="M684" s="124" t="s">
        <v>1634</v>
      </c>
    </row>
    <row r="685" spans="1:13" x14ac:dyDescent="0.15">
      <c r="A685">
        <v>1684</v>
      </c>
      <c r="B685" t="s">
        <v>3312</v>
      </c>
      <c r="C685" t="s">
        <v>3313</v>
      </c>
      <c r="D685" t="s">
        <v>118</v>
      </c>
      <c r="E685" s="139" t="s">
        <v>1801</v>
      </c>
      <c r="F685">
        <v>492252</v>
      </c>
      <c r="G685">
        <v>33</v>
      </c>
      <c r="H685">
        <v>500000684</v>
      </c>
      <c r="I685" t="s">
        <v>792</v>
      </c>
      <c r="J685" t="s">
        <v>4619</v>
      </c>
      <c r="K685" s="125" t="str">
        <f t="shared" si="10"/>
        <v>97</v>
      </c>
      <c r="L685">
        <f>VLOOKUP(E685,所属団体コード!$A$2:$B$225,2,0)</f>
        <v>147</v>
      </c>
      <c r="M685" s="124" t="s">
        <v>1652</v>
      </c>
    </row>
    <row r="686" spans="1:13" x14ac:dyDescent="0.15">
      <c r="A686">
        <v>1685</v>
      </c>
      <c r="B686" t="s">
        <v>3314</v>
      </c>
      <c r="C686" t="s">
        <v>1527</v>
      </c>
      <c r="D686" t="s">
        <v>99</v>
      </c>
      <c r="E686" s="139" t="s">
        <v>1801</v>
      </c>
      <c r="F686">
        <v>492252</v>
      </c>
      <c r="G686">
        <v>33</v>
      </c>
      <c r="H686">
        <v>500000685</v>
      </c>
      <c r="I686" t="s">
        <v>703</v>
      </c>
      <c r="J686" t="s">
        <v>809</v>
      </c>
      <c r="K686" s="125" t="str">
        <f t="shared" si="10"/>
        <v>97</v>
      </c>
      <c r="L686">
        <f>VLOOKUP(E686,所属団体コード!$A$2:$B$225,2,0)</f>
        <v>147</v>
      </c>
      <c r="M686" s="124" t="s">
        <v>5263</v>
      </c>
    </row>
    <row r="687" spans="1:13" x14ac:dyDescent="0.15">
      <c r="A687">
        <v>1686</v>
      </c>
      <c r="B687" t="s">
        <v>3315</v>
      </c>
      <c r="C687" t="s">
        <v>3316</v>
      </c>
      <c r="D687" t="s">
        <v>99</v>
      </c>
      <c r="E687" s="139" t="s">
        <v>1801</v>
      </c>
      <c r="F687">
        <v>492252</v>
      </c>
      <c r="G687">
        <v>33</v>
      </c>
      <c r="H687">
        <v>500000686</v>
      </c>
      <c r="I687" t="s">
        <v>690</v>
      </c>
      <c r="J687" t="s">
        <v>1054</v>
      </c>
      <c r="K687" s="125" t="str">
        <f t="shared" si="10"/>
        <v>97</v>
      </c>
      <c r="L687">
        <f>VLOOKUP(E687,所属団体コード!$A$2:$B$225,2,0)</f>
        <v>147</v>
      </c>
      <c r="M687" s="124" t="s">
        <v>5264</v>
      </c>
    </row>
    <row r="688" spans="1:13" x14ac:dyDescent="0.15">
      <c r="A688">
        <v>1687</v>
      </c>
      <c r="B688" t="s">
        <v>3317</v>
      </c>
      <c r="C688" t="s">
        <v>3318</v>
      </c>
      <c r="D688" t="s">
        <v>99</v>
      </c>
      <c r="E688" s="139" t="s">
        <v>1801</v>
      </c>
      <c r="F688">
        <v>492252</v>
      </c>
      <c r="G688">
        <v>33</v>
      </c>
      <c r="H688">
        <v>500000687</v>
      </c>
      <c r="I688" t="s">
        <v>715</v>
      </c>
      <c r="J688" t="s">
        <v>1069</v>
      </c>
      <c r="K688" s="125" t="str">
        <f t="shared" si="10"/>
        <v>97</v>
      </c>
      <c r="L688">
        <f>VLOOKUP(E688,所属団体コード!$A$2:$B$225,2,0)</f>
        <v>147</v>
      </c>
      <c r="M688" s="124" t="s">
        <v>5265</v>
      </c>
    </row>
    <row r="689" spans="1:13" x14ac:dyDescent="0.15">
      <c r="A689">
        <v>1688</v>
      </c>
      <c r="B689" t="s">
        <v>3319</v>
      </c>
      <c r="C689" t="s">
        <v>3320</v>
      </c>
      <c r="D689" t="s">
        <v>126</v>
      </c>
      <c r="E689" s="139" t="s">
        <v>1801</v>
      </c>
      <c r="F689">
        <v>492252</v>
      </c>
      <c r="G689">
        <v>33</v>
      </c>
      <c r="H689">
        <v>500000688</v>
      </c>
      <c r="I689" t="s">
        <v>908</v>
      </c>
      <c r="J689" t="s">
        <v>4620</v>
      </c>
      <c r="K689" s="125" t="str">
        <f t="shared" si="10"/>
        <v>99</v>
      </c>
      <c r="L689">
        <f>VLOOKUP(E689,所属団体コード!$A$2:$B$225,2,0)</f>
        <v>147</v>
      </c>
      <c r="M689" s="124" t="s">
        <v>5210</v>
      </c>
    </row>
    <row r="690" spans="1:13" x14ac:dyDescent="0.15">
      <c r="A690">
        <v>1689</v>
      </c>
      <c r="B690" t="s">
        <v>3321</v>
      </c>
      <c r="C690" t="s">
        <v>3322</v>
      </c>
      <c r="D690" t="s">
        <v>99</v>
      </c>
      <c r="E690" s="139" t="s">
        <v>1804</v>
      </c>
      <c r="F690">
        <v>492257</v>
      </c>
      <c r="G690">
        <v>39</v>
      </c>
      <c r="H690">
        <v>500000689</v>
      </c>
      <c r="I690" t="s">
        <v>644</v>
      </c>
      <c r="J690" t="s">
        <v>4621</v>
      </c>
      <c r="K690" s="125" t="str">
        <f t="shared" si="10"/>
        <v>97</v>
      </c>
      <c r="L690">
        <f>VLOOKUP(E690,所属団体コード!$A$2:$B$225,2,0)</f>
        <v>151</v>
      </c>
      <c r="M690" s="124" t="s">
        <v>5266</v>
      </c>
    </row>
    <row r="691" spans="1:13" x14ac:dyDescent="0.15">
      <c r="A691">
        <v>1690</v>
      </c>
      <c r="B691" t="s">
        <v>3323</v>
      </c>
      <c r="C691" t="s">
        <v>3324</v>
      </c>
      <c r="D691" t="s">
        <v>99</v>
      </c>
      <c r="E691" s="139" t="s">
        <v>1804</v>
      </c>
      <c r="F691">
        <v>492257</v>
      </c>
      <c r="G691">
        <v>33</v>
      </c>
      <c r="H691">
        <v>500000690</v>
      </c>
      <c r="I691" t="s">
        <v>775</v>
      </c>
      <c r="J691" t="s">
        <v>4622</v>
      </c>
      <c r="K691" s="125" t="str">
        <f t="shared" si="10"/>
        <v>97</v>
      </c>
      <c r="L691">
        <f>VLOOKUP(E691,所属団体コード!$A$2:$B$225,2,0)</f>
        <v>151</v>
      </c>
      <c r="M691" s="124" t="s">
        <v>5267</v>
      </c>
    </row>
    <row r="692" spans="1:13" x14ac:dyDescent="0.15">
      <c r="A692">
        <v>1691</v>
      </c>
      <c r="B692" t="s">
        <v>3325</v>
      </c>
      <c r="C692" t="s">
        <v>3326</v>
      </c>
      <c r="D692" t="s">
        <v>99</v>
      </c>
      <c r="E692" s="139" t="s">
        <v>1804</v>
      </c>
      <c r="F692">
        <v>492257</v>
      </c>
      <c r="G692">
        <v>31</v>
      </c>
      <c r="H692">
        <v>500000691</v>
      </c>
      <c r="I692" t="s">
        <v>1179</v>
      </c>
      <c r="J692" t="s">
        <v>4623</v>
      </c>
      <c r="K692" s="125" t="str">
        <f t="shared" si="10"/>
        <v>97</v>
      </c>
      <c r="L692">
        <f>VLOOKUP(E692,所属団体コード!$A$2:$B$225,2,0)</f>
        <v>151</v>
      </c>
      <c r="M692" s="124" t="s">
        <v>5268</v>
      </c>
    </row>
    <row r="693" spans="1:13" x14ac:dyDescent="0.15">
      <c r="A693">
        <v>1692</v>
      </c>
      <c r="B693" t="s">
        <v>3327</v>
      </c>
      <c r="C693" t="s">
        <v>3328</v>
      </c>
      <c r="D693" t="s">
        <v>118</v>
      </c>
      <c r="E693" s="139" t="s">
        <v>1804</v>
      </c>
      <c r="F693">
        <v>492257</v>
      </c>
      <c r="G693">
        <v>39</v>
      </c>
      <c r="H693">
        <v>500000692</v>
      </c>
      <c r="I693" t="s">
        <v>1035</v>
      </c>
      <c r="J693" t="s">
        <v>1126</v>
      </c>
      <c r="K693" s="125" t="str">
        <f t="shared" si="10"/>
        <v>98</v>
      </c>
      <c r="L693">
        <f>VLOOKUP(E693,所属団体コード!$A$2:$B$225,2,0)</f>
        <v>151</v>
      </c>
      <c r="M693" s="124" t="s">
        <v>5081</v>
      </c>
    </row>
    <row r="694" spans="1:13" x14ac:dyDescent="0.15">
      <c r="A694">
        <v>1693</v>
      </c>
      <c r="B694" t="s">
        <v>3329</v>
      </c>
      <c r="C694" t="s">
        <v>3330</v>
      </c>
      <c r="D694" t="s">
        <v>118</v>
      </c>
      <c r="E694" s="139" t="s">
        <v>1804</v>
      </c>
      <c r="F694">
        <v>492257</v>
      </c>
      <c r="G694">
        <v>39</v>
      </c>
      <c r="H694">
        <v>500000693</v>
      </c>
      <c r="I694" t="s">
        <v>654</v>
      </c>
      <c r="J694" t="s">
        <v>4605</v>
      </c>
      <c r="K694" s="125" t="str">
        <f t="shared" si="10"/>
        <v>98</v>
      </c>
      <c r="L694">
        <f>VLOOKUP(E694,所属団体コード!$A$2:$B$225,2,0)</f>
        <v>151</v>
      </c>
      <c r="M694" s="124" t="s">
        <v>5057</v>
      </c>
    </row>
    <row r="695" spans="1:13" x14ac:dyDescent="0.15">
      <c r="A695">
        <v>1694</v>
      </c>
      <c r="B695" t="s">
        <v>3331</v>
      </c>
      <c r="C695" t="s">
        <v>3332</v>
      </c>
      <c r="D695" t="s">
        <v>118</v>
      </c>
      <c r="E695" s="139" t="s">
        <v>1804</v>
      </c>
      <c r="F695">
        <v>492257</v>
      </c>
      <c r="G695">
        <v>32</v>
      </c>
      <c r="H695">
        <v>500000694</v>
      </c>
      <c r="I695" t="s">
        <v>1083</v>
      </c>
      <c r="J695" t="s">
        <v>4624</v>
      </c>
      <c r="K695" s="125" t="str">
        <f t="shared" si="10"/>
        <v>98</v>
      </c>
      <c r="L695">
        <f>VLOOKUP(E695,所属団体コード!$A$2:$B$225,2,0)</f>
        <v>151</v>
      </c>
      <c r="M695" s="124" t="s">
        <v>5202</v>
      </c>
    </row>
    <row r="696" spans="1:13" x14ac:dyDescent="0.15">
      <c r="A696">
        <v>1695</v>
      </c>
      <c r="B696" t="s">
        <v>3333</v>
      </c>
      <c r="C696" t="s">
        <v>3334</v>
      </c>
      <c r="D696" t="s">
        <v>118</v>
      </c>
      <c r="E696" s="139" t="s">
        <v>1804</v>
      </c>
      <c r="F696">
        <v>492257</v>
      </c>
      <c r="G696">
        <v>39</v>
      </c>
      <c r="H696">
        <v>500000695</v>
      </c>
      <c r="I696" t="s">
        <v>654</v>
      </c>
      <c r="J696" t="s">
        <v>918</v>
      </c>
      <c r="K696" s="125" t="str">
        <f t="shared" si="10"/>
        <v>99</v>
      </c>
      <c r="L696">
        <f>VLOOKUP(E696,所属団体コード!$A$2:$B$225,2,0)</f>
        <v>151</v>
      </c>
      <c r="M696" s="124" t="s">
        <v>1521</v>
      </c>
    </row>
    <row r="697" spans="1:13" x14ac:dyDescent="0.15">
      <c r="A697">
        <v>1696</v>
      </c>
      <c r="B697" t="s">
        <v>3335</v>
      </c>
      <c r="C697" t="s">
        <v>3336</v>
      </c>
      <c r="D697" t="s">
        <v>118</v>
      </c>
      <c r="E697" s="139" t="s">
        <v>1804</v>
      </c>
      <c r="F697">
        <v>492257</v>
      </c>
      <c r="G697">
        <v>39</v>
      </c>
      <c r="H697">
        <v>500000696</v>
      </c>
      <c r="I697" t="s">
        <v>945</v>
      </c>
      <c r="J697" t="s">
        <v>1232</v>
      </c>
      <c r="K697" s="125" t="str">
        <f t="shared" si="10"/>
        <v>98</v>
      </c>
      <c r="L697">
        <f>VLOOKUP(E697,所属団体コード!$A$2:$B$225,2,0)</f>
        <v>151</v>
      </c>
      <c r="M697" s="124" t="s">
        <v>1702</v>
      </c>
    </row>
    <row r="698" spans="1:13" x14ac:dyDescent="0.15">
      <c r="A698">
        <v>1697</v>
      </c>
      <c r="B698" t="s">
        <v>3337</v>
      </c>
      <c r="C698" t="s">
        <v>3338</v>
      </c>
      <c r="D698" t="s">
        <v>126</v>
      </c>
      <c r="E698" s="139" t="s">
        <v>1804</v>
      </c>
      <c r="F698">
        <v>492257</v>
      </c>
      <c r="G698">
        <v>34</v>
      </c>
      <c r="H698">
        <v>500000697</v>
      </c>
      <c r="I698" t="s">
        <v>1066</v>
      </c>
      <c r="J698" t="s">
        <v>1038</v>
      </c>
      <c r="K698" s="125" t="str">
        <f t="shared" si="10"/>
        <v>99</v>
      </c>
      <c r="L698">
        <f>VLOOKUP(E698,所属団体コード!$A$2:$B$225,2,0)</f>
        <v>151</v>
      </c>
      <c r="M698" s="124" t="s">
        <v>5269</v>
      </c>
    </row>
    <row r="699" spans="1:13" x14ac:dyDescent="0.15">
      <c r="A699">
        <v>1698</v>
      </c>
      <c r="B699" t="s">
        <v>3339</v>
      </c>
      <c r="C699" t="s">
        <v>3340</v>
      </c>
      <c r="D699" t="s">
        <v>126</v>
      </c>
      <c r="E699" s="139" t="s">
        <v>1804</v>
      </c>
      <c r="F699">
        <v>492257</v>
      </c>
      <c r="G699">
        <v>39</v>
      </c>
      <c r="H699">
        <v>500000698</v>
      </c>
      <c r="I699" t="s">
        <v>908</v>
      </c>
      <c r="J699" t="s">
        <v>4625</v>
      </c>
      <c r="K699" s="125" t="str">
        <f t="shared" si="10"/>
        <v>99</v>
      </c>
      <c r="L699">
        <f>VLOOKUP(E699,所属団体コード!$A$2:$B$225,2,0)</f>
        <v>151</v>
      </c>
      <c r="M699" s="124" t="s">
        <v>1657</v>
      </c>
    </row>
    <row r="700" spans="1:13" x14ac:dyDescent="0.15">
      <c r="A700">
        <v>1699</v>
      </c>
      <c r="B700" t="s">
        <v>3341</v>
      </c>
      <c r="C700" t="s">
        <v>3342</v>
      </c>
      <c r="D700" t="s">
        <v>126</v>
      </c>
      <c r="E700" s="139" t="s">
        <v>1804</v>
      </c>
      <c r="F700">
        <v>492257</v>
      </c>
      <c r="G700">
        <v>33</v>
      </c>
      <c r="H700">
        <v>500000699</v>
      </c>
      <c r="I700" t="s">
        <v>1181</v>
      </c>
      <c r="J700" t="s">
        <v>4626</v>
      </c>
      <c r="K700" s="125" t="str">
        <f t="shared" si="10"/>
        <v>99</v>
      </c>
      <c r="L700">
        <f>VLOOKUP(E700,所属団体コード!$A$2:$B$225,2,0)</f>
        <v>151</v>
      </c>
      <c r="M700" s="124" t="s">
        <v>4932</v>
      </c>
    </row>
    <row r="701" spans="1:13" x14ac:dyDescent="0.15">
      <c r="A701">
        <v>1700</v>
      </c>
      <c r="B701" t="s">
        <v>3343</v>
      </c>
      <c r="C701" t="s">
        <v>3344</v>
      </c>
      <c r="D701" t="s">
        <v>126</v>
      </c>
      <c r="E701" s="139" t="s">
        <v>1804</v>
      </c>
      <c r="F701">
        <v>492257</v>
      </c>
      <c r="G701">
        <v>27</v>
      </c>
      <c r="H701">
        <v>500000700</v>
      </c>
      <c r="I701" t="s">
        <v>1100</v>
      </c>
      <c r="J701" t="s">
        <v>918</v>
      </c>
      <c r="K701" s="125" t="str">
        <f t="shared" si="10"/>
        <v>99</v>
      </c>
      <c r="L701">
        <f>VLOOKUP(E701,所属団体コード!$A$2:$B$225,2,0)</f>
        <v>151</v>
      </c>
      <c r="M701" s="124" t="s">
        <v>5049</v>
      </c>
    </row>
    <row r="702" spans="1:13" x14ac:dyDescent="0.15">
      <c r="A702">
        <v>1701</v>
      </c>
      <c r="B702" t="s">
        <v>3345</v>
      </c>
      <c r="C702" t="s">
        <v>3346</v>
      </c>
      <c r="D702" t="s">
        <v>129</v>
      </c>
      <c r="E702" s="139" t="s">
        <v>1804</v>
      </c>
      <c r="F702">
        <v>492257</v>
      </c>
      <c r="G702">
        <v>27</v>
      </c>
      <c r="H702">
        <v>500000701</v>
      </c>
      <c r="I702" t="s">
        <v>818</v>
      </c>
      <c r="J702" t="s">
        <v>1565</v>
      </c>
      <c r="K702" s="125" t="str">
        <f t="shared" si="10"/>
        <v>00</v>
      </c>
      <c r="L702">
        <f>VLOOKUP(E702,所属団体コード!$A$2:$B$225,2,0)</f>
        <v>151</v>
      </c>
      <c r="M702" s="124" t="s">
        <v>1703</v>
      </c>
    </row>
    <row r="703" spans="1:13" x14ac:dyDescent="0.15">
      <c r="A703">
        <v>1702</v>
      </c>
      <c r="B703" t="s">
        <v>3347</v>
      </c>
      <c r="C703" t="s">
        <v>3348</v>
      </c>
      <c r="D703" t="s">
        <v>126</v>
      </c>
      <c r="E703" s="139" t="s">
        <v>1804</v>
      </c>
      <c r="F703">
        <v>492257</v>
      </c>
      <c r="G703">
        <v>33</v>
      </c>
      <c r="H703">
        <v>500000702</v>
      </c>
      <c r="I703" t="s">
        <v>685</v>
      </c>
      <c r="J703" t="s">
        <v>606</v>
      </c>
      <c r="K703" s="125" t="str">
        <f t="shared" si="10"/>
        <v>99</v>
      </c>
      <c r="L703">
        <f>VLOOKUP(E703,所属団体コード!$A$2:$B$225,2,0)</f>
        <v>151</v>
      </c>
      <c r="M703" s="124" t="s">
        <v>5152</v>
      </c>
    </row>
    <row r="704" spans="1:13" x14ac:dyDescent="0.15">
      <c r="A704">
        <v>1703</v>
      </c>
      <c r="B704" t="s">
        <v>3349</v>
      </c>
      <c r="C704" t="s">
        <v>3350</v>
      </c>
      <c r="D704" t="s">
        <v>118</v>
      </c>
      <c r="E704" s="139" t="s">
        <v>1816</v>
      </c>
      <c r="F704">
        <v>492379</v>
      </c>
      <c r="G704">
        <v>33</v>
      </c>
      <c r="H704">
        <v>500000703</v>
      </c>
      <c r="I704" t="s">
        <v>607</v>
      </c>
      <c r="J704" t="s">
        <v>4627</v>
      </c>
      <c r="K704" s="125" t="str">
        <f t="shared" si="10"/>
        <v>98</v>
      </c>
      <c r="L704">
        <f>VLOOKUP(E704,所属団体コード!$A$2:$B$225,2,0)</f>
        <v>163</v>
      </c>
      <c r="M704" s="124" t="s">
        <v>5270</v>
      </c>
    </row>
    <row r="705" spans="1:13" x14ac:dyDescent="0.15">
      <c r="A705">
        <v>1704</v>
      </c>
      <c r="B705" t="s">
        <v>3351</v>
      </c>
      <c r="C705" t="s">
        <v>3352</v>
      </c>
      <c r="D705" t="s">
        <v>99</v>
      </c>
      <c r="E705" s="139" t="s">
        <v>1816</v>
      </c>
      <c r="F705">
        <v>492379</v>
      </c>
      <c r="G705">
        <v>33</v>
      </c>
      <c r="H705">
        <v>500000704</v>
      </c>
      <c r="I705" t="s">
        <v>838</v>
      </c>
      <c r="J705" t="s">
        <v>4628</v>
      </c>
      <c r="K705" s="125" t="str">
        <f t="shared" si="10"/>
        <v>97</v>
      </c>
      <c r="L705">
        <f>VLOOKUP(E705,所属団体コード!$A$2:$B$225,2,0)</f>
        <v>163</v>
      </c>
      <c r="M705" s="124" t="s">
        <v>5271</v>
      </c>
    </row>
    <row r="706" spans="1:13" x14ac:dyDescent="0.15">
      <c r="A706">
        <v>1705</v>
      </c>
      <c r="B706" t="s">
        <v>3353</v>
      </c>
      <c r="C706" t="s">
        <v>3354</v>
      </c>
      <c r="D706" t="s">
        <v>99</v>
      </c>
      <c r="E706" s="139" t="s">
        <v>1816</v>
      </c>
      <c r="F706">
        <v>492379</v>
      </c>
      <c r="G706">
        <v>33</v>
      </c>
      <c r="H706">
        <v>500000705</v>
      </c>
      <c r="I706" t="s">
        <v>1005</v>
      </c>
      <c r="J706" t="s">
        <v>4629</v>
      </c>
      <c r="K706" s="125" t="str">
        <f t="shared" si="10"/>
        <v>98</v>
      </c>
      <c r="L706">
        <f>VLOOKUP(E706,所属団体コード!$A$2:$B$225,2,0)</f>
        <v>163</v>
      </c>
      <c r="M706" s="124" t="s">
        <v>5167</v>
      </c>
    </row>
    <row r="707" spans="1:13" x14ac:dyDescent="0.15">
      <c r="A707">
        <v>1706</v>
      </c>
      <c r="B707" t="s">
        <v>3355</v>
      </c>
      <c r="C707" t="s">
        <v>3356</v>
      </c>
      <c r="D707" t="s">
        <v>99</v>
      </c>
      <c r="E707" s="139" t="s">
        <v>1816</v>
      </c>
      <c r="F707">
        <v>492379</v>
      </c>
      <c r="G707">
        <v>33</v>
      </c>
      <c r="H707">
        <v>500000706</v>
      </c>
      <c r="I707" t="s">
        <v>620</v>
      </c>
      <c r="J707" t="s">
        <v>1017</v>
      </c>
      <c r="K707" s="125" t="str">
        <f t="shared" ref="K707:K770" si="11">LEFT(M707,2)</f>
        <v>97</v>
      </c>
      <c r="L707">
        <f>VLOOKUP(E707,所属団体コード!$A$2:$B$225,2,0)</f>
        <v>163</v>
      </c>
      <c r="M707" s="124" t="s">
        <v>5272</v>
      </c>
    </row>
    <row r="708" spans="1:13" x14ac:dyDescent="0.15">
      <c r="A708">
        <v>1707</v>
      </c>
      <c r="B708" t="s">
        <v>3357</v>
      </c>
      <c r="C708" t="s">
        <v>3358</v>
      </c>
      <c r="D708" t="s">
        <v>118</v>
      </c>
      <c r="E708" s="139" t="s">
        <v>1816</v>
      </c>
      <c r="F708">
        <v>492379</v>
      </c>
      <c r="G708">
        <v>33</v>
      </c>
      <c r="H708">
        <v>500000707</v>
      </c>
      <c r="I708" t="s">
        <v>685</v>
      </c>
      <c r="J708" t="s">
        <v>4544</v>
      </c>
      <c r="K708" s="125" t="str">
        <f t="shared" si="11"/>
        <v>98</v>
      </c>
      <c r="L708">
        <f>VLOOKUP(E708,所属団体コード!$A$2:$B$225,2,0)</f>
        <v>163</v>
      </c>
      <c r="M708" s="124" t="s">
        <v>5273</v>
      </c>
    </row>
    <row r="709" spans="1:13" x14ac:dyDescent="0.15">
      <c r="A709">
        <v>1708</v>
      </c>
      <c r="B709" t="s">
        <v>3359</v>
      </c>
      <c r="C709" t="s">
        <v>3360</v>
      </c>
      <c r="D709" t="s">
        <v>126</v>
      </c>
      <c r="E709" s="139" t="s">
        <v>1816</v>
      </c>
      <c r="F709">
        <v>492379</v>
      </c>
      <c r="G709">
        <v>33</v>
      </c>
      <c r="H709">
        <v>500000708</v>
      </c>
      <c r="I709" t="s">
        <v>892</v>
      </c>
      <c r="J709" t="s">
        <v>4630</v>
      </c>
      <c r="K709" s="125" t="str">
        <f t="shared" si="11"/>
        <v>99</v>
      </c>
      <c r="L709">
        <f>VLOOKUP(E709,所属団体コード!$A$2:$B$225,2,0)</f>
        <v>163</v>
      </c>
      <c r="M709" s="124" t="s">
        <v>5219</v>
      </c>
    </row>
    <row r="710" spans="1:13" x14ac:dyDescent="0.15">
      <c r="A710">
        <v>1709</v>
      </c>
      <c r="B710" t="s">
        <v>3361</v>
      </c>
      <c r="C710" t="s">
        <v>3362</v>
      </c>
      <c r="D710" t="s">
        <v>126</v>
      </c>
      <c r="E710" s="139" t="s">
        <v>1816</v>
      </c>
      <c r="F710">
        <v>492379</v>
      </c>
      <c r="G710">
        <v>33</v>
      </c>
      <c r="H710">
        <v>500000709</v>
      </c>
      <c r="I710" t="s">
        <v>1539</v>
      </c>
      <c r="J710" t="s">
        <v>1129</v>
      </c>
      <c r="K710" s="125" t="str">
        <f t="shared" si="11"/>
        <v>99</v>
      </c>
      <c r="L710">
        <f>VLOOKUP(E710,所属団体コード!$A$2:$B$225,2,0)</f>
        <v>163</v>
      </c>
      <c r="M710" s="124" t="s">
        <v>4859</v>
      </c>
    </row>
    <row r="711" spans="1:13" x14ac:dyDescent="0.15">
      <c r="A711">
        <v>1710</v>
      </c>
      <c r="B711" t="s">
        <v>3363</v>
      </c>
      <c r="C711" t="s">
        <v>3364</v>
      </c>
      <c r="D711" t="s">
        <v>126</v>
      </c>
      <c r="E711" s="139" t="s">
        <v>1816</v>
      </c>
      <c r="F711">
        <v>492379</v>
      </c>
      <c r="G711">
        <v>33</v>
      </c>
      <c r="H711">
        <v>500000710</v>
      </c>
      <c r="I711" t="s">
        <v>862</v>
      </c>
      <c r="J711" t="s">
        <v>829</v>
      </c>
      <c r="K711" s="125" t="str">
        <f t="shared" si="11"/>
        <v>00</v>
      </c>
      <c r="L711">
        <f>VLOOKUP(E711,所属団体コード!$A$2:$B$225,2,0)</f>
        <v>163</v>
      </c>
      <c r="M711" s="124" t="s">
        <v>1455</v>
      </c>
    </row>
    <row r="712" spans="1:13" x14ac:dyDescent="0.15">
      <c r="A712">
        <v>1711</v>
      </c>
      <c r="B712" t="s">
        <v>3365</v>
      </c>
      <c r="C712" t="s">
        <v>3366</v>
      </c>
      <c r="D712" t="s">
        <v>126</v>
      </c>
      <c r="E712" s="139" t="s">
        <v>1816</v>
      </c>
      <c r="F712">
        <v>492379</v>
      </c>
      <c r="G712">
        <v>33</v>
      </c>
      <c r="H712">
        <v>500000711</v>
      </c>
      <c r="I712" t="s">
        <v>1077</v>
      </c>
      <c r="J712" t="s">
        <v>755</v>
      </c>
      <c r="K712" s="125" t="str">
        <f t="shared" si="11"/>
        <v>99</v>
      </c>
      <c r="L712">
        <f>VLOOKUP(E712,所属団体コード!$A$2:$B$225,2,0)</f>
        <v>163</v>
      </c>
      <c r="M712" s="124" t="s">
        <v>5274</v>
      </c>
    </row>
    <row r="713" spans="1:13" x14ac:dyDescent="0.15">
      <c r="A713">
        <v>1712</v>
      </c>
      <c r="B713" t="s">
        <v>3367</v>
      </c>
      <c r="C713" t="s">
        <v>3368</v>
      </c>
      <c r="D713" t="s">
        <v>126</v>
      </c>
      <c r="E713" s="139" t="s">
        <v>1816</v>
      </c>
      <c r="F713">
        <v>492379</v>
      </c>
      <c r="G713">
        <v>33</v>
      </c>
      <c r="H713">
        <v>500000712</v>
      </c>
      <c r="I713" t="s">
        <v>1061</v>
      </c>
      <c r="J713" t="s">
        <v>1150</v>
      </c>
      <c r="K713" s="125" t="str">
        <f t="shared" si="11"/>
        <v>99</v>
      </c>
      <c r="L713">
        <f>VLOOKUP(E713,所属団体コード!$A$2:$B$225,2,0)</f>
        <v>163</v>
      </c>
      <c r="M713" s="124" t="s">
        <v>5274</v>
      </c>
    </row>
    <row r="714" spans="1:13" x14ac:dyDescent="0.15">
      <c r="A714">
        <v>1713</v>
      </c>
      <c r="B714" t="s">
        <v>3369</v>
      </c>
      <c r="C714" t="s">
        <v>3370</v>
      </c>
      <c r="D714" t="s">
        <v>99</v>
      </c>
      <c r="E714" s="139" t="s">
        <v>1816</v>
      </c>
      <c r="F714">
        <v>492379</v>
      </c>
      <c r="G714">
        <v>33</v>
      </c>
      <c r="H714">
        <v>500000713</v>
      </c>
      <c r="I714" t="s">
        <v>1172</v>
      </c>
      <c r="J714" t="s">
        <v>980</v>
      </c>
      <c r="K714" s="125" t="str">
        <f t="shared" si="11"/>
        <v>97</v>
      </c>
      <c r="L714">
        <f>VLOOKUP(E714,所属団体コード!$A$2:$B$225,2,0)</f>
        <v>163</v>
      </c>
      <c r="M714" s="124" t="s">
        <v>4961</v>
      </c>
    </row>
    <row r="715" spans="1:13" x14ac:dyDescent="0.15">
      <c r="A715">
        <v>1714</v>
      </c>
      <c r="B715" t="s">
        <v>3371</v>
      </c>
      <c r="C715" t="s">
        <v>3372</v>
      </c>
      <c r="D715" t="s">
        <v>126</v>
      </c>
      <c r="E715" s="139" t="s">
        <v>1816</v>
      </c>
      <c r="F715">
        <v>492379</v>
      </c>
      <c r="G715">
        <v>33</v>
      </c>
      <c r="H715">
        <v>500000714</v>
      </c>
      <c r="I715" t="s">
        <v>655</v>
      </c>
      <c r="J715" t="s">
        <v>4631</v>
      </c>
      <c r="K715" s="125" t="str">
        <f t="shared" si="11"/>
        <v>99</v>
      </c>
      <c r="L715">
        <f>VLOOKUP(E715,所属団体コード!$A$2:$B$225,2,0)</f>
        <v>163</v>
      </c>
      <c r="M715" s="124" t="s">
        <v>5185</v>
      </c>
    </row>
    <row r="716" spans="1:13" x14ac:dyDescent="0.15">
      <c r="A716">
        <v>1715</v>
      </c>
      <c r="B716" t="s">
        <v>3373</v>
      </c>
      <c r="C716" t="s">
        <v>2485</v>
      </c>
      <c r="D716" t="s">
        <v>126</v>
      </c>
      <c r="E716" s="139" t="s">
        <v>1816</v>
      </c>
      <c r="F716">
        <v>492379</v>
      </c>
      <c r="G716">
        <v>33</v>
      </c>
      <c r="H716">
        <v>500000715</v>
      </c>
      <c r="I716" t="s">
        <v>824</v>
      </c>
      <c r="J716" t="s">
        <v>972</v>
      </c>
      <c r="K716" s="125" t="str">
        <f t="shared" si="11"/>
        <v>99</v>
      </c>
      <c r="L716">
        <f>VLOOKUP(E716,所属団体コード!$A$2:$B$225,2,0)</f>
        <v>163</v>
      </c>
      <c r="M716" s="124" t="s">
        <v>5152</v>
      </c>
    </row>
    <row r="717" spans="1:13" x14ac:dyDescent="0.15">
      <c r="A717">
        <v>1716</v>
      </c>
      <c r="B717" t="s">
        <v>3374</v>
      </c>
      <c r="C717" t="s">
        <v>3375</v>
      </c>
      <c r="D717" t="s">
        <v>126</v>
      </c>
      <c r="E717" s="139" t="s">
        <v>1816</v>
      </c>
      <c r="F717">
        <v>492379</v>
      </c>
      <c r="G717">
        <v>33</v>
      </c>
      <c r="H717">
        <v>500000716</v>
      </c>
      <c r="I717" t="s">
        <v>779</v>
      </c>
      <c r="J717" t="s">
        <v>1270</v>
      </c>
      <c r="K717" s="125" t="str">
        <f t="shared" si="11"/>
        <v>00</v>
      </c>
      <c r="L717">
        <f>VLOOKUP(E717,所属団体コード!$A$2:$B$225,2,0)</f>
        <v>163</v>
      </c>
      <c r="M717" s="124" t="s">
        <v>1626</v>
      </c>
    </row>
    <row r="718" spans="1:13" x14ac:dyDescent="0.15">
      <c r="A718">
        <v>1717</v>
      </c>
      <c r="B718" t="s">
        <v>3376</v>
      </c>
      <c r="C718" t="s">
        <v>3377</v>
      </c>
      <c r="D718" t="s">
        <v>126</v>
      </c>
      <c r="E718" s="139" t="s">
        <v>1816</v>
      </c>
      <c r="F718">
        <v>492379</v>
      </c>
      <c r="G718">
        <v>38</v>
      </c>
      <c r="H718">
        <v>500000717</v>
      </c>
      <c r="I718" t="s">
        <v>998</v>
      </c>
      <c r="J718" t="s">
        <v>1554</v>
      </c>
      <c r="K718" s="125" t="str">
        <f t="shared" si="11"/>
        <v>99</v>
      </c>
      <c r="L718">
        <f>VLOOKUP(E718,所属団体コード!$A$2:$B$225,2,0)</f>
        <v>163</v>
      </c>
      <c r="M718" s="124" t="s">
        <v>4926</v>
      </c>
    </row>
    <row r="719" spans="1:13" x14ac:dyDescent="0.15">
      <c r="A719">
        <v>1718</v>
      </c>
      <c r="B719" t="s">
        <v>3378</v>
      </c>
      <c r="C719" t="s">
        <v>3379</v>
      </c>
      <c r="D719" t="s">
        <v>118</v>
      </c>
      <c r="E719" s="139" t="s">
        <v>1816</v>
      </c>
      <c r="F719">
        <v>492379</v>
      </c>
      <c r="G719">
        <v>33</v>
      </c>
      <c r="H719">
        <v>500000718</v>
      </c>
      <c r="I719" t="s">
        <v>779</v>
      </c>
      <c r="J719" t="s">
        <v>4632</v>
      </c>
      <c r="K719" s="125" t="str">
        <f t="shared" si="11"/>
        <v>98</v>
      </c>
      <c r="L719">
        <f>VLOOKUP(E719,所属団体コード!$A$2:$B$225,2,0)</f>
        <v>163</v>
      </c>
      <c r="M719" s="124" t="s">
        <v>5275</v>
      </c>
    </row>
    <row r="720" spans="1:13" x14ac:dyDescent="0.15">
      <c r="A720">
        <v>1719</v>
      </c>
      <c r="B720" t="s">
        <v>3380</v>
      </c>
      <c r="C720" t="s">
        <v>3381</v>
      </c>
      <c r="D720" t="s">
        <v>126</v>
      </c>
      <c r="E720" s="139" t="s">
        <v>1816</v>
      </c>
      <c r="F720">
        <v>492379</v>
      </c>
      <c r="G720">
        <v>33</v>
      </c>
      <c r="H720">
        <v>500000719</v>
      </c>
      <c r="I720" t="s">
        <v>690</v>
      </c>
      <c r="J720" t="s">
        <v>4633</v>
      </c>
      <c r="K720" s="125" t="str">
        <f t="shared" si="11"/>
        <v>99</v>
      </c>
      <c r="L720">
        <f>VLOOKUP(E720,所属団体コード!$A$2:$B$225,2,0)</f>
        <v>163</v>
      </c>
      <c r="M720" s="124" t="s">
        <v>5276</v>
      </c>
    </row>
    <row r="721" spans="1:13" x14ac:dyDescent="0.15">
      <c r="A721">
        <v>1720</v>
      </c>
      <c r="B721" t="s">
        <v>3382</v>
      </c>
      <c r="C721" t="s">
        <v>3383</v>
      </c>
      <c r="D721" t="s">
        <v>118</v>
      </c>
      <c r="E721" s="139" t="s">
        <v>1816</v>
      </c>
      <c r="F721">
        <v>492379</v>
      </c>
      <c r="G721">
        <v>33</v>
      </c>
      <c r="H721">
        <v>500000720</v>
      </c>
      <c r="I721" t="s">
        <v>4316</v>
      </c>
      <c r="J721" t="s">
        <v>1247</v>
      </c>
      <c r="K721" s="125" t="str">
        <f t="shared" si="11"/>
        <v>98</v>
      </c>
      <c r="L721">
        <f>VLOOKUP(E721,所属団体コード!$A$2:$B$225,2,0)</f>
        <v>163</v>
      </c>
      <c r="M721" s="124" t="s">
        <v>5277</v>
      </c>
    </row>
    <row r="722" spans="1:13" x14ac:dyDescent="0.15">
      <c r="A722">
        <v>1721</v>
      </c>
      <c r="B722" t="s">
        <v>3384</v>
      </c>
      <c r="C722" t="s">
        <v>3385</v>
      </c>
      <c r="D722" t="s">
        <v>118</v>
      </c>
      <c r="E722" s="139" t="s">
        <v>1816</v>
      </c>
      <c r="F722">
        <v>492379</v>
      </c>
      <c r="G722">
        <v>33</v>
      </c>
      <c r="H722">
        <v>500000721</v>
      </c>
      <c r="I722" t="s">
        <v>958</v>
      </c>
      <c r="J722" t="s">
        <v>698</v>
      </c>
      <c r="K722" s="125" t="str">
        <f t="shared" si="11"/>
        <v>98</v>
      </c>
      <c r="L722">
        <f>VLOOKUP(E722,所属団体コード!$A$2:$B$225,2,0)</f>
        <v>163</v>
      </c>
      <c r="M722" s="124" t="s">
        <v>5278</v>
      </c>
    </row>
    <row r="723" spans="1:13" x14ac:dyDescent="0.15">
      <c r="A723">
        <v>1722</v>
      </c>
      <c r="B723" t="s">
        <v>3386</v>
      </c>
      <c r="C723" t="s">
        <v>3387</v>
      </c>
      <c r="D723" t="s">
        <v>126</v>
      </c>
      <c r="E723" s="139" t="s">
        <v>1816</v>
      </c>
      <c r="F723">
        <v>492379</v>
      </c>
      <c r="G723">
        <v>33</v>
      </c>
      <c r="H723">
        <v>500000722</v>
      </c>
      <c r="I723" t="s">
        <v>1067</v>
      </c>
      <c r="J723" t="s">
        <v>746</v>
      </c>
      <c r="K723" s="125" t="str">
        <f t="shared" si="11"/>
        <v>00</v>
      </c>
      <c r="L723">
        <f>VLOOKUP(E723,所属団体コード!$A$2:$B$225,2,0)</f>
        <v>163</v>
      </c>
      <c r="M723" s="124" t="s">
        <v>1664</v>
      </c>
    </row>
    <row r="724" spans="1:13" x14ac:dyDescent="0.15">
      <c r="A724">
        <v>1723</v>
      </c>
      <c r="B724" t="s">
        <v>3388</v>
      </c>
      <c r="C724" t="s">
        <v>3389</v>
      </c>
      <c r="D724" t="s">
        <v>118</v>
      </c>
      <c r="E724" s="139" t="s">
        <v>1816</v>
      </c>
      <c r="F724">
        <v>492379</v>
      </c>
      <c r="G724">
        <v>33</v>
      </c>
      <c r="H724">
        <v>500000723</v>
      </c>
      <c r="I724" t="s">
        <v>795</v>
      </c>
      <c r="J724" t="s">
        <v>641</v>
      </c>
      <c r="K724" s="125" t="str">
        <f t="shared" si="11"/>
        <v>98</v>
      </c>
      <c r="L724">
        <f>VLOOKUP(E724,所属団体コード!$A$2:$B$225,2,0)</f>
        <v>163</v>
      </c>
      <c r="M724" s="124" t="s">
        <v>5066</v>
      </c>
    </row>
    <row r="725" spans="1:13" x14ac:dyDescent="0.15">
      <c r="A725">
        <v>1724</v>
      </c>
      <c r="B725" t="s">
        <v>3390</v>
      </c>
      <c r="C725" t="s">
        <v>3391</v>
      </c>
      <c r="D725" t="s">
        <v>126</v>
      </c>
      <c r="E725" s="139" t="s">
        <v>1816</v>
      </c>
      <c r="F725">
        <v>492379</v>
      </c>
      <c r="G725">
        <v>33</v>
      </c>
      <c r="H725">
        <v>500000724</v>
      </c>
      <c r="I725" t="s">
        <v>1032</v>
      </c>
      <c r="J725" t="s">
        <v>4634</v>
      </c>
      <c r="K725" s="125" t="str">
        <f t="shared" si="11"/>
        <v>99</v>
      </c>
      <c r="L725">
        <f>VLOOKUP(E725,所属団体コード!$A$2:$B$225,2,0)</f>
        <v>163</v>
      </c>
      <c r="M725" s="124" t="s">
        <v>4976</v>
      </c>
    </row>
    <row r="726" spans="1:13" x14ac:dyDescent="0.15">
      <c r="A726">
        <v>1725</v>
      </c>
      <c r="B726" t="s">
        <v>3392</v>
      </c>
      <c r="C726" t="s">
        <v>3393</v>
      </c>
      <c r="D726" t="s">
        <v>99</v>
      </c>
      <c r="E726" s="139" t="s">
        <v>1816</v>
      </c>
      <c r="F726">
        <v>492379</v>
      </c>
      <c r="G726">
        <v>33</v>
      </c>
      <c r="H726">
        <v>500000725</v>
      </c>
      <c r="I726" t="s">
        <v>769</v>
      </c>
      <c r="J726" t="s">
        <v>778</v>
      </c>
      <c r="K726" s="125" t="str">
        <f t="shared" si="11"/>
        <v>97</v>
      </c>
      <c r="L726">
        <f>VLOOKUP(E726,所属団体コード!$A$2:$B$225,2,0)</f>
        <v>163</v>
      </c>
      <c r="M726" s="124" t="s">
        <v>4848</v>
      </c>
    </row>
    <row r="727" spans="1:13" x14ac:dyDescent="0.15">
      <c r="A727">
        <v>1726</v>
      </c>
      <c r="B727" t="s">
        <v>3394</v>
      </c>
      <c r="C727" t="s">
        <v>3395</v>
      </c>
      <c r="D727" t="s">
        <v>126</v>
      </c>
      <c r="E727" s="139" t="s">
        <v>1792</v>
      </c>
      <c r="F727">
        <v>490105</v>
      </c>
      <c r="G727">
        <v>32</v>
      </c>
      <c r="H727">
        <v>500000726</v>
      </c>
      <c r="I727" t="s">
        <v>976</v>
      </c>
      <c r="J727" t="s">
        <v>4635</v>
      </c>
      <c r="K727" s="125" t="str">
        <f t="shared" si="11"/>
        <v>98</v>
      </c>
      <c r="L727">
        <f>VLOOKUP(E727,所属団体コード!$A$2:$B$225,2,0)</f>
        <v>137</v>
      </c>
      <c r="M727" s="124" t="s">
        <v>5279</v>
      </c>
    </row>
    <row r="728" spans="1:13" x14ac:dyDescent="0.15">
      <c r="A728">
        <v>1727</v>
      </c>
      <c r="B728" t="s">
        <v>3396</v>
      </c>
      <c r="C728" t="s">
        <v>3397</v>
      </c>
      <c r="D728" t="s">
        <v>126</v>
      </c>
      <c r="E728" s="139" t="s">
        <v>1792</v>
      </c>
      <c r="F728">
        <v>490105</v>
      </c>
      <c r="G728">
        <v>33</v>
      </c>
      <c r="H728">
        <v>500000727</v>
      </c>
      <c r="I728" t="s">
        <v>718</v>
      </c>
      <c r="J728" t="s">
        <v>4636</v>
      </c>
      <c r="K728" s="125" t="str">
        <f t="shared" si="11"/>
        <v>99</v>
      </c>
      <c r="L728">
        <f>VLOOKUP(E728,所属団体コード!$A$2:$B$225,2,0)</f>
        <v>137</v>
      </c>
      <c r="M728" s="124" t="s">
        <v>4984</v>
      </c>
    </row>
    <row r="729" spans="1:13" x14ac:dyDescent="0.15">
      <c r="A729">
        <v>1728</v>
      </c>
      <c r="B729" t="s">
        <v>3398</v>
      </c>
      <c r="C729" t="s">
        <v>3399</v>
      </c>
      <c r="D729" t="s">
        <v>126</v>
      </c>
      <c r="E729" s="139" t="s">
        <v>1792</v>
      </c>
      <c r="F729">
        <v>490105</v>
      </c>
      <c r="G729">
        <v>37</v>
      </c>
      <c r="H729">
        <v>500000728</v>
      </c>
      <c r="I729" t="s">
        <v>672</v>
      </c>
      <c r="J729" t="s">
        <v>612</v>
      </c>
      <c r="K729" s="125" t="str">
        <f t="shared" si="11"/>
        <v>00</v>
      </c>
      <c r="L729">
        <f>VLOOKUP(E729,所属団体コード!$A$2:$B$225,2,0)</f>
        <v>137</v>
      </c>
      <c r="M729" s="124" t="s">
        <v>1420</v>
      </c>
    </row>
    <row r="730" spans="1:13" x14ac:dyDescent="0.15">
      <c r="A730">
        <v>1729</v>
      </c>
      <c r="B730" t="s">
        <v>3400</v>
      </c>
      <c r="C730" t="s">
        <v>3401</v>
      </c>
      <c r="D730" t="s">
        <v>118</v>
      </c>
      <c r="E730" s="139" t="s">
        <v>1792</v>
      </c>
      <c r="F730">
        <v>490105</v>
      </c>
      <c r="G730">
        <v>37</v>
      </c>
      <c r="H730">
        <v>500000729</v>
      </c>
      <c r="I730" t="s">
        <v>962</v>
      </c>
      <c r="J730" t="s">
        <v>4637</v>
      </c>
      <c r="K730" s="125" t="str">
        <f t="shared" si="11"/>
        <v>98</v>
      </c>
      <c r="L730">
        <f>VLOOKUP(E730,所属団体コード!$A$2:$B$225,2,0)</f>
        <v>137</v>
      </c>
      <c r="M730" s="124" t="s">
        <v>5280</v>
      </c>
    </row>
    <row r="731" spans="1:13" x14ac:dyDescent="0.15">
      <c r="A731">
        <v>1730</v>
      </c>
      <c r="B731" t="s">
        <v>3402</v>
      </c>
      <c r="C731" t="s">
        <v>3403</v>
      </c>
      <c r="D731" t="s">
        <v>126</v>
      </c>
      <c r="E731" s="139" t="s">
        <v>1792</v>
      </c>
      <c r="F731">
        <v>490105</v>
      </c>
      <c r="G731">
        <v>37</v>
      </c>
      <c r="H731">
        <v>500000730</v>
      </c>
      <c r="I731" t="s">
        <v>4334</v>
      </c>
      <c r="J731" t="s">
        <v>1365</v>
      </c>
      <c r="K731" s="125" t="str">
        <f t="shared" si="11"/>
        <v>98</v>
      </c>
      <c r="L731">
        <f>VLOOKUP(E731,所属団体コード!$A$2:$B$225,2,0)</f>
        <v>137</v>
      </c>
      <c r="M731" s="124" t="s">
        <v>5234</v>
      </c>
    </row>
    <row r="732" spans="1:13" x14ac:dyDescent="0.15">
      <c r="A732">
        <v>1731</v>
      </c>
      <c r="B732" t="s">
        <v>3404</v>
      </c>
      <c r="C732" t="s">
        <v>3405</v>
      </c>
      <c r="D732" t="s">
        <v>118</v>
      </c>
      <c r="E732" s="139" t="s">
        <v>1792</v>
      </c>
      <c r="F732">
        <v>490105</v>
      </c>
      <c r="G732">
        <v>33</v>
      </c>
      <c r="H732">
        <v>500000731</v>
      </c>
      <c r="I732" t="s">
        <v>838</v>
      </c>
      <c r="J732" t="s">
        <v>4638</v>
      </c>
      <c r="K732" s="125" t="str">
        <f t="shared" si="11"/>
        <v>98</v>
      </c>
      <c r="L732">
        <f>VLOOKUP(E732,所属団体コード!$A$2:$B$225,2,0)</f>
        <v>137</v>
      </c>
      <c r="M732" s="124" t="s">
        <v>5281</v>
      </c>
    </row>
    <row r="733" spans="1:13" x14ac:dyDescent="0.15">
      <c r="A733">
        <v>1732</v>
      </c>
      <c r="B733" t="s">
        <v>3406</v>
      </c>
      <c r="C733" t="s">
        <v>3407</v>
      </c>
      <c r="D733" t="s">
        <v>118</v>
      </c>
      <c r="E733" s="139" t="s">
        <v>1792</v>
      </c>
      <c r="F733">
        <v>490105</v>
      </c>
      <c r="G733">
        <v>37</v>
      </c>
      <c r="H733">
        <v>500000732</v>
      </c>
      <c r="I733" t="s">
        <v>1109</v>
      </c>
      <c r="J733" t="s">
        <v>705</v>
      </c>
      <c r="K733" s="125" t="str">
        <f t="shared" si="11"/>
        <v>98</v>
      </c>
      <c r="L733">
        <f>VLOOKUP(E733,所属団体コード!$A$2:$B$225,2,0)</f>
        <v>137</v>
      </c>
      <c r="M733" s="124" t="s">
        <v>5205</v>
      </c>
    </row>
    <row r="734" spans="1:13" x14ac:dyDescent="0.15">
      <c r="A734">
        <v>1733</v>
      </c>
      <c r="B734" t="s">
        <v>3408</v>
      </c>
      <c r="C734" t="s">
        <v>3409</v>
      </c>
      <c r="D734" t="s">
        <v>118</v>
      </c>
      <c r="E734" s="139" t="s">
        <v>1792</v>
      </c>
      <c r="F734">
        <v>490105</v>
      </c>
      <c r="G734">
        <v>33</v>
      </c>
      <c r="H734">
        <v>500000733</v>
      </c>
      <c r="I734" t="s">
        <v>1066</v>
      </c>
      <c r="J734" t="s">
        <v>4639</v>
      </c>
      <c r="K734" s="125" t="str">
        <f t="shared" si="11"/>
        <v>99</v>
      </c>
      <c r="L734">
        <f>VLOOKUP(E734,所属団体コード!$A$2:$B$225,2,0)</f>
        <v>137</v>
      </c>
      <c r="M734" s="124" t="s">
        <v>5282</v>
      </c>
    </row>
    <row r="735" spans="1:13" x14ac:dyDescent="0.15">
      <c r="A735">
        <v>1734</v>
      </c>
      <c r="B735" t="s">
        <v>3410</v>
      </c>
      <c r="C735" t="s">
        <v>3411</v>
      </c>
      <c r="D735" t="s">
        <v>134</v>
      </c>
      <c r="E735" s="139" t="s">
        <v>1792</v>
      </c>
      <c r="F735">
        <v>490105</v>
      </c>
      <c r="G735">
        <v>37</v>
      </c>
      <c r="H735">
        <v>500000734</v>
      </c>
      <c r="I735" t="s">
        <v>4335</v>
      </c>
      <c r="J735" t="s">
        <v>4640</v>
      </c>
      <c r="K735" s="125" t="str">
        <f t="shared" si="11"/>
        <v>96</v>
      </c>
      <c r="L735">
        <f>VLOOKUP(E735,所属団体コード!$A$2:$B$225,2,0)</f>
        <v>137</v>
      </c>
      <c r="M735" s="124" t="s">
        <v>1653</v>
      </c>
    </row>
    <row r="736" spans="1:13" x14ac:dyDescent="0.15">
      <c r="A736">
        <v>1735</v>
      </c>
      <c r="B736" t="s">
        <v>3412</v>
      </c>
      <c r="C736" t="s">
        <v>3413</v>
      </c>
      <c r="D736" t="s">
        <v>118</v>
      </c>
      <c r="E736" s="139" t="s">
        <v>1792</v>
      </c>
      <c r="F736">
        <v>490105</v>
      </c>
      <c r="G736">
        <v>37</v>
      </c>
      <c r="H736">
        <v>500000735</v>
      </c>
      <c r="I736" t="s">
        <v>647</v>
      </c>
      <c r="J736" t="s">
        <v>4641</v>
      </c>
      <c r="K736" s="125" t="str">
        <f t="shared" si="11"/>
        <v>98</v>
      </c>
      <c r="L736">
        <f>VLOOKUP(E736,所属団体コード!$A$2:$B$225,2,0)</f>
        <v>137</v>
      </c>
      <c r="M736" s="124" t="s">
        <v>5283</v>
      </c>
    </row>
    <row r="737" spans="1:13" x14ac:dyDescent="0.15">
      <c r="A737">
        <v>1736</v>
      </c>
      <c r="B737" t="s">
        <v>3414</v>
      </c>
      <c r="C737" t="s">
        <v>3415</v>
      </c>
      <c r="D737" t="s">
        <v>99</v>
      </c>
      <c r="E737" s="139" t="s">
        <v>1792</v>
      </c>
      <c r="F737">
        <v>490105</v>
      </c>
      <c r="G737">
        <v>37</v>
      </c>
      <c r="H737">
        <v>500000736</v>
      </c>
      <c r="I737" t="s">
        <v>707</v>
      </c>
      <c r="J737" t="s">
        <v>977</v>
      </c>
      <c r="K737" s="125" t="str">
        <f t="shared" si="11"/>
        <v>97</v>
      </c>
      <c r="L737">
        <f>VLOOKUP(E737,所属団体コード!$A$2:$B$225,2,0)</f>
        <v>137</v>
      </c>
      <c r="M737" s="124" t="s">
        <v>5178</v>
      </c>
    </row>
    <row r="738" spans="1:13" x14ac:dyDescent="0.15">
      <c r="A738">
        <v>1737</v>
      </c>
      <c r="B738" t="s">
        <v>3416</v>
      </c>
      <c r="C738" t="s">
        <v>3417</v>
      </c>
      <c r="D738" t="s">
        <v>99</v>
      </c>
      <c r="E738" s="139" t="s">
        <v>1792</v>
      </c>
      <c r="F738">
        <v>490105</v>
      </c>
      <c r="G738">
        <v>37</v>
      </c>
      <c r="H738">
        <v>500000737</v>
      </c>
      <c r="I738" t="s">
        <v>727</v>
      </c>
      <c r="J738" t="s">
        <v>1347</v>
      </c>
      <c r="K738" s="125" t="str">
        <f t="shared" si="11"/>
        <v>97</v>
      </c>
      <c r="L738">
        <f>VLOOKUP(E738,所属団体コード!$A$2:$B$225,2,0)</f>
        <v>137</v>
      </c>
      <c r="M738" s="124" t="s">
        <v>5284</v>
      </c>
    </row>
    <row r="739" spans="1:13" x14ac:dyDescent="0.15">
      <c r="A739">
        <v>1738</v>
      </c>
      <c r="B739" t="s">
        <v>3418</v>
      </c>
      <c r="C739" t="s">
        <v>3419</v>
      </c>
      <c r="D739" t="s">
        <v>99</v>
      </c>
      <c r="E739" s="139" t="s">
        <v>1792</v>
      </c>
      <c r="F739">
        <v>490105</v>
      </c>
      <c r="G739">
        <v>38</v>
      </c>
      <c r="H739">
        <v>500000738</v>
      </c>
      <c r="I739" t="s">
        <v>4336</v>
      </c>
      <c r="J739" t="s">
        <v>4642</v>
      </c>
      <c r="K739" s="125" t="str">
        <f t="shared" si="11"/>
        <v>98</v>
      </c>
      <c r="L739">
        <f>VLOOKUP(E739,所属団体コード!$A$2:$B$225,2,0)</f>
        <v>137</v>
      </c>
      <c r="M739" s="124" t="s">
        <v>5179</v>
      </c>
    </row>
    <row r="740" spans="1:13" x14ac:dyDescent="0.15">
      <c r="A740">
        <v>1739</v>
      </c>
      <c r="B740" t="s">
        <v>3420</v>
      </c>
      <c r="C740" t="s">
        <v>529</v>
      </c>
      <c r="D740" t="s">
        <v>99</v>
      </c>
      <c r="E740" s="139" t="s">
        <v>1792</v>
      </c>
      <c r="F740">
        <v>490105</v>
      </c>
      <c r="G740">
        <v>37</v>
      </c>
      <c r="H740">
        <v>500000739</v>
      </c>
      <c r="I740" t="s">
        <v>775</v>
      </c>
      <c r="J740" t="s">
        <v>899</v>
      </c>
      <c r="K740" s="125" t="str">
        <f t="shared" si="11"/>
        <v>97</v>
      </c>
      <c r="L740">
        <f>VLOOKUP(E740,所属団体コード!$A$2:$B$225,2,0)</f>
        <v>137</v>
      </c>
      <c r="M740" s="124" t="s">
        <v>5285</v>
      </c>
    </row>
    <row r="741" spans="1:13" x14ac:dyDescent="0.15">
      <c r="A741">
        <v>1740</v>
      </c>
      <c r="B741" t="s">
        <v>3421</v>
      </c>
      <c r="C741" t="s">
        <v>3422</v>
      </c>
      <c r="D741" t="s">
        <v>126</v>
      </c>
      <c r="E741" s="139" t="s">
        <v>1792</v>
      </c>
      <c r="F741">
        <v>490105</v>
      </c>
      <c r="G741">
        <v>33</v>
      </c>
      <c r="H741">
        <v>500000740</v>
      </c>
      <c r="I741" t="s">
        <v>644</v>
      </c>
      <c r="J741" t="s">
        <v>4643</v>
      </c>
      <c r="K741" s="125" t="str">
        <f t="shared" si="11"/>
        <v>99</v>
      </c>
      <c r="L741">
        <f>VLOOKUP(E741,所属団体コード!$A$2:$B$225,2,0)</f>
        <v>137</v>
      </c>
      <c r="M741" s="124" t="s">
        <v>1634</v>
      </c>
    </row>
    <row r="742" spans="1:13" x14ac:dyDescent="0.15">
      <c r="A742">
        <v>1741</v>
      </c>
      <c r="B742" t="s">
        <v>3423</v>
      </c>
      <c r="C742" t="s">
        <v>3424</v>
      </c>
      <c r="D742" t="s">
        <v>118</v>
      </c>
      <c r="E742" s="139" t="s">
        <v>1792</v>
      </c>
      <c r="F742">
        <v>490105</v>
      </c>
      <c r="G742">
        <v>37</v>
      </c>
      <c r="H742">
        <v>500000741</v>
      </c>
      <c r="I742" t="s">
        <v>4337</v>
      </c>
      <c r="J742" t="s">
        <v>1088</v>
      </c>
      <c r="K742" s="125" t="str">
        <f t="shared" si="11"/>
        <v>98</v>
      </c>
      <c r="L742">
        <f>VLOOKUP(E742,所属団体コード!$A$2:$B$225,2,0)</f>
        <v>137</v>
      </c>
      <c r="M742" s="124" t="s">
        <v>5286</v>
      </c>
    </row>
    <row r="743" spans="1:13" x14ac:dyDescent="0.15">
      <c r="A743">
        <v>1742</v>
      </c>
      <c r="B743" t="s">
        <v>3425</v>
      </c>
      <c r="C743" t="s">
        <v>3426</v>
      </c>
      <c r="D743" t="s">
        <v>99</v>
      </c>
      <c r="E743" s="139" t="s">
        <v>1822</v>
      </c>
      <c r="F743">
        <v>492582</v>
      </c>
      <c r="G743">
        <v>38</v>
      </c>
      <c r="H743">
        <v>500000742</v>
      </c>
      <c r="I743" t="s">
        <v>734</v>
      </c>
      <c r="J743" t="s">
        <v>1258</v>
      </c>
      <c r="K743" s="125" t="str">
        <f t="shared" si="11"/>
        <v>96</v>
      </c>
      <c r="L743">
        <f>VLOOKUP(E743,所属団体コード!$A$2:$B$225,2,0)</f>
        <v>169</v>
      </c>
      <c r="M743" s="124" t="s">
        <v>4941</v>
      </c>
    </row>
    <row r="744" spans="1:13" x14ac:dyDescent="0.15">
      <c r="A744">
        <v>1743</v>
      </c>
      <c r="B744" t="s">
        <v>3427</v>
      </c>
      <c r="C744" t="s">
        <v>3428</v>
      </c>
      <c r="D744" t="s">
        <v>99</v>
      </c>
      <c r="E744" s="139" t="s">
        <v>1822</v>
      </c>
      <c r="F744">
        <v>492582</v>
      </c>
      <c r="G744">
        <v>28</v>
      </c>
      <c r="H744">
        <v>500000743</v>
      </c>
      <c r="I744" t="s">
        <v>4338</v>
      </c>
      <c r="J744" t="s">
        <v>4644</v>
      </c>
      <c r="K744" s="125" t="str">
        <f t="shared" si="11"/>
        <v>96</v>
      </c>
      <c r="L744">
        <f>VLOOKUP(E744,所属団体コード!$A$2:$B$225,2,0)</f>
        <v>169</v>
      </c>
      <c r="M744" s="124" t="s">
        <v>5287</v>
      </c>
    </row>
    <row r="745" spans="1:13" x14ac:dyDescent="0.15">
      <c r="A745">
        <v>1744</v>
      </c>
      <c r="B745" t="s">
        <v>3429</v>
      </c>
      <c r="C745" t="s">
        <v>3430</v>
      </c>
      <c r="D745" t="s">
        <v>99</v>
      </c>
      <c r="E745" s="139" t="s">
        <v>1822</v>
      </c>
      <c r="F745">
        <v>492582</v>
      </c>
      <c r="G745">
        <v>31</v>
      </c>
      <c r="H745">
        <v>500000744</v>
      </c>
      <c r="I745" t="s">
        <v>620</v>
      </c>
      <c r="J745" t="s">
        <v>4645</v>
      </c>
      <c r="K745" s="125" t="str">
        <f t="shared" si="11"/>
        <v>97</v>
      </c>
      <c r="L745">
        <f>VLOOKUP(E745,所属団体コード!$A$2:$B$225,2,0)</f>
        <v>169</v>
      </c>
      <c r="M745" s="124" t="s">
        <v>5187</v>
      </c>
    </row>
    <row r="746" spans="1:13" x14ac:dyDescent="0.15">
      <c r="A746">
        <v>1745</v>
      </c>
      <c r="B746" t="s">
        <v>3431</v>
      </c>
      <c r="C746" t="s">
        <v>3432</v>
      </c>
      <c r="D746" t="s">
        <v>99</v>
      </c>
      <c r="E746" s="139" t="s">
        <v>1822</v>
      </c>
      <c r="F746">
        <v>492582</v>
      </c>
      <c r="G746">
        <v>34</v>
      </c>
      <c r="H746">
        <v>500000745</v>
      </c>
      <c r="I746" t="s">
        <v>699</v>
      </c>
      <c r="J746" t="s">
        <v>828</v>
      </c>
      <c r="K746" s="125" t="str">
        <f t="shared" si="11"/>
        <v>98</v>
      </c>
      <c r="L746">
        <f>VLOOKUP(E746,所属団体コード!$A$2:$B$225,2,0)</f>
        <v>169</v>
      </c>
      <c r="M746" s="124" t="s">
        <v>5186</v>
      </c>
    </row>
    <row r="747" spans="1:13" x14ac:dyDescent="0.15">
      <c r="A747">
        <v>1746</v>
      </c>
      <c r="B747" t="s">
        <v>3433</v>
      </c>
      <c r="C747" t="s">
        <v>3434</v>
      </c>
      <c r="D747" t="s">
        <v>99</v>
      </c>
      <c r="E747" s="139" t="s">
        <v>1822</v>
      </c>
      <c r="F747">
        <v>492582</v>
      </c>
      <c r="G747">
        <v>28</v>
      </c>
      <c r="H747">
        <v>500000746</v>
      </c>
      <c r="I747" t="s">
        <v>687</v>
      </c>
      <c r="J747" t="s">
        <v>1230</v>
      </c>
      <c r="K747" s="125" t="str">
        <f t="shared" si="11"/>
        <v>97</v>
      </c>
      <c r="L747">
        <f>VLOOKUP(E747,所属団体コード!$A$2:$B$225,2,0)</f>
        <v>169</v>
      </c>
      <c r="M747" s="124" t="s">
        <v>5051</v>
      </c>
    </row>
    <row r="748" spans="1:13" x14ac:dyDescent="0.15">
      <c r="A748">
        <v>1747</v>
      </c>
      <c r="B748" t="s">
        <v>3435</v>
      </c>
      <c r="C748" t="s">
        <v>3436</v>
      </c>
      <c r="D748" t="s">
        <v>99</v>
      </c>
      <c r="E748" s="139" t="s">
        <v>1822</v>
      </c>
      <c r="F748">
        <v>492582</v>
      </c>
      <c r="G748">
        <v>28</v>
      </c>
      <c r="H748">
        <v>500000747</v>
      </c>
      <c r="I748" t="s">
        <v>925</v>
      </c>
      <c r="J748" t="s">
        <v>4646</v>
      </c>
      <c r="K748" s="125" t="str">
        <f t="shared" si="11"/>
        <v>97</v>
      </c>
      <c r="L748">
        <f>VLOOKUP(E748,所属団体コード!$A$2:$B$225,2,0)</f>
        <v>169</v>
      </c>
      <c r="M748" s="124" t="s">
        <v>5107</v>
      </c>
    </row>
    <row r="749" spans="1:13" x14ac:dyDescent="0.15">
      <c r="A749">
        <v>1748</v>
      </c>
      <c r="B749" t="s">
        <v>3437</v>
      </c>
      <c r="C749" t="s">
        <v>2725</v>
      </c>
      <c r="D749" t="s">
        <v>99</v>
      </c>
      <c r="E749" s="139" t="s">
        <v>1822</v>
      </c>
      <c r="F749">
        <v>492582</v>
      </c>
      <c r="G749">
        <v>32</v>
      </c>
      <c r="H749">
        <v>500000748</v>
      </c>
      <c r="I749" t="s">
        <v>838</v>
      </c>
      <c r="J749" t="s">
        <v>1026</v>
      </c>
      <c r="K749" s="125" t="str">
        <f t="shared" si="11"/>
        <v>97</v>
      </c>
      <c r="L749">
        <f>VLOOKUP(E749,所属団体コード!$A$2:$B$225,2,0)</f>
        <v>169</v>
      </c>
      <c r="M749" s="124" t="s">
        <v>1649</v>
      </c>
    </row>
    <row r="750" spans="1:13" x14ac:dyDescent="0.15">
      <c r="A750">
        <v>1749</v>
      </c>
      <c r="B750" t="s">
        <v>3438</v>
      </c>
      <c r="C750" t="s">
        <v>3439</v>
      </c>
      <c r="D750" t="s">
        <v>118</v>
      </c>
      <c r="E750" s="139" t="s">
        <v>1822</v>
      </c>
      <c r="F750">
        <v>492582</v>
      </c>
      <c r="G750">
        <v>33</v>
      </c>
      <c r="H750">
        <v>500000749</v>
      </c>
      <c r="I750" t="s">
        <v>824</v>
      </c>
      <c r="J750" t="s">
        <v>680</v>
      </c>
      <c r="K750" s="125" t="str">
        <f t="shared" si="11"/>
        <v>98</v>
      </c>
      <c r="L750">
        <f>VLOOKUP(E750,所属団体コード!$A$2:$B$225,2,0)</f>
        <v>169</v>
      </c>
      <c r="M750" s="124" t="s">
        <v>4861</v>
      </c>
    </row>
    <row r="751" spans="1:13" x14ac:dyDescent="0.15">
      <c r="A751">
        <v>1750</v>
      </c>
      <c r="B751" t="s">
        <v>3440</v>
      </c>
      <c r="C751" t="s">
        <v>3441</v>
      </c>
      <c r="D751" t="s">
        <v>118</v>
      </c>
      <c r="E751" s="139" t="s">
        <v>1822</v>
      </c>
      <c r="F751">
        <v>492582</v>
      </c>
      <c r="G751">
        <v>35</v>
      </c>
      <c r="H751">
        <v>500000750</v>
      </c>
      <c r="I751" t="s">
        <v>962</v>
      </c>
      <c r="J751" t="s">
        <v>4647</v>
      </c>
      <c r="K751" s="125" t="str">
        <f t="shared" si="11"/>
        <v>98</v>
      </c>
      <c r="L751">
        <f>VLOOKUP(E751,所属団体コード!$A$2:$B$225,2,0)</f>
        <v>169</v>
      </c>
      <c r="M751" s="124" t="s">
        <v>5288</v>
      </c>
    </row>
    <row r="752" spans="1:13" x14ac:dyDescent="0.15">
      <c r="A752">
        <v>1751</v>
      </c>
      <c r="B752" t="s">
        <v>3442</v>
      </c>
      <c r="C752" t="s">
        <v>3443</v>
      </c>
      <c r="D752" t="s">
        <v>118</v>
      </c>
      <c r="E752" s="139" t="s">
        <v>1822</v>
      </c>
      <c r="F752">
        <v>492582</v>
      </c>
      <c r="G752">
        <v>34</v>
      </c>
      <c r="H752">
        <v>500000751</v>
      </c>
      <c r="I752" t="s">
        <v>858</v>
      </c>
      <c r="J752" t="s">
        <v>843</v>
      </c>
      <c r="K752" s="125" t="str">
        <f t="shared" si="11"/>
        <v>98</v>
      </c>
      <c r="L752">
        <f>VLOOKUP(E752,所属団体コード!$A$2:$B$225,2,0)</f>
        <v>169</v>
      </c>
      <c r="M752" s="124" t="s">
        <v>4838</v>
      </c>
    </row>
    <row r="753" spans="1:13" x14ac:dyDescent="0.15">
      <c r="A753">
        <v>1752</v>
      </c>
      <c r="B753" t="s">
        <v>3444</v>
      </c>
      <c r="C753" t="s">
        <v>3445</v>
      </c>
      <c r="D753" t="s">
        <v>118</v>
      </c>
      <c r="E753" s="139" t="s">
        <v>1822</v>
      </c>
      <c r="F753">
        <v>492582</v>
      </c>
      <c r="G753">
        <v>33</v>
      </c>
      <c r="H753">
        <v>500000752</v>
      </c>
      <c r="I753" t="s">
        <v>822</v>
      </c>
      <c r="J753" t="s">
        <v>975</v>
      </c>
      <c r="K753" s="125" t="str">
        <f t="shared" si="11"/>
        <v>98</v>
      </c>
      <c r="L753">
        <f>VLOOKUP(E753,所属団体コード!$A$2:$B$225,2,0)</f>
        <v>169</v>
      </c>
      <c r="M753" s="124" t="s">
        <v>4874</v>
      </c>
    </row>
    <row r="754" spans="1:13" x14ac:dyDescent="0.15">
      <c r="A754">
        <v>1753</v>
      </c>
      <c r="B754" t="s">
        <v>3446</v>
      </c>
      <c r="C754" t="s">
        <v>3447</v>
      </c>
      <c r="D754" t="s">
        <v>118</v>
      </c>
      <c r="E754" s="139" t="s">
        <v>1822</v>
      </c>
      <c r="F754">
        <v>492582</v>
      </c>
      <c r="G754">
        <v>38</v>
      </c>
      <c r="H754">
        <v>500000753</v>
      </c>
      <c r="I754" t="s">
        <v>807</v>
      </c>
      <c r="J754" t="s">
        <v>4648</v>
      </c>
      <c r="K754" s="125" t="str">
        <f t="shared" si="11"/>
        <v>98</v>
      </c>
      <c r="L754">
        <f>VLOOKUP(E754,所属団体コード!$A$2:$B$225,2,0)</f>
        <v>169</v>
      </c>
      <c r="M754" s="124" t="s">
        <v>5289</v>
      </c>
    </row>
    <row r="755" spans="1:13" x14ac:dyDescent="0.15">
      <c r="A755">
        <v>1754</v>
      </c>
      <c r="B755" t="s">
        <v>3448</v>
      </c>
      <c r="C755" t="s">
        <v>3449</v>
      </c>
      <c r="D755" t="s">
        <v>118</v>
      </c>
      <c r="E755" s="139" t="s">
        <v>1822</v>
      </c>
      <c r="F755">
        <v>492582</v>
      </c>
      <c r="G755">
        <v>34</v>
      </c>
      <c r="H755">
        <v>500000754</v>
      </c>
      <c r="I755" t="s">
        <v>858</v>
      </c>
      <c r="J755" t="s">
        <v>1393</v>
      </c>
      <c r="K755" s="125" t="str">
        <f t="shared" si="11"/>
        <v>98</v>
      </c>
      <c r="L755">
        <f>VLOOKUP(E755,所属団体コード!$A$2:$B$225,2,0)</f>
        <v>169</v>
      </c>
      <c r="M755" s="124" t="s">
        <v>5290</v>
      </c>
    </row>
    <row r="756" spans="1:13" x14ac:dyDescent="0.15">
      <c r="A756">
        <v>1755</v>
      </c>
      <c r="B756" t="s">
        <v>3450</v>
      </c>
      <c r="C756" t="s">
        <v>3451</v>
      </c>
      <c r="D756" t="s">
        <v>118</v>
      </c>
      <c r="E756" s="139" t="s">
        <v>1822</v>
      </c>
      <c r="F756">
        <v>492582</v>
      </c>
      <c r="G756">
        <v>47</v>
      </c>
      <c r="H756">
        <v>500000755</v>
      </c>
      <c r="I756" t="s">
        <v>1035</v>
      </c>
      <c r="J756" t="s">
        <v>4649</v>
      </c>
      <c r="K756" s="125" t="str">
        <f t="shared" si="11"/>
        <v>99</v>
      </c>
      <c r="L756">
        <f>VLOOKUP(E756,所属団体コード!$A$2:$B$225,2,0)</f>
        <v>169</v>
      </c>
      <c r="M756" s="124" t="s">
        <v>5291</v>
      </c>
    </row>
    <row r="757" spans="1:13" x14ac:dyDescent="0.15">
      <c r="A757">
        <v>1756</v>
      </c>
      <c r="B757" t="s">
        <v>3452</v>
      </c>
      <c r="C757" t="s">
        <v>3453</v>
      </c>
      <c r="D757" t="s">
        <v>118</v>
      </c>
      <c r="E757" s="139" t="s">
        <v>1822</v>
      </c>
      <c r="F757">
        <v>492582</v>
      </c>
      <c r="G757">
        <v>46</v>
      </c>
      <c r="H757">
        <v>500000756</v>
      </c>
      <c r="I757" t="s">
        <v>983</v>
      </c>
      <c r="J757" t="s">
        <v>4650</v>
      </c>
      <c r="K757" s="125" t="str">
        <f t="shared" si="11"/>
        <v>98</v>
      </c>
      <c r="L757">
        <f>VLOOKUP(E757,所属団体コード!$A$2:$B$225,2,0)</f>
        <v>169</v>
      </c>
      <c r="M757" s="124" t="s">
        <v>5218</v>
      </c>
    </row>
    <row r="758" spans="1:13" x14ac:dyDescent="0.15">
      <c r="A758">
        <v>1757</v>
      </c>
      <c r="B758" t="s">
        <v>3454</v>
      </c>
      <c r="C758" t="s">
        <v>3455</v>
      </c>
      <c r="D758" t="s">
        <v>118</v>
      </c>
      <c r="E758" s="139" t="s">
        <v>1822</v>
      </c>
      <c r="F758">
        <v>492582</v>
      </c>
      <c r="G758">
        <v>28</v>
      </c>
      <c r="H758">
        <v>500000757</v>
      </c>
      <c r="I758" t="s">
        <v>784</v>
      </c>
      <c r="J758" t="s">
        <v>606</v>
      </c>
      <c r="K758" s="125" t="str">
        <f t="shared" si="11"/>
        <v>99</v>
      </c>
      <c r="L758">
        <f>VLOOKUP(E758,所属団体コード!$A$2:$B$225,2,0)</f>
        <v>169</v>
      </c>
      <c r="M758" s="124" t="s">
        <v>4797</v>
      </c>
    </row>
    <row r="759" spans="1:13" x14ac:dyDescent="0.15">
      <c r="A759">
        <v>1758</v>
      </c>
      <c r="B759" t="s">
        <v>3456</v>
      </c>
      <c r="C759" t="s">
        <v>3457</v>
      </c>
      <c r="D759" t="s">
        <v>126</v>
      </c>
      <c r="E759" s="139" t="s">
        <v>1822</v>
      </c>
      <c r="F759">
        <v>492582</v>
      </c>
      <c r="G759">
        <v>37</v>
      </c>
      <c r="H759">
        <v>500000758</v>
      </c>
      <c r="I759" t="s">
        <v>1042</v>
      </c>
      <c r="J759" t="s">
        <v>853</v>
      </c>
      <c r="K759" s="125" t="str">
        <f t="shared" si="11"/>
        <v>00</v>
      </c>
      <c r="L759">
        <f>VLOOKUP(E759,所属団体コード!$A$2:$B$225,2,0)</f>
        <v>169</v>
      </c>
      <c r="M759" s="124" t="s">
        <v>1617</v>
      </c>
    </row>
    <row r="760" spans="1:13" x14ac:dyDescent="0.15">
      <c r="A760">
        <v>1759</v>
      </c>
      <c r="B760" t="s">
        <v>3458</v>
      </c>
      <c r="C760" t="s">
        <v>3459</v>
      </c>
      <c r="D760" t="s">
        <v>126</v>
      </c>
      <c r="E760" s="139" t="s">
        <v>1822</v>
      </c>
      <c r="F760">
        <v>492582</v>
      </c>
      <c r="G760">
        <v>38</v>
      </c>
      <c r="H760">
        <v>500000759</v>
      </c>
      <c r="I760" t="s">
        <v>687</v>
      </c>
      <c r="J760" t="s">
        <v>700</v>
      </c>
      <c r="K760" s="125" t="str">
        <f t="shared" si="11"/>
        <v>99</v>
      </c>
      <c r="L760">
        <f>VLOOKUP(E760,所属団体コード!$A$2:$B$225,2,0)</f>
        <v>169</v>
      </c>
      <c r="M760" s="124" t="s">
        <v>5292</v>
      </c>
    </row>
    <row r="761" spans="1:13" x14ac:dyDescent="0.15">
      <c r="A761">
        <v>1760</v>
      </c>
      <c r="B761" t="s">
        <v>3460</v>
      </c>
      <c r="C761" t="s">
        <v>3461</v>
      </c>
      <c r="D761" t="s">
        <v>126</v>
      </c>
      <c r="E761" s="139" t="s">
        <v>1822</v>
      </c>
      <c r="F761">
        <v>492582</v>
      </c>
      <c r="G761">
        <v>33</v>
      </c>
      <c r="H761">
        <v>500000760</v>
      </c>
      <c r="I761" t="s">
        <v>769</v>
      </c>
      <c r="J761" t="s">
        <v>771</v>
      </c>
      <c r="K761" s="125" t="str">
        <f t="shared" si="11"/>
        <v>99</v>
      </c>
      <c r="L761">
        <f>VLOOKUP(E761,所属団体コード!$A$2:$B$225,2,0)</f>
        <v>169</v>
      </c>
      <c r="M761" s="124" t="s">
        <v>5293</v>
      </c>
    </row>
    <row r="762" spans="1:13" x14ac:dyDescent="0.15">
      <c r="A762">
        <v>1761</v>
      </c>
      <c r="B762" t="s">
        <v>3462</v>
      </c>
      <c r="C762" t="s">
        <v>3463</v>
      </c>
      <c r="D762" t="s">
        <v>126</v>
      </c>
      <c r="E762" s="139" t="s">
        <v>1822</v>
      </c>
      <c r="F762">
        <v>492582</v>
      </c>
      <c r="G762">
        <v>45</v>
      </c>
      <c r="H762">
        <v>500000761</v>
      </c>
      <c r="I762" t="s">
        <v>764</v>
      </c>
      <c r="J762" t="s">
        <v>1328</v>
      </c>
      <c r="K762" s="125" t="str">
        <f t="shared" si="11"/>
        <v>99</v>
      </c>
      <c r="L762">
        <f>VLOOKUP(E762,所属団体コード!$A$2:$B$225,2,0)</f>
        <v>169</v>
      </c>
      <c r="M762" s="124" t="s">
        <v>5294</v>
      </c>
    </row>
    <row r="763" spans="1:13" x14ac:dyDescent="0.15">
      <c r="A763">
        <v>1762</v>
      </c>
      <c r="B763" t="s">
        <v>3464</v>
      </c>
      <c r="C763" t="s">
        <v>3465</v>
      </c>
      <c r="D763" t="s">
        <v>126</v>
      </c>
      <c r="E763" s="139" t="s">
        <v>1822</v>
      </c>
      <c r="F763">
        <v>492582</v>
      </c>
      <c r="G763">
        <v>31</v>
      </c>
      <c r="H763">
        <v>500000762</v>
      </c>
      <c r="I763" t="s">
        <v>1135</v>
      </c>
      <c r="J763" t="s">
        <v>4651</v>
      </c>
      <c r="K763" s="125" t="str">
        <f t="shared" si="11"/>
        <v>99</v>
      </c>
      <c r="L763">
        <f>VLOOKUP(E763,所属団体コード!$A$2:$B$225,2,0)</f>
        <v>169</v>
      </c>
      <c r="M763" s="124" t="s">
        <v>5295</v>
      </c>
    </row>
    <row r="764" spans="1:13" x14ac:dyDescent="0.15">
      <c r="A764">
        <v>1763</v>
      </c>
      <c r="B764" t="s">
        <v>3466</v>
      </c>
      <c r="C764" t="s">
        <v>3467</v>
      </c>
      <c r="D764" t="s">
        <v>126</v>
      </c>
      <c r="E764" s="139" t="s">
        <v>1822</v>
      </c>
      <c r="F764">
        <v>492582</v>
      </c>
      <c r="G764">
        <v>34</v>
      </c>
      <c r="H764">
        <v>500000763</v>
      </c>
      <c r="I764" t="s">
        <v>1021</v>
      </c>
      <c r="J764" t="s">
        <v>1337</v>
      </c>
      <c r="K764" s="125" t="str">
        <f t="shared" si="11"/>
        <v>99</v>
      </c>
      <c r="L764">
        <f>VLOOKUP(E764,所属団体コード!$A$2:$B$225,2,0)</f>
        <v>169</v>
      </c>
      <c r="M764" s="124" t="s">
        <v>5296</v>
      </c>
    </row>
    <row r="765" spans="1:13" x14ac:dyDescent="0.15">
      <c r="A765">
        <v>1764</v>
      </c>
      <c r="B765" t="s">
        <v>3468</v>
      </c>
      <c r="C765" t="s">
        <v>3469</v>
      </c>
      <c r="D765" t="s">
        <v>126</v>
      </c>
      <c r="E765" s="139" t="s">
        <v>1822</v>
      </c>
      <c r="F765">
        <v>492582</v>
      </c>
      <c r="G765">
        <v>33</v>
      </c>
      <c r="H765">
        <v>500000764</v>
      </c>
      <c r="I765" t="s">
        <v>779</v>
      </c>
      <c r="J765" t="s">
        <v>1056</v>
      </c>
      <c r="K765" s="125" t="str">
        <f t="shared" si="11"/>
        <v>99</v>
      </c>
      <c r="L765">
        <f>VLOOKUP(E765,所属団体コード!$A$2:$B$225,2,0)</f>
        <v>169</v>
      </c>
      <c r="M765" s="124" t="s">
        <v>1651</v>
      </c>
    </row>
    <row r="766" spans="1:13" x14ac:dyDescent="0.15">
      <c r="A766">
        <v>1765</v>
      </c>
      <c r="B766" t="s">
        <v>3470</v>
      </c>
      <c r="C766" t="s">
        <v>3471</v>
      </c>
      <c r="D766" t="s">
        <v>126</v>
      </c>
      <c r="E766" s="139" t="s">
        <v>1822</v>
      </c>
      <c r="F766">
        <v>492582</v>
      </c>
      <c r="G766">
        <v>28</v>
      </c>
      <c r="H766">
        <v>500000765</v>
      </c>
      <c r="I766" t="s">
        <v>623</v>
      </c>
      <c r="J766" t="s">
        <v>4652</v>
      </c>
      <c r="K766" s="125" t="str">
        <f t="shared" si="11"/>
        <v>99</v>
      </c>
      <c r="L766">
        <f>VLOOKUP(E766,所属団体コード!$A$2:$B$225,2,0)</f>
        <v>169</v>
      </c>
      <c r="M766" s="124" t="s">
        <v>5297</v>
      </c>
    </row>
    <row r="767" spans="1:13" x14ac:dyDescent="0.15">
      <c r="A767">
        <v>1766</v>
      </c>
      <c r="B767" t="s">
        <v>3472</v>
      </c>
      <c r="C767" t="s">
        <v>3473</v>
      </c>
      <c r="D767" t="s">
        <v>126</v>
      </c>
      <c r="E767" s="139" t="s">
        <v>1822</v>
      </c>
      <c r="F767">
        <v>492582</v>
      </c>
      <c r="G767">
        <v>28</v>
      </c>
      <c r="H767">
        <v>500000766</v>
      </c>
      <c r="I767" t="s">
        <v>1028</v>
      </c>
      <c r="J767" t="s">
        <v>1019</v>
      </c>
      <c r="K767" s="125" t="str">
        <f t="shared" si="11"/>
        <v>99</v>
      </c>
      <c r="L767">
        <f>VLOOKUP(E767,所属団体コード!$A$2:$B$225,2,0)</f>
        <v>169</v>
      </c>
      <c r="M767" s="124" t="s">
        <v>5027</v>
      </c>
    </row>
    <row r="768" spans="1:13" x14ac:dyDescent="0.15">
      <c r="A768">
        <v>1767</v>
      </c>
      <c r="B768" t="s">
        <v>3474</v>
      </c>
      <c r="C768" t="s">
        <v>3475</v>
      </c>
      <c r="D768" t="s">
        <v>126</v>
      </c>
      <c r="E768" s="139" t="s">
        <v>1822</v>
      </c>
      <c r="F768">
        <v>492582</v>
      </c>
      <c r="G768">
        <v>32</v>
      </c>
      <c r="H768">
        <v>500000767</v>
      </c>
      <c r="I768" t="s">
        <v>666</v>
      </c>
      <c r="J768" t="s">
        <v>1320</v>
      </c>
      <c r="K768" s="125" t="str">
        <f t="shared" si="11"/>
        <v>99</v>
      </c>
      <c r="L768">
        <f>VLOOKUP(E768,所属団体コード!$A$2:$B$225,2,0)</f>
        <v>169</v>
      </c>
      <c r="M768" s="124" t="s">
        <v>5298</v>
      </c>
    </row>
    <row r="769" spans="1:13" x14ac:dyDescent="0.15">
      <c r="A769">
        <v>1768</v>
      </c>
      <c r="B769" t="s">
        <v>3476</v>
      </c>
      <c r="C769" t="s">
        <v>3477</v>
      </c>
      <c r="D769" t="s">
        <v>126</v>
      </c>
      <c r="E769" s="139" t="s">
        <v>1822</v>
      </c>
      <c r="F769">
        <v>492582</v>
      </c>
      <c r="G769">
        <v>38</v>
      </c>
      <c r="H769">
        <v>500000768</v>
      </c>
      <c r="I769" t="s">
        <v>841</v>
      </c>
      <c r="J769" t="s">
        <v>1148</v>
      </c>
      <c r="K769" s="125" t="str">
        <f t="shared" si="11"/>
        <v>99</v>
      </c>
      <c r="L769">
        <f>VLOOKUP(E769,所属団体コード!$A$2:$B$225,2,0)</f>
        <v>169</v>
      </c>
      <c r="M769" s="124" t="s">
        <v>4971</v>
      </c>
    </row>
    <row r="770" spans="1:13" x14ac:dyDescent="0.15">
      <c r="A770">
        <v>1769</v>
      </c>
      <c r="B770" t="s">
        <v>3478</v>
      </c>
      <c r="C770" t="s">
        <v>3479</v>
      </c>
      <c r="D770" t="s">
        <v>126</v>
      </c>
      <c r="E770" s="139" t="s">
        <v>1822</v>
      </c>
      <c r="F770">
        <v>492582</v>
      </c>
      <c r="G770">
        <v>35</v>
      </c>
      <c r="H770">
        <v>500000769</v>
      </c>
      <c r="I770" t="s">
        <v>4339</v>
      </c>
      <c r="J770" t="s">
        <v>4536</v>
      </c>
      <c r="K770" s="125" t="str">
        <f t="shared" si="11"/>
        <v>99</v>
      </c>
      <c r="L770">
        <f>VLOOKUP(E770,所属団体コード!$A$2:$B$225,2,0)</f>
        <v>169</v>
      </c>
      <c r="M770" s="124" t="s">
        <v>5299</v>
      </c>
    </row>
    <row r="771" spans="1:13" x14ac:dyDescent="0.15">
      <c r="A771">
        <v>1770</v>
      </c>
      <c r="B771" t="s">
        <v>3480</v>
      </c>
      <c r="C771" t="s">
        <v>3481</v>
      </c>
      <c r="D771" t="s">
        <v>126</v>
      </c>
      <c r="E771" s="139" t="s">
        <v>1822</v>
      </c>
      <c r="F771">
        <v>492582</v>
      </c>
      <c r="G771">
        <v>34</v>
      </c>
      <c r="H771">
        <v>500000770</v>
      </c>
      <c r="I771" t="s">
        <v>1219</v>
      </c>
      <c r="J771" t="s">
        <v>1117</v>
      </c>
      <c r="K771" s="125" t="str">
        <f t="shared" ref="K771:K834" si="12">LEFT(M771,2)</f>
        <v>99</v>
      </c>
      <c r="L771">
        <f>VLOOKUP(E771,所属団体コード!$A$2:$B$225,2,0)</f>
        <v>169</v>
      </c>
      <c r="M771" s="124" t="s">
        <v>5300</v>
      </c>
    </row>
    <row r="772" spans="1:13" x14ac:dyDescent="0.15">
      <c r="A772">
        <v>1771</v>
      </c>
      <c r="B772" t="s">
        <v>3482</v>
      </c>
      <c r="C772" t="s">
        <v>3483</v>
      </c>
      <c r="D772" t="s">
        <v>99</v>
      </c>
      <c r="E772" s="139" t="s">
        <v>1822</v>
      </c>
      <c r="F772">
        <v>492582</v>
      </c>
      <c r="G772">
        <v>33</v>
      </c>
      <c r="H772">
        <v>500000771</v>
      </c>
      <c r="I772" t="s">
        <v>4340</v>
      </c>
      <c r="J772" t="s">
        <v>853</v>
      </c>
      <c r="K772" s="125" t="str">
        <f t="shared" si="12"/>
        <v>97</v>
      </c>
      <c r="L772">
        <f>VLOOKUP(E772,所属団体コード!$A$2:$B$225,2,0)</f>
        <v>169</v>
      </c>
      <c r="M772" s="124" t="s">
        <v>4848</v>
      </c>
    </row>
    <row r="773" spans="1:13" x14ac:dyDescent="0.15">
      <c r="A773">
        <v>1772</v>
      </c>
      <c r="B773" t="s">
        <v>3484</v>
      </c>
      <c r="C773" t="s">
        <v>3485</v>
      </c>
      <c r="D773" t="s">
        <v>99</v>
      </c>
      <c r="E773" s="139" t="s">
        <v>1822</v>
      </c>
      <c r="F773">
        <v>492582</v>
      </c>
      <c r="G773">
        <v>33</v>
      </c>
      <c r="H773">
        <v>500000772</v>
      </c>
      <c r="I773" t="s">
        <v>1134</v>
      </c>
      <c r="J773" t="s">
        <v>698</v>
      </c>
      <c r="K773" s="125" t="str">
        <f t="shared" si="12"/>
        <v>98</v>
      </c>
      <c r="L773">
        <f>VLOOKUP(E773,所属団体コード!$A$2:$B$225,2,0)</f>
        <v>169</v>
      </c>
      <c r="M773" s="124" t="s">
        <v>5085</v>
      </c>
    </row>
    <row r="774" spans="1:13" x14ac:dyDescent="0.15">
      <c r="A774">
        <v>1773</v>
      </c>
      <c r="B774" t="s">
        <v>3486</v>
      </c>
      <c r="C774" t="s">
        <v>3487</v>
      </c>
      <c r="D774" t="s">
        <v>99</v>
      </c>
      <c r="E774" s="139" t="s">
        <v>1822</v>
      </c>
      <c r="F774">
        <v>492582</v>
      </c>
      <c r="G774">
        <v>28</v>
      </c>
      <c r="H774">
        <v>500000773</v>
      </c>
      <c r="I774" t="s">
        <v>1116</v>
      </c>
      <c r="J774" t="s">
        <v>1241</v>
      </c>
      <c r="K774" s="125" t="str">
        <f t="shared" si="12"/>
        <v>97</v>
      </c>
      <c r="L774">
        <f>VLOOKUP(E774,所属団体コード!$A$2:$B$225,2,0)</f>
        <v>169</v>
      </c>
      <c r="M774" s="124" t="s">
        <v>5301</v>
      </c>
    </row>
    <row r="775" spans="1:13" x14ac:dyDescent="0.15">
      <c r="A775">
        <v>1774</v>
      </c>
      <c r="B775" t="s">
        <v>3488</v>
      </c>
      <c r="C775" t="s">
        <v>3489</v>
      </c>
      <c r="D775" t="s">
        <v>99</v>
      </c>
      <c r="E775" s="139" t="s">
        <v>1822</v>
      </c>
      <c r="F775">
        <v>492582</v>
      </c>
      <c r="G775">
        <v>27</v>
      </c>
      <c r="H775">
        <v>500000774</v>
      </c>
      <c r="I775" t="s">
        <v>626</v>
      </c>
      <c r="J775" t="s">
        <v>1319</v>
      </c>
      <c r="K775" s="125" t="str">
        <f t="shared" si="12"/>
        <v>98</v>
      </c>
      <c r="L775">
        <f>VLOOKUP(E775,所属団体コード!$A$2:$B$225,2,0)</f>
        <v>169</v>
      </c>
      <c r="M775" s="124" t="s">
        <v>5302</v>
      </c>
    </row>
    <row r="776" spans="1:13" x14ac:dyDescent="0.15">
      <c r="A776">
        <v>1775</v>
      </c>
      <c r="B776" t="s">
        <v>3490</v>
      </c>
      <c r="C776" t="s">
        <v>3491</v>
      </c>
      <c r="D776" t="s">
        <v>99</v>
      </c>
      <c r="E776" s="139" t="s">
        <v>1822</v>
      </c>
      <c r="F776">
        <v>492582</v>
      </c>
      <c r="G776">
        <v>33</v>
      </c>
      <c r="H776">
        <v>500000775</v>
      </c>
      <c r="I776" t="s">
        <v>634</v>
      </c>
      <c r="J776" t="s">
        <v>748</v>
      </c>
      <c r="K776" s="125" t="str">
        <f t="shared" si="12"/>
        <v>98</v>
      </c>
      <c r="L776">
        <f>VLOOKUP(E776,所属団体コード!$A$2:$B$225,2,0)</f>
        <v>169</v>
      </c>
      <c r="M776" s="124" t="s">
        <v>5303</v>
      </c>
    </row>
    <row r="777" spans="1:13" x14ac:dyDescent="0.15">
      <c r="A777">
        <v>1776</v>
      </c>
      <c r="B777" t="s">
        <v>3492</v>
      </c>
      <c r="C777" t="s">
        <v>3493</v>
      </c>
      <c r="D777" t="s">
        <v>99</v>
      </c>
      <c r="E777" s="139" t="s">
        <v>1822</v>
      </c>
      <c r="F777">
        <v>492582</v>
      </c>
      <c r="G777">
        <v>37</v>
      </c>
      <c r="H777">
        <v>500000776</v>
      </c>
      <c r="I777" t="s">
        <v>704</v>
      </c>
      <c r="J777" t="s">
        <v>1368</v>
      </c>
      <c r="K777" s="125" t="str">
        <f t="shared" si="12"/>
        <v>97</v>
      </c>
      <c r="L777">
        <f>VLOOKUP(E777,所属団体コード!$A$2:$B$225,2,0)</f>
        <v>169</v>
      </c>
      <c r="M777" s="124" t="s">
        <v>5304</v>
      </c>
    </row>
    <row r="778" spans="1:13" x14ac:dyDescent="0.15">
      <c r="A778">
        <v>1777</v>
      </c>
      <c r="B778" t="s">
        <v>3494</v>
      </c>
      <c r="C778" t="s">
        <v>3495</v>
      </c>
      <c r="D778" t="s">
        <v>99</v>
      </c>
      <c r="E778" s="139" t="s">
        <v>1822</v>
      </c>
      <c r="F778">
        <v>492582</v>
      </c>
      <c r="G778">
        <v>28</v>
      </c>
      <c r="H778">
        <v>500000777</v>
      </c>
      <c r="I778" t="s">
        <v>4341</v>
      </c>
      <c r="J778" t="s">
        <v>1388</v>
      </c>
      <c r="K778" s="125" t="str">
        <f t="shared" si="12"/>
        <v>97</v>
      </c>
      <c r="L778">
        <f>VLOOKUP(E778,所属団体コード!$A$2:$B$225,2,0)</f>
        <v>169</v>
      </c>
      <c r="M778" s="124" t="s">
        <v>5305</v>
      </c>
    </row>
    <row r="779" spans="1:13" x14ac:dyDescent="0.15">
      <c r="A779">
        <v>1778</v>
      </c>
      <c r="B779" t="s">
        <v>3496</v>
      </c>
      <c r="C779" t="s">
        <v>3497</v>
      </c>
      <c r="D779" t="s">
        <v>99</v>
      </c>
      <c r="E779" s="139" t="s">
        <v>1822</v>
      </c>
      <c r="F779">
        <v>492582</v>
      </c>
      <c r="G779">
        <v>37</v>
      </c>
      <c r="H779">
        <v>500000778</v>
      </c>
      <c r="I779" t="s">
        <v>779</v>
      </c>
      <c r="J779" t="s">
        <v>1191</v>
      </c>
      <c r="K779" s="125" t="str">
        <f t="shared" si="12"/>
        <v>97</v>
      </c>
      <c r="L779">
        <f>VLOOKUP(E779,所属団体コード!$A$2:$B$225,2,0)</f>
        <v>169</v>
      </c>
      <c r="M779" s="124" t="s">
        <v>5306</v>
      </c>
    </row>
    <row r="780" spans="1:13" x14ac:dyDescent="0.15">
      <c r="A780">
        <v>1779</v>
      </c>
      <c r="B780" t="s">
        <v>3498</v>
      </c>
      <c r="C780" t="s">
        <v>3499</v>
      </c>
      <c r="D780" t="s">
        <v>99</v>
      </c>
      <c r="E780" s="139" t="s">
        <v>1822</v>
      </c>
      <c r="F780">
        <v>492582</v>
      </c>
      <c r="G780">
        <v>37</v>
      </c>
      <c r="H780">
        <v>500000779</v>
      </c>
      <c r="I780" t="s">
        <v>702</v>
      </c>
      <c r="J780" t="s">
        <v>828</v>
      </c>
      <c r="K780" s="125" t="str">
        <f t="shared" si="12"/>
        <v>98</v>
      </c>
      <c r="L780">
        <f>VLOOKUP(E780,所属団体コード!$A$2:$B$225,2,0)</f>
        <v>169</v>
      </c>
      <c r="M780" s="124" t="s">
        <v>5307</v>
      </c>
    </row>
    <row r="781" spans="1:13" x14ac:dyDescent="0.15">
      <c r="A781">
        <v>1780</v>
      </c>
      <c r="B781" t="s">
        <v>3500</v>
      </c>
      <c r="C781" t="s">
        <v>3501</v>
      </c>
      <c r="D781" t="s">
        <v>118</v>
      </c>
      <c r="E781" s="139" t="s">
        <v>1822</v>
      </c>
      <c r="F781">
        <v>492582</v>
      </c>
      <c r="G781">
        <v>26</v>
      </c>
      <c r="H781">
        <v>500000780</v>
      </c>
      <c r="I781" t="s">
        <v>838</v>
      </c>
      <c r="J781" t="s">
        <v>4653</v>
      </c>
      <c r="K781" s="125" t="str">
        <f t="shared" si="12"/>
        <v>98</v>
      </c>
      <c r="L781">
        <f>VLOOKUP(E781,所属団体コード!$A$2:$B$225,2,0)</f>
        <v>169</v>
      </c>
      <c r="M781" s="124" t="s">
        <v>5308</v>
      </c>
    </row>
    <row r="782" spans="1:13" x14ac:dyDescent="0.15">
      <c r="A782">
        <v>1781</v>
      </c>
      <c r="B782" t="s">
        <v>3502</v>
      </c>
      <c r="C782" t="s">
        <v>3503</v>
      </c>
      <c r="D782" t="s">
        <v>118</v>
      </c>
      <c r="E782" s="139" t="s">
        <v>1822</v>
      </c>
      <c r="F782">
        <v>492582</v>
      </c>
      <c r="G782">
        <v>28</v>
      </c>
      <c r="H782">
        <v>500000781</v>
      </c>
      <c r="I782" t="s">
        <v>892</v>
      </c>
      <c r="J782" t="s">
        <v>4654</v>
      </c>
      <c r="K782" s="125" t="str">
        <f t="shared" si="12"/>
        <v>98</v>
      </c>
      <c r="L782">
        <f>VLOOKUP(E782,所属団体コード!$A$2:$B$225,2,0)</f>
        <v>169</v>
      </c>
      <c r="M782" s="124" t="s">
        <v>5309</v>
      </c>
    </row>
    <row r="783" spans="1:13" x14ac:dyDescent="0.15">
      <c r="A783">
        <v>1782</v>
      </c>
      <c r="B783" t="s">
        <v>3504</v>
      </c>
      <c r="C783" t="s">
        <v>3505</v>
      </c>
      <c r="D783" t="s">
        <v>118</v>
      </c>
      <c r="E783" s="139" t="s">
        <v>1822</v>
      </c>
      <c r="F783">
        <v>492582</v>
      </c>
      <c r="G783">
        <v>28</v>
      </c>
      <c r="H783">
        <v>500000782</v>
      </c>
      <c r="I783" t="s">
        <v>620</v>
      </c>
      <c r="J783" t="s">
        <v>1020</v>
      </c>
      <c r="K783" s="125" t="str">
        <f t="shared" si="12"/>
        <v>98</v>
      </c>
      <c r="L783">
        <f>VLOOKUP(E783,所属団体コード!$A$2:$B$225,2,0)</f>
        <v>169</v>
      </c>
      <c r="M783" s="124" t="s">
        <v>5310</v>
      </c>
    </row>
    <row r="784" spans="1:13" x14ac:dyDescent="0.15">
      <c r="A784">
        <v>1783</v>
      </c>
      <c r="B784" t="s">
        <v>3506</v>
      </c>
      <c r="C784" t="s">
        <v>537</v>
      </c>
      <c r="D784" t="s">
        <v>118</v>
      </c>
      <c r="E784" s="139" t="s">
        <v>1822</v>
      </c>
      <c r="F784">
        <v>492582</v>
      </c>
      <c r="G784">
        <v>28</v>
      </c>
      <c r="H784">
        <v>500000783</v>
      </c>
      <c r="I784" t="s">
        <v>838</v>
      </c>
      <c r="J784" t="s">
        <v>960</v>
      </c>
      <c r="K784" s="125" t="str">
        <f t="shared" si="12"/>
        <v>98</v>
      </c>
      <c r="L784">
        <f>VLOOKUP(E784,所属団体コード!$A$2:$B$225,2,0)</f>
        <v>169</v>
      </c>
      <c r="M784" s="124" t="s">
        <v>5234</v>
      </c>
    </row>
    <row r="785" spans="1:13" x14ac:dyDescent="0.15">
      <c r="A785">
        <v>1784</v>
      </c>
      <c r="B785" t="s">
        <v>3507</v>
      </c>
      <c r="C785" t="s">
        <v>3508</v>
      </c>
      <c r="D785" t="s">
        <v>118</v>
      </c>
      <c r="E785" s="139" t="s">
        <v>1822</v>
      </c>
      <c r="F785">
        <v>492582</v>
      </c>
      <c r="G785">
        <v>33</v>
      </c>
      <c r="H785">
        <v>500000784</v>
      </c>
      <c r="I785" t="s">
        <v>820</v>
      </c>
      <c r="J785" t="s">
        <v>610</v>
      </c>
      <c r="K785" s="125" t="str">
        <f t="shared" si="12"/>
        <v>98</v>
      </c>
      <c r="L785">
        <f>VLOOKUP(E785,所属団体コード!$A$2:$B$225,2,0)</f>
        <v>169</v>
      </c>
      <c r="M785" s="124" t="s">
        <v>5311</v>
      </c>
    </row>
    <row r="786" spans="1:13" x14ac:dyDescent="0.15">
      <c r="A786">
        <v>1785</v>
      </c>
      <c r="B786" t="s">
        <v>3509</v>
      </c>
      <c r="C786" t="s">
        <v>3510</v>
      </c>
      <c r="D786" t="s">
        <v>118</v>
      </c>
      <c r="E786" s="139" t="s">
        <v>1822</v>
      </c>
      <c r="F786">
        <v>492582</v>
      </c>
      <c r="G786">
        <v>28</v>
      </c>
      <c r="H786">
        <v>500000785</v>
      </c>
      <c r="I786" t="s">
        <v>822</v>
      </c>
      <c r="J786" t="s">
        <v>4655</v>
      </c>
      <c r="K786" s="125" t="str">
        <f t="shared" si="12"/>
        <v>98</v>
      </c>
      <c r="L786">
        <f>VLOOKUP(E786,所属団体コード!$A$2:$B$225,2,0)</f>
        <v>169</v>
      </c>
      <c r="M786" s="124" t="s">
        <v>5131</v>
      </c>
    </row>
    <row r="787" spans="1:13" x14ac:dyDescent="0.15">
      <c r="A787">
        <v>1786</v>
      </c>
      <c r="B787" t="s">
        <v>3511</v>
      </c>
      <c r="C787" t="s">
        <v>3512</v>
      </c>
      <c r="D787" t="s">
        <v>118</v>
      </c>
      <c r="E787" s="139" t="s">
        <v>1822</v>
      </c>
      <c r="F787">
        <v>492582</v>
      </c>
      <c r="G787">
        <v>28</v>
      </c>
      <c r="H787">
        <v>500000786</v>
      </c>
      <c r="I787" t="s">
        <v>607</v>
      </c>
      <c r="J787" t="s">
        <v>642</v>
      </c>
      <c r="K787" s="125" t="str">
        <f t="shared" si="12"/>
        <v>98</v>
      </c>
      <c r="L787">
        <f>VLOOKUP(E787,所属団体コード!$A$2:$B$225,2,0)</f>
        <v>169</v>
      </c>
      <c r="M787" s="124" t="s">
        <v>5312</v>
      </c>
    </row>
    <row r="788" spans="1:13" x14ac:dyDescent="0.15">
      <c r="A788">
        <v>1787</v>
      </c>
      <c r="B788" t="s">
        <v>3513</v>
      </c>
      <c r="C788" t="s">
        <v>3514</v>
      </c>
      <c r="D788" t="s">
        <v>118</v>
      </c>
      <c r="E788" s="139" t="s">
        <v>1822</v>
      </c>
      <c r="F788">
        <v>492582</v>
      </c>
      <c r="G788">
        <v>23</v>
      </c>
      <c r="H788">
        <v>500000787</v>
      </c>
      <c r="I788" t="s">
        <v>932</v>
      </c>
      <c r="J788" t="s">
        <v>1097</v>
      </c>
      <c r="K788" s="125" t="str">
        <f t="shared" si="12"/>
        <v>98</v>
      </c>
      <c r="L788">
        <f>VLOOKUP(E788,所属団体コード!$A$2:$B$225,2,0)</f>
        <v>169</v>
      </c>
      <c r="M788" s="124" t="s">
        <v>1648</v>
      </c>
    </row>
    <row r="789" spans="1:13" x14ac:dyDescent="0.15">
      <c r="A789">
        <v>1788</v>
      </c>
      <c r="B789" t="s">
        <v>3515</v>
      </c>
      <c r="C789" t="s">
        <v>3516</v>
      </c>
      <c r="D789" t="s">
        <v>118</v>
      </c>
      <c r="E789" s="139" t="s">
        <v>1822</v>
      </c>
      <c r="F789">
        <v>492582</v>
      </c>
      <c r="G789">
        <v>38</v>
      </c>
      <c r="H789">
        <v>500000788</v>
      </c>
      <c r="I789" t="s">
        <v>736</v>
      </c>
      <c r="J789" t="s">
        <v>4656</v>
      </c>
      <c r="K789" s="125" t="str">
        <f t="shared" si="12"/>
        <v>98</v>
      </c>
      <c r="L789">
        <f>VLOOKUP(E789,所属団体コード!$A$2:$B$225,2,0)</f>
        <v>169</v>
      </c>
      <c r="M789" s="124" t="s">
        <v>5313</v>
      </c>
    </row>
    <row r="790" spans="1:13" x14ac:dyDescent="0.15">
      <c r="A790">
        <v>1789</v>
      </c>
      <c r="B790" t="s">
        <v>3517</v>
      </c>
      <c r="C790" t="s">
        <v>3518</v>
      </c>
      <c r="D790" t="s">
        <v>126</v>
      </c>
      <c r="E790" s="139" t="s">
        <v>1822</v>
      </c>
      <c r="F790">
        <v>492582</v>
      </c>
      <c r="G790">
        <v>28</v>
      </c>
      <c r="H790">
        <v>500000789</v>
      </c>
      <c r="I790" t="s">
        <v>662</v>
      </c>
      <c r="J790" t="s">
        <v>4657</v>
      </c>
      <c r="K790" s="125" t="str">
        <f t="shared" si="12"/>
        <v>99</v>
      </c>
      <c r="L790">
        <f>VLOOKUP(E790,所属団体コード!$A$2:$B$225,2,0)</f>
        <v>169</v>
      </c>
      <c r="M790" s="124" t="s">
        <v>4865</v>
      </c>
    </row>
    <row r="791" spans="1:13" x14ac:dyDescent="0.15">
      <c r="A791">
        <v>1790</v>
      </c>
      <c r="B791" t="s">
        <v>3519</v>
      </c>
      <c r="C791" t="s">
        <v>3520</v>
      </c>
      <c r="D791" t="s">
        <v>126</v>
      </c>
      <c r="E791" s="139" t="s">
        <v>1822</v>
      </c>
      <c r="F791">
        <v>492582</v>
      </c>
      <c r="G791">
        <v>34</v>
      </c>
      <c r="H791">
        <v>500000790</v>
      </c>
      <c r="I791" t="s">
        <v>726</v>
      </c>
      <c r="J791" t="s">
        <v>4658</v>
      </c>
      <c r="K791" s="125" t="str">
        <f t="shared" si="12"/>
        <v>99</v>
      </c>
      <c r="L791">
        <f>VLOOKUP(E791,所属団体コード!$A$2:$B$225,2,0)</f>
        <v>169</v>
      </c>
      <c r="M791" s="124" t="s">
        <v>5076</v>
      </c>
    </row>
    <row r="792" spans="1:13" x14ac:dyDescent="0.15">
      <c r="A792">
        <v>1791</v>
      </c>
      <c r="B792" t="s">
        <v>3521</v>
      </c>
      <c r="C792" t="s">
        <v>3522</v>
      </c>
      <c r="D792" t="s">
        <v>126</v>
      </c>
      <c r="E792" s="139" t="s">
        <v>1822</v>
      </c>
      <c r="F792">
        <v>492582</v>
      </c>
      <c r="G792">
        <v>28</v>
      </c>
      <c r="H792">
        <v>500000791</v>
      </c>
      <c r="I792" t="s">
        <v>760</v>
      </c>
      <c r="J792" t="s">
        <v>4659</v>
      </c>
      <c r="K792" s="125" t="str">
        <f t="shared" si="12"/>
        <v>99</v>
      </c>
      <c r="L792">
        <f>VLOOKUP(E792,所属団体コード!$A$2:$B$225,2,0)</f>
        <v>169</v>
      </c>
      <c r="M792" s="124" t="s">
        <v>5314</v>
      </c>
    </row>
    <row r="793" spans="1:13" x14ac:dyDescent="0.15">
      <c r="A793">
        <v>1792</v>
      </c>
      <c r="B793" t="s">
        <v>3523</v>
      </c>
      <c r="C793" t="s">
        <v>3524</v>
      </c>
      <c r="D793" t="s">
        <v>126</v>
      </c>
      <c r="E793" s="139" t="s">
        <v>1822</v>
      </c>
      <c r="F793">
        <v>492582</v>
      </c>
      <c r="G793">
        <v>46</v>
      </c>
      <c r="H793">
        <v>500000792</v>
      </c>
      <c r="I793" t="s">
        <v>806</v>
      </c>
      <c r="J793" t="s">
        <v>4660</v>
      </c>
      <c r="K793" s="125" t="str">
        <f t="shared" si="12"/>
        <v>99</v>
      </c>
      <c r="L793">
        <f>VLOOKUP(E793,所属団体コード!$A$2:$B$225,2,0)</f>
        <v>169</v>
      </c>
      <c r="M793" s="124" t="s">
        <v>5315</v>
      </c>
    </row>
    <row r="794" spans="1:13" x14ac:dyDescent="0.15">
      <c r="A794">
        <v>1793</v>
      </c>
      <c r="B794" t="s">
        <v>3525</v>
      </c>
      <c r="C794" t="s">
        <v>3526</v>
      </c>
      <c r="D794" t="s">
        <v>126</v>
      </c>
      <c r="E794" s="139" t="s">
        <v>1822</v>
      </c>
      <c r="F794">
        <v>492582</v>
      </c>
      <c r="G794">
        <v>28</v>
      </c>
      <c r="H794">
        <v>500000793</v>
      </c>
      <c r="I794" t="s">
        <v>725</v>
      </c>
      <c r="J794" t="s">
        <v>1076</v>
      </c>
      <c r="K794" s="125" t="str">
        <f t="shared" si="12"/>
        <v>99</v>
      </c>
      <c r="L794">
        <f>VLOOKUP(E794,所属団体コード!$A$2:$B$225,2,0)</f>
        <v>169</v>
      </c>
      <c r="M794" s="124" t="s">
        <v>5316</v>
      </c>
    </row>
    <row r="795" spans="1:13" x14ac:dyDescent="0.15">
      <c r="A795">
        <v>1794</v>
      </c>
      <c r="B795" t="s">
        <v>3527</v>
      </c>
      <c r="C795" t="s">
        <v>3528</v>
      </c>
      <c r="D795" t="s">
        <v>126</v>
      </c>
      <c r="E795" s="139" t="s">
        <v>1822</v>
      </c>
      <c r="F795">
        <v>492582</v>
      </c>
      <c r="G795">
        <v>35</v>
      </c>
      <c r="H795">
        <v>500000794</v>
      </c>
      <c r="I795" t="s">
        <v>645</v>
      </c>
      <c r="J795" t="s">
        <v>4661</v>
      </c>
      <c r="K795" s="125" t="str">
        <f t="shared" si="12"/>
        <v>99</v>
      </c>
      <c r="L795">
        <f>VLOOKUP(E795,所属団体コード!$A$2:$B$225,2,0)</f>
        <v>169</v>
      </c>
      <c r="M795" s="124" t="s">
        <v>1657</v>
      </c>
    </row>
    <row r="796" spans="1:13" x14ac:dyDescent="0.15">
      <c r="A796">
        <v>1795</v>
      </c>
      <c r="B796" t="s">
        <v>3529</v>
      </c>
      <c r="C796" t="s">
        <v>3530</v>
      </c>
      <c r="D796" t="s">
        <v>126</v>
      </c>
      <c r="E796" s="139" t="s">
        <v>1822</v>
      </c>
      <c r="F796">
        <v>492582</v>
      </c>
      <c r="G796">
        <v>36</v>
      </c>
      <c r="H796">
        <v>500000795</v>
      </c>
      <c r="I796" t="s">
        <v>824</v>
      </c>
      <c r="J796" t="s">
        <v>627</v>
      </c>
      <c r="K796" s="125" t="str">
        <f t="shared" si="12"/>
        <v>99</v>
      </c>
      <c r="L796">
        <f>VLOOKUP(E796,所属団体コード!$A$2:$B$225,2,0)</f>
        <v>169</v>
      </c>
      <c r="M796" s="124" t="s">
        <v>5317</v>
      </c>
    </row>
    <row r="797" spans="1:13" x14ac:dyDescent="0.15">
      <c r="A797">
        <v>1796</v>
      </c>
      <c r="B797" t="s">
        <v>3531</v>
      </c>
      <c r="C797" t="s">
        <v>3532</v>
      </c>
      <c r="D797" t="s">
        <v>126</v>
      </c>
      <c r="E797" s="139" t="s">
        <v>1822</v>
      </c>
      <c r="F797">
        <v>492582</v>
      </c>
      <c r="G797">
        <v>28</v>
      </c>
      <c r="H797">
        <v>500000796</v>
      </c>
      <c r="I797" t="s">
        <v>690</v>
      </c>
      <c r="J797" t="s">
        <v>4662</v>
      </c>
      <c r="K797" s="125" t="str">
        <f t="shared" si="12"/>
        <v>99</v>
      </c>
      <c r="L797">
        <f>VLOOKUP(E797,所属団体コード!$A$2:$B$225,2,0)</f>
        <v>169</v>
      </c>
      <c r="M797" s="124" t="s">
        <v>5318</v>
      </c>
    </row>
    <row r="798" spans="1:13" x14ac:dyDescent="0.15">
      <c r="A798">
        <v>1797</v>
      </c>
      <c r="B798" t="s">
        <v>3533</v>
      </c>
      <c r="C798" t="s">
        <v>3534</v>
      </c>
      <c r="D798" t="s">
        <v>126</v>
      </c>
      <c r="E798" s="139" t="s">
        <v>1822</v>
      </c>
      <c r="F798">
        <v>492582</v>
      </c>
      <c r="G798">
        <v>33</v>
      </c>
      <c r="H798">
        <v>500000797</v>
      </c>
      <c r="I798" t="s">
        <v>644</v>
      </c>
      <c r="J798" t="s">
        <v>1232</v>
      </c>
      <c r="K798" s="125" t="str">
        <f t="shared" si="12"/>
        <v>99</v>
      </c>
      <c r="L798">
        <f>VLOOKUP(E798,所属団体コード!$A$2:$B$225,2,0)</f>
        <v>169</v>
      </c>
      <c r="M798" s="124" t="s">
        <v>5056</v>
      </c>
    </row>
    <row r="799" spans="1:13" x14ac:dyDescent="0.15">
      <c r="A799">
        <v>1798</v>
      </c>
      <c r="B799" t="s">
        <v>3535</v>
      </c>
      <c r="C799" t="s">
        <v>3536</v>
      </c>
      <c r="D799" t="s">
        <v>126</v>
      </c>
      <c r="E799" s="139" t="s">
        <v>1822</v>
      </c>
      <c r="F799">
        <v>492582</v>
      </c>
      <c r="G799">
        <v>39</v>
      </c>
      <c r="H799">
        <v>500000798</v>
      </c>
      <c r="I799" t="s">
        <v>766</v>
      </c>
      <c r="J799" t="s">
        <v>828</v>
      </c>
      <c r="K799" s="125" t="str">
        <f t="shared" si="12"/>
        <v>99</v>
      </c>
      <c r="L799">
        <f>VLOOKUP(E799,所属団体コード!$A$2:$B$225,2,0)</f>
        <v>169</v>
      </c>
      <c r="M799" s="124" t="s">
        <v>5318</v>
      </c>
    </row>
    <row r="800" spans="1:13" x14ac:dyDescent="0.15">
      <c r="A800">
        <v>1799</v>
      </c>
      <c r="B800" t="s">
        <v>3537</v>
      </c>
      <c r="C800" t="s">
        <v>3538</v>
      </c>
      <c r="D800" t="s">
        <v>99</v>
      </c>
      <c r="E800" s="139" t="s">
        <v>1822</v>
      </c>
      <c r="F800">
        <v>492582</v>
      </c>
      <c r="G800">
        <v>35</v>
      </c>
      <c r="H800">
        <v>500000799</v>
      </c>
      <c r="I800" t="s">
        <v>1544</v>
      </c>
      <c r="J800" t="s">
        <v>4663</v>
      </c>
      <c r="K800" s="125" t="str">
        <f t="shared" si="12"/>
        <v>97</v>
      </c>
      <c r="L800">
        <f>VLOOKUP(E800,所属団体コード!$A$2:$B$225,2,0)</f>
        <v>169</v>
      </c>
      <c r="M800" s="124" t="s">
        <v>1637</v>
      </c>
    </row>
    <row r="801" spans="1:13" x14ac:dyDescent="0.15">
      <c r="A801">
        <v>1800</v>
      </c>
      <c r="B801" t="s">
        <v>3539</v>
      </c>
      <c r="C801" t="s">
        <v>3540</v>
      </c>
      <c r="D801" t="s">
        <v>99</v>
      </c>
      <c r="E801" s="139" t="s">
        <v>1822</v>
      </c>
      <c r="F801">
        <v>492582</v>
      </c>
      <c r="G801">
        <v>34</v>
      </c>
      <c r="H801">
        <v>500000800</v>
      </c>
      <c r="I801" t="s">
        <v>892</v>
      </c>
      <c r="J801" t="s">
        <v>1166</v>
      </c>
      <c r="K801" s="125" t="str">
        <f t="shared" si="12"/>
        <v>97</v>
      </c>
      <c r="L801">
        <f>VLOOKUP(E801,所属団体コード!$A$2:$B$225,2,0)</f>
        <v>169</v>
      </c>
      <c r="M801" s="124" t="s">
        <v>5072</v>
      </c>
    </row>
    <row r="802" spans="1:13" x14ac:dyDescent="0.15">
      <c r="A802">
        <v>1801</v>
      </c>
      <c r="B802" t="s">
        <v>3541</v>
      </c>
      <c r="C802" t="s">
        <v>3542</v>
      </c>
      <c r="D802" t="s">
        <v>99</v>
      </c>
      <c r="E802" s="139" t="s">
        <v>1822</v>
      </c>
      <c r="F802">
        <v>492582</v>
      </c>
      <c r="G802">
        <v>28</v>
      </c>
      <c r="H802">
        <v>500000801</v>
      </c>
      <c r="I802" t="s">
        <v>675</v>
      </c>
      <c r="J802" t="s">
        <v>4664</v>
      </c>
      <c r="K802" s="125" t="str">
        <f t="shared" si="12"/>
        <v>97</v>
      </c>
      <c r="L802">
        <f>VLOOKUP(E802,所属団体コード!$A$2:$B$225,2,0)</f>
        <v>169</v>
      </c>
      <c r="M802" s="124" t="s">
        <v>5319</v>
      </c>
    </row>
    <row r="803" spans="1:13" x14ac:dyDescent="0.15">
      <c r="A803">
        <v>1802</v>
      </c>
      <c r="B803" t="s">
        <v>3543</v>
      </c>
      <c r="C803" t="s">
        <v>3544</v>
      </c>
      <c r="D803" t="s">
        <v>99</v>
      </c>
      <c r="E803" s="139" t="s">
        <v>1822</v>
      </c>
      <c r="F803">
        <v>492582</v>
      </c>
      <c r="G803">
        <v>36</v>
      </c>
      <c r="H803">
        <v>500000802</v>
      </c>
      <c r="I803" t="s">
        <v>685</v>
      </c>
      <c r="J803" t="s">
        <v>713</v>
      </c>
      <c r="K803" s="125" t="str">
        <f t="shared" si="12"/>
        <v>97</v>
      </c>
      <c r="L803">
        <f>VLOOKUP(E803,所属団体コード!$A$2:$B$225,2,0)</f>
        <v>169</v>
      </c>
      <c r="M803" s="124" t="s">
        <v>5242</v>
      </c>
    </row>
    <row r="804" spans="1:13" x14ac:dyDescent="0.15">
      <c r="A804">
        <v>1803</v>
      </c>
      <c r="B804" t="s">
        <v>3545</v>
      </c>
      <c r="C804" t="s">
        <v>3546</v>
      </c>
      <c r="D804" t="s">
        <v>99</v>
      </c>
      <c r="E804" s="139" t="s">
        <v>1822</v>
      </c>
      <c r="F804">
        <v>492582</v>
      </c>
      <c r="G804">
        <v>37</v>
      </c>
      <c r="H804">
        <v>500000803</v>
      </c>
      <c r="I804" t="s">
        <v>647</v>
      </c>
      <c r="J804" t="s">
        <v>4665</v>
      </c>
      <c r="K804" s="125" t="str">
        <f t="shared" si="12"/>
        <v>97</v>
      </c>
      <c r="L804">
        <f>VLOOKUP(E804,所属団体コード!$A$2:$B$225,2,0)</f>
        <v>169</v>
      </c>
      <c r="M804" s="124" t="s">
        <v>5320</v>
      </c>
    </row>
    <row r="805" spans="1:13" x14ac:dyDescent="0.15">
      <c r="A805">
        <v>1804</v>
      </c>
      <c r="B805" t="s">
        <v>3547</v>
      </c>
      <c r="C805" t="s">
        <v>3548</v>
      </c>
      <c r="D805" t="s">
        <v>99</v>
      </c>
      <c r="E805" s="139" t="s">
        <v>1822</v>
      </c>
      <c r="F805">
        <v>492582</v>
      </c>
      <c r="G805">
        <v>35</v>
      </c>
      <c r="H805">
        <v>500000804</v>
      </c>
      <c r="I805" t="s">
        <v>822</v>
      </c>
      <c r="J805" t="s">
        <v>831</v>
      </c>
      <c r="K805" s="125" t="str">
        <f t="shared" si="12"/>
        <v>97</v>
      </c>
      <c r="L805">
        <f>VLOOKUP(E805,所属団体コード!$A$2:$B$225,2,0)</f>
        <v>169</v>
      </c>
      <c r="M805" s="124" t="s">
        <v>5321</v>
      </c>
    </row>
    <row r="806" spans="1:13" x14ac:dyDescent="0.15">
      <c r="A806">
        <v>1805</v>
      </c>
      <c r="B806" t="s">
        <v>3549</v>
      </c>
      <c r="C806" t="s">
        <v>3550</v>
      </c>
      <c r="D806" t="s">
        <v>99</v>
      </c>
      <c r="E806" s="139" t="s">
        <v>1822</v>
      </c>
      <c r="F806">
        <v>492582</v>
      </c>
      <c r="G806">
        <v>38</v>
      </c>
      <c r="H806">
        <v>500000805</v>
      </c>
      <c r="I806" t="s">
        <v>875</v>
      </c>
      <c r="J806" t="s">
        <v>1040</v>
      </c>
      <c r="K806" s="125" t="str">
        <f t="shared" si="12"/>
        <v>98</v>
      </c>
      <c r="L806">
        <f>VLOOKUP(E806,所属団体コード!$A$2:$B$225,2,0)</f>
        <v>169</v>
      </c>
      <c r="M806" s="124" t="s">
        <v>5322</v>
      </c>
    </row>
    <row r="807" spans="1:13" x14ac:dyDescent="0.15">
      <c r="A807">
        <v>1806</v>
      </c>
      <c r="B807" t="s">
        <v>3551</v>
      </c>
      <c r="C807" t="s">
        <v>3552</v>
      </c>
      <c r="D807" t="s">
        <v>99</v>
      </c>
      <c r="E807" s="139" t="s">
        <v>1822</v>
      </c>
      <c r="F807">
        <v>492582</v>
      </c>
      <c r="G807">
        <v>32</v>
      </c>
      <c r="H807">
        <v>500000806</v>
      </c>
      <c r="I807" t="s">
        <v>666</v>
      </c>
      <c r="J807" t="s">
        <v>1149</v>
      </c>
      <c r="K807" s="125" t="str">
        <f t="shared" si="12"/>
        <v>95</v>
      </c>
      <c r="L807">
        <f>VLOOKUP(E807,所属団体コード!$A$2:$B$225,2,0)</f>
        <v>169</v>
      </c>
      <c r="M807" s="124" t="s">
        <v>5323</v>
      </c>
    </row>
    <row r="808" spans="1:13" x14ac:dyDescent="0.15">
      <c r="A808">
        <v>1807</v>
      </c>
      <c r="B808" t="s">
        <v>3553</v>
      </c>
      <c r="C808" t="s">
        <v>3554</v>
      </c>
      <c r="D808" t="s">
        <v>99</v>
      </c>
      <c r="E808" s="139" t="s">
        <v>1822</v>
      </c>
      <c r="F808">
        <v>492582</v>
      </c>
      <c r="G808">
        <v>34</v>
      </c>
      <c r="H808">
        <v>500000807</v>
      </c>
      <c r="I808" t="s">
        <v>685</v>
      </c>
      <c r="J808" t="s">
        <v>4666</v>
      </c>
      <c r="K808" s="125" t="str">
        <f t="shared" si="12"/>
        <v>95</v>
      </c>
      <c r="L808">
        <f>VLOOKUP(E808,所属団体コード!$A$2:$B$225,2,0)</f>
        <v>169</v>
      </c>
      <c r="M808" s="124" t="s">
        <v>5324</v>
      </c>
    </row>
    <row r="809" spans="1:13" x14ac:dyDescent="0.15">
      <c r="A809">
        <v>1808</v>
      </c>
      <c r="B809" t="s">
        <v>3555</v>
      </c>
      <c r="C809" t="s">
        <v>3556</v>
      </c>
      <c r="D809" t="s">
        <v>118</v>
      </c>
      <c r="E809" s="139" t="s">
        <v>1822</v>
      </c>
      <c r="F809">
        <v>492582</v>
      </c>
      <c r="G809">
        <v>37</v>
      </c>
      <c r="H809">
        <v>500000808</v>
      </c>
      <c r="I809" t="s">
        <v>616</v>
      </c>
      <c r="J809" t="s">
        <v>1231</v>
      </c>
      <c r="K809" s="125" t="str">
        <f t="shared" si="12"/>
        <v>98</v>
      </c>
      <c r="L809">
        <f>VLOOKUP(E809,所属団体コード!$A$2:$B$225,2,0)</f>
        <v>169</v>
      </c>
      <c r="M809" s="124" t="s">
        <v>5325</v>
      </c>
    </row>
    <row r="810" spans="1:13" x14ac:dyDescent="0.15">
      <c r="A810">
        <v>1809</v>
      </c>
      <c r="B810" t="s">
        <v>3557</v>
      </c>
      <c r="C810" t="s">
        <v>3558</v>
      </c>
      <c r="D810" t="s">
        <v>118</v>
      </c>
      <c r="E810" s="139" t="s">
        <v>1822</v>
      </c>
      <c r="F810">
        <v>492582</v>
      </c>
      <c r="G810">
        <v>39</v>
      </c>
      <c r="H810">
        <v>500000809</v>
      </c>
      <c r="I810" t="s">
        <v>847</v>
      </c>
      <c r="J810" t="s">
        <v>937</v>
      </c>
      <c r="K810" s="125" t="str">
        <f t="shared" si="12"/>
        <v>98</v>
      </c>
      <c r="L810">
        <f>VLOOKUP(E810,所属団体コード!$A$2:$B$225,2,0)</f>
        <v>169</v>
      </c>
      <c r="M810" s="124" t="s">
        <v>5280</v>
      </c>
    </row>
    <row r="811" spans="1:13" x14ac:dyDescent="0.15">
      <c r="A811">
        <v>1810</v>
      </c>
      <c r="B811" t="s">
        <v>3559</v>
      </c>
      <c r="C811" t="s">
        <v>3560</v>
      </c>
      <c r="D811" t="s">
        <v>118</v>
      </c>
      <c r="E811" s="139" t="s">
        <v>1822</v>
      </c>
      <c r="F811">
        <v>492582</v>
      </c>
      <c r="G811">
        <v>33</v>
      </c>
      <c r="H811">
        <v>500000810</v>
      </c>
      <c r="I811" t="s">
        <v>832</v>
      </c>
      <c r="J811" t="s">
        <v>4667</v>
      </c>
      <c r="K811" s="125" t="str">
        <f t="shared" si="12"/>
        <v>98</v>
      </c>
      <c r="L811">
        <f>VLOOKUP(E811,所属団体コード!$A$2:$B$225,2,0)</f>
        <v>169</v>
      </c>
      <c r="M811" s="124" t="s">
        <v>4923</v>
      </c>
    </row>
    <row r="812" spans="1:13" x14ac:dyDescent="0.15">
      <c r="A812">
        <v>1811</v>
      </c>
      <c r="B812" t="s">
        <v>3561</v>
      </c>
      <c r="C812" t="s">
        <v>3562</v>
      </c>
      <c r="D812" t="s">
        <v>118</v>
      </c>
      <c r="E812" s="139" t="s">
        <v>1822</v>
      </c>
      <c r="F812">
        <v>492582</v>
      </c>
      <c r="G812">
        <v>34</v>
      </c>
      <c r="H812">
        <v>500000811</v>
      </c>
      <c r="I812" t="s">
        <v>808</v>
      </c>
      <c r="J812" t="s">
        <v>4544</v>
      </c>
      <c r="K812" s="125" t="str">
        <f t="shared" si="12"/>
        <v>98</v>
      </c>
      <c r="L812">
        <f>VLOOKUP(E812,所属団体コード!$A$2:$B$225,2,0)</f>
        <v>169</v>
      </c>
      <c r="M812" s="124" t="s">
        <v>4925</v>
      </c>
    </row>
    <row r="813" spans="1:13" x14ac:dyDescent="0.15">
      <c r="A813">
        <v>1812</v>
      </c>
      <c r="B813" t="s">
        <v>3563</v>
      </c>
      <c r="C813" t="s">
        <v>3564</v>
      </c>
      <c r="D813" t="s">
        <v>118</v>
      </c>
      <c r="E813" s="139" t="s">
        <v>1822</v>
      </c>
      <c r="F813">
        <v>492582</v>
      </c>
      <c r="G813">
        <v>34</v>
      </c>
      <c r="H813">
        <v>500000812</v>
      </c>
      <c r="I813" t="s">
        <v>4342</v>
      </c>
      <c r="J813" t="s">
        <v>4668</v>
      </c>
      <c r="K813" s="125" t="str">
        <f t="shared" si="12"/>
        <v>99</v>
      </c>
      <c r="L813">
        <f>VLOOKUP(E813,所属団体コード!$A$2:$B$225,2,0)</f>
        <v>169</v>
      </c>
      <c r="M813" s="124" t="s">
        <v>5326</v>
      </c>
    </row>
    <row r="814" spans="1:13" x14ac:dyDescent="0.15">
      <c r="A814">
        <v>1813</v>
      </c>
      <c r="B814" t="s">
        <v>3565</v>
      </c>
      <c r="C814" t="s">
        <v>3566</v>
      </c>
      <c r="D814" t="s">
        <v>118</v>
      </c>
      <c r="E814" s="139" t="s">
        <v>1822</v>
      </c>
      <c r="F814">
        <v>492582</v>
      </c>
      <c r="G814">
        <v>36</v>
      </c>
      <c r="H814">
        <v>500000813</v>
      </c>
      <c r="I814" t="s">
        <v>958</v>
      </c>
      <c r="J814" t="s">
        <v>4669</v>
      </c>
      <c r="K814" s="125" t="str">
        <f t="shared" si="12"/>
        <v>98</v>
      </c>
      <c r="L814">
        <f>VLOOKUP(E814,所属団体コード!$A$2:$B$225,2,0)</f>
        <v>169</v>
      </c>
      <c r="M814" s="124" t="s">
        <v>5327</v>
      </c>
    </row>
    <row r="815" spans="1:13" x14ac:dyDescent="0.15">
      <c r="A815">
        <v>1814</v>
      </c>
      <c r="B815" t="s">
        <v>3567</v>
      </c>
      <c r="C815" t="s">
        <v>3568</v>
      </c>
      <c r="D815" t="s">
        <v>118</v>
      </c>
      <c r="E815" s="139" t="s">
        <v>1822</v>
      </c>
      <c r="F815">
        <v>492582</v>
      </c>
      <c r="G815">
        <v>33</v>
      </c>
      <c r="H815">
        <v>500000814</v>
      </c>
      <c r="I815" t="s">
        <v>620</v>
      </c>
      <c r="J815" t="s">
        <v>1073</v>
      </c>
      <c r="K815" s="125" t="str">
        <f t="shared" si="12"/>
        <v>98</v>
      </c>
      <c r="L815">
        <f>VLOOKUP(E815,所属団体コード!$A$2:$B$225,2,0)</f>
        <v>169</v>
      </c>
      <c r="M815" s="124" t="s">
        <v>4902</v>
      </c>
    </row>
    <row r="816" spans="1:13" x14ac:dyDescent="0.15">
      <c r="A816">
        <v>1815</v>
      </c>
      <c r="B816" t="s">
        <v>3569</v>
      </c>
      <c r="C816" t="s">
        <v>3570</v>
      </c>
      <c r="D816" t="s">
        <v>118</v>
      </c>
      <c r="E816" s="139" t="s">
        <v>1822</v>
      </c>
      <c r="F816">
        <v>492582</v>
      </c>
      <c r="G816">
        <v>39</v>
      </c>
      <c r="H816">
        <v>500000815</v>
      </c>
      <c r="I816" t="s">
        <v>4343</v>
      </c>
      <c r="J816" t="s">
        <v>1311</v>
      </c>
      <c r="K816" s="125" t="str">
        <f t="shared" si="12"/>
        <v>98</v>
      </c>
      <c r="L816">
        <f>VLOOKUP(E816,所属団体コード!$A$2:$B$225,2,0)</f>
        <v>169</v>
      </c>
      <c r="M816" s="124" t="s">
        <v>5328</v>
      </c>
    </row>
    <row r="817" spans="1:13" x14ac:dyDescent="0.15">
      <c r="A817">
        <v>1816</v>
      </c>
      <c r="B817" t="s">
        <v>3571</v>
      </c>
      <c r="C817" t="s">
        <v>3572</v>
      </c>
      <c r="D817" t="s">
        <v>126</v>
      </c>
      <c r="E817" s="139" t="s">
        <v>1822</v>
      </c>
      <c r="F817">
        <v>492582</v>
      </c>
      <c r="G817">
        <v>34</v>
      </c>
      <c r="H817">
        <v>500000816</v>
      </c>
      <c r="I817" t="s">
        <v>852</v>
      </c>
      <c r="J817" t="s">
        <v>1038</v>
      </c>
      <c r="K817" s="125" t="str">
        <f t="shared" si="12"/>
        <v>99</v>
      </c>
      <c r="L817">
        <f>VLOOKUP(E817,所属団体コード!$A$2:$B$225,2,0)</f>
        <v>169</v>
      </c>
      <c r="M817" s="124" t="s">
        <v>1651</v>
      </c>
    </row>
    <row r="818" spans="1:13" x14ac:dyDescent="0.15">
      <c r="A818">
        <v>1817</v>
      </c>
      <c r="B818" t="s">
        <v>3573</v>
      </c>
      <c r="C818" t="s">
        <v>3574</v>
      </c>
      <c r="D818" t="s">
        <v>126</v>
      </c>
      <c r="E818" s="139" t="s">
        <v>1822</v>
      </c>
      <c r="F818">
        <v>492582</v>
      </c>
      <c r="G818">
        <v>28</v>
      </c>
      <c r="H818">
        <v>500000817</v>
      </c>
      <c r="I818" t="s">
        <v>707</v>
      </c>
      <c r="J818" t="s">
        <v>963</v>
      </c>
      <c r="K818" s="125" t="str">
        <f t="shared" si="12"/>
        <v>99</v>
      </c>
      <c r="L818">
        <f>VLOOKUP(E818,所属団体コード!$A$2:$B$225,2,0)</f>
        <v>169</v>
      </c>
      <c r="M818" s="124" t="s">
        <v>4926</v>
      </c>
    </row>
    <row r="819" spans="1:13" x14ac:dyDescent="0.15">
      <c r="A819">
        <v>1818</v>
      </c>
      <c r="B819" t="s">
        <v>3575</v>
      </c>
      <c r="C819" t="s">
        <v>3576</v>
      </c>
      <c r="D819" t="s">
        <v>126</v>
      </c>
      <c r="E819" s="139" t="s">
        <v>1822</v>
      </c>
      <c r="F819">
        <v>492582</v>
      </c>
      <c r="G819">
        <v>41</v>
      </c>
      <c r="H819">
        <v>500000818</v>
      </c>
      <c r="I819" t="s">
        <v>912</v>
      </c>
      <c r="J819" t="s">
        <v>861</v>
      </c>
      <c r="K819" s="125" t="str">
        <f t="shared" si="12"/>
        <v>99</v>
      </c>
      <c r="L819">
        <f>VLOOKUP(E819,所属団体コード!$A$2:$B$225,2,0)</f>
        <v>169</v>
      </c>
      <c r="M819" s="124" t="s">
        <v>1684</v>
      </c>
    </row>
    <row r="820" spans="1:13" x14ac:dyDescent="0.15">
      <c r="A820">
        <v>1819</v>
      </c>
      <c r="B820" t="s">
        <v>3577</v>
      </c>
      <c r="C820" t="s">
        <v>3578</v>
      </c>
      <c r="D820" t="s">
        <v>126</v>
      </c>
      <c r="E820" s="139" t="s">
        <v>1822</v>
      </c>
      <c r="F820">
        <v>492582</v>
      </c>
      <c r="G820">
        <v>38</v>
      </c>
      <c r="H820">
        <v>500000819</v>
      </c>
      <c r="I820" t="s">
        <v>676</v>
      </c>
      <c r="J820" t="s">
        <v>937</v>
      </c>
      <c r="K820" s="125" t="str">
        <f t="shared" si="12"/>
        <v>99</v>
      </c>
      <c r="L820">
        <f>VLOOKUP(E820,所属団体コード!$A$2:$B$225,2,0)</f>
        <v>169</v>
      </c>
      <c r="M820" s="124" t="s">
        <v>1640</v>
      </c>
    </row>
    <row r="821" spans="1:13" x14ac:dyDescent="0.15">
      <c r="A821">
        <v>1820</v>
      </c>
      <c r="B821" t="s">
        <v>3579</v>
      </c>
      <c r="C821" t="s">
        <v>3580</v>
      </c>
      <c r="D821" t="s">
        <v>126</v>
      </c>
      <c r="E821" s="139" t="s">
        <v>1822</v>
      </c>
      <c r="F821">
        <v>492582</v>
      </c>
      <c r="G821">
        <v>34</v>
      </c>
      <c r="H821">
        <v>500000820</v>
      </c>
      <c r="I821" t="s">
        <v>605</v>
      </c>
      <c r="J821" t="s">
        <v>959</v>
      </c>
      <c r="K821" s="125" t="str">
        <f t="shared" si="12"/>
        <v>99</v>
      </c>
      <c r="L821">
        <f>VLOOKUP(E821,所属団体コード!$A$2:$B$225,2,0)</f>
        <v>169</v>
      </c>
      <c r="M821" s="124" t="s">
        <v>5329</v>
      </c>
    </row>
    <row r="822" spans="1:13" x14ac:dyDescent="0.15">
      <c r="A822">
        <v>1821</v>
      </c>
      <c r="B822" t="s">
        <v>3581</v>
      </c>
      <c r="C822" t="s">
        <v>3582</v>
      </c>
      <c r="D822" t="s">
        <v>126</v>
      </c>
      <c r="E822" s="139" t="s">
        <v>1822</v>
      </c>
      <c r="F822">
        <v>492582</v>
      </c>
      <c r="G822">
        <v>31</v>
      </c>
      <c r="H822">
        <v>500000821</v>
      </c>
      <c r="I822" t="s">
        <v>709</v>
      </c>
      <c r="J822" t="s">
        <v>4670</v>
      </c>
      <c r="K822" s="125" t="str">
        <f t="shared" si="12"/>
        <v>99</v>
      </c>
      <c r="L822">
        <f>VLOOKUP(E822,所属団体コード!$A$2:$B$225,2,0)</f>
        <v>169</v>
      </c>
      <c r="M822" s="124" t="s">
        <v>1684</v>
      </c>
    </row>
    <row r="823" spans="1:13" x14ac:dyDescent="0.15">
      <c r="A823">
        <v>1822</v>
      </c>
      <c r="B823" t="s">
        <v>3583</v>
      </c>
      <c r="C823" t="s">
        <v>3584</v>
      </c>
      <c r="D823" t="s">
        <v>126</v>
      </c>
      <c r="E823" s="139" t="s">
        <v>1822</v>
      </c>
      <c r="F823">
        <v>492582</v>
      </c>
      <c r="G823">
        <v>37</v>
      </c>
      <c r="H823">
        <v>500000822</v>
      </c>
      <c r="I823" t="s">
        <v>647</v>
      </c>
      <c r="J823" t="s">
        <v>1387</v>
      </c>
      <c r="K823" s="125" t="str">
        <f t="shared" si="12"/>
        <v>99</v>
      </c>
      <c r="L823">
        <f>VLOOKUP(E823,所属団体コード!$A$2:$B$225,2,0)</f>
        <v>169</v>
      </c>
      <c r="M823" s="124" t="s">
        <v>5300</v>
      </c>
    </row>
    <row r="824" spans="1:13" x14ac:dyDescent="0.15">
      <c r="A824">
        <v>1823</v>
      </c>
      <c r="B824" t="s">
        <v>3585</v>
      </c>
      <c r="C824" t="s">
        <v>3586</v>
      </c>
      <c r="D824" t="s">
        <v>126</v>
      </c>
      <c r="E824" s="139" t="s">
        <v>1822</v>
      </c>
      <c r="F824">
        <v>492582</v>
      </c>
      <c r="G824">
        <v>33</v>
      </c>
      <c r="H824">
        <v>500000823</v>
      </c>
      <c r="I824" t="s">
        <v>4344</v>
      </c>
      <c r="J824" t="s">
        <v>4671</v>
      </c>
      <c r="K824" s="125" t="str">
        <f t="shared" si="12"/>
        <v>94</v>
      </c>
      <c r="L824">
        <f>VLOOKUP(E824,所属団体コード!$A$2:$B$225,2,0)</f>
        <v>169</v>
      </c>
      <c r="M824" s="124" t="s">
        <v>5330</v>
      </c>
    </row>
    <row r="825" spans="1:13" x14ac:dyDescent="0.15">
      <c r="A825">
        <v>1824</v>
      </c>
      <c r="B825" t="s">
        <v>3587</v>
      </c>
      <c r="C825" t="s">
        <v>3588</v>
      </c>
      <c r="D825" t="s">
        <v>126</v>
      </c>
      <c r="E825" s="139" t="s">
        <v>1822</v>
      </c>
      <c r="F825">
        <v>492582</v>
      </c>
      <c r="G825">
        <v>38</v>
      </c>
      <c r="H825">
        <v>500000824</v>
      </c>
      <c r="I825" t="s">
        <v>779</v>
      </c>
      <c r="J825" t="s">
        <v>750</v>
      </c>
      <c r="K825" s="125" t="str">
        <f t="shared" si="12"/>
        <v>99</v>
      </c>
      <c r="L825">
        <f>VLOOKUP(E825,所属団体コード!$A$2:$B$225,2,0)</f>
        <v>169</v>
      </c>
      <c r="M825" s="124" t="s">
        <v>5331</v>
      </c>
    </row>
    <row r="826" spans="1:13" x14ac:dyDescent="0.15">
      <c r="A826">
        <v>1825</v>
      </c>
      <c r="B826" t="s">
        <v>3589</v>
      </c>
      <c r="C826" t="s">
        <v>3590</v>
      </c>
      <c r="D826" t="s">
        <v>126</v>
      </c>
      <c r="E826" s="139" t="s">
        <v>1822</v>
      </c>
      <c r="F826">
        <v>492582</v>
      </c>
      <c r="G826">
        <v>39</v>
      </c>
      <c r="H826">
        <v>500000825</v>
      </c>
      <c r="I826" t="s">
        <v>811</v>
      </c>
      <c r="J826" t="s">
        <v>4672</v>
      </c>
      <c r="K826" s="125" t="str">
        <f t="shared" si="12"/>
        <v>99</v>
      </c>
      <c r="L826">
        <f>VLOOKUP(E826,所属団体コード!$A$2:$B$225,2,0)</f>
        <v>169</v>
      </c>
      <c r="M826" s="124" t="s">
        <v>5332</v>
      </c>
    </row>
    <row r="827" spans="1:13" x14ac:dyDescent="0.15">
      <c r="A827">
        <v>1826</v>
      </c>
      <c r="B827" t="s">
        <v>3591</v>
      </c>
      <c r="C827" t="s">
        <v>3592</v>
      </c>
      <c r="D827" t="s">
        <v>126</v>
      </c>
      <c r="E827" s="139" t="s">
        <v>1822</v>
      </c>
      <c r="F827">
        <v>492582</v>
      </c>
      <c r="G827">
        <v>35</v>
      </c>
      <c r="H827">
        <v>500000826</v>
      </c>
      <c r="I827" t="s">
        <v>832</v>
      </c>
      <c r="J827" t="s">
        <v>1205</v>
      </c>
      <c r="K827" s="125" t="str">
        <f t="shared" si="12"/>
        <v>99</v>
      </c>
      <c r="L827">
        <f>VLOOKUP(E827,所属団体コード!$A$2:$B$225,2,0)</f>
        <v>169</v>
      </c>
      <c r="M827" s="124" t="s">
        <v>5333</v>
      </c>
    </row>
    <row r="828" spans="1:13" x14ac:dyDescent="0.15">
      <c r="A828">
        <v>1827</v>
      </c>
      <c r="B828" t="s">
        <v>3593</v>
      </c>
      <c r="C828" t="s">
        <v>3594</v>
      </c>
      <c r="D828" t="s">
        <v>126</v>
      </c>
      <c r="E828" s="139" t="s">
        <v>1822</v>
      </c>
      <c r="F828">
        <v>492582</v>
      </c>
      <c r="G828">
        <v>33</v>
      </c>
      <c r="H828">
        <v>500000827</v>
      </c>
      <c r="I828" t="s">
        <v>1218</v>
      </c>
      <c r="J828" t="s">
        <v>4673</v>
      </c>
      <c r="K828" s="125" t="str">
        <f t="shared" si="12"/>
        <v>99</v>
      </c>
      <c r="L828">
        <f>VLOOKUP(E828,所属団体コード!$A$2:$B$225,2,0)</f>
        <v>169</v>
      </c>
      <c r="M828" s="124" t="s">
        <v>5333</v>
      </c>
    </row>
    <row r="829" spans="1:13" x14ac:dyDescent="0.15">
      <c r="A829">
        <v>1828</v>
      </c>
      <c r="B829" t="s">
        <v>3595</v>
      </c>
      <c r="C829" t="s">
        <v>3596</v>
      </c>
      <c r="D829" t="s">
        <v>126</v>
      </c>
      <c r="E829" s="139" t="s">
        <v>1822</v>
      </c>
      <c r="F829">
        <v>492582</v>
      </c>
      <c r="G829">
        <v>28</v>
      </c>
      <c r="H829">
        <v>500000828</v>
      </c>
      <c r="I829" t="s">
        <v>690</v>
      </c>
      <c r="J829" t="s">
        <v>4674</v>
      </c>
      <c r="K829" s="125" t="str">
        <f t="shared" si="12"/>
        <v>99</v>
      </c>
      <c r="L829">
        <f>VLOOKUP(E829,所属団体コード!$A$2:$B$225,2,0)</f>
        <v>169</v>
      </c>
      <c r="M829" s="124" t="s">
        <v>5334</v>
      </c>
    </row>
    <row r="830" spans="1:13" x14ac:dyDescent="0.15">
      <c r="A830">
        <v>1829</v>
      </c>
      <c r="B830" t="s">
        <v>3597</v>
      </c>
      <c r="C830" t="s">
        <v>3598</v>
      </c>
      <c r="D830" t="s">
        <v>99</v>
      </c>
      <c r="E830" s="139" t="s">
        <v>1822</v>
      </c>
      <c r="F830">
        <v>492582</v>
      </c>
      <c r="G830">
        <v>28</v>
      </c>
      <c r="H830">
        <v>500000829</v>
      </c>
      <c r="I830" t="s">
        <v>1028</v>
      </c>
      <c r="J830" t="s">
        <v>4675</v>
      </c>
      <c r="K830" s="125" t="str">
        <f t="shared" si="12"/>
        <v>97</v>
      </c>
      <c r="L830">
        <f>VLOOKUP(E830,所属団体コード!$A$2:$B$225,2,0)</f>
        <v>169</v>
      </c>
      <c r="M830" s="124" t="s">
        <v>5335</v>
      </c>
    </row>
    <row r="831" spans="1:13" x14ac:dyDescent="0.15">
      <c r="A831">
        <v>1830</v>
      </c>
      <c r="B831" t="s">
        <v>3599</v>
      </c>
      <c r="C831" t="s">
        <v>3600</v>
      </c>
      <c r="D831" t="s">
        <v>99</v>
      </c>
      <c r="E831" s="139" t="s">
        <v>1822</v>
      </c>
      <c r="F831">
        <v>492582</v>
      </c>
      <c r="G831">
        <v>36</v>
      </c>
      <c r="H831">
        <v>500000830</v>
      </c>
      <c r="I831" t="s">
        <v>856</v>
      </c>
      <c r="J831" t="s">
        <v>4676</v>
      </c>
      <c r="K831" s="125" t="str">
        <f t="shared" si="12"/>
        <v>97</v>
      </c>
      <c r="L831">
        <f>VLOOKUP(E831,所属団体コード!$A$2:$B$225,2,0)</f>
        <v>169</v>
      </c>
      <c r="M831" s="124" t="s">
        <v>5336</v>
      </c>
    </row>
    <row r="832" spans="1:13" x14ac:dyDescent="0.15">
      <c r="A832">
        <v>1831</v>
      </c>
      <c r="B832" t="s">
        <v>3601</v>
      </c>
      <c r="C832" t="s">
        <v>3602</v>
      </c>
      <c r="D832" t="s">
        <v>99</v>
      </c>
      <c r="E832" s="139" t="s">
        <v>1822</v>
      </c>
      <c r="F832">
        <v>492582</v>
      </c>
      <c r="G832">
        <v>43</v>
      </c>
      <c r="H832">
        <v>500000831</v>
      </c>
      <c r="I832" t="s">
        <v>798</v>
      </c>
      <c r="J832" t="s">
        <v>4677</v>
      </c>
      <c r="K832" s="125" t="str">
        <f t="shared" si="12"/>
        <v>97</v>
      </c>
      <c r="L832">
        <f>VLOOKUP(E832,所属団体コード!$A$2:$B$225,2,0)</f>
        <v>169</v>
      </c>
      <c r="M832" s="124" t="s">
        <v>5337</v>
      </c>
    </row>
    <row r="833" spans="1:13" x14ac:dyDescent="0.15">
      <c r="A833">
        <v>1832</v>
      </c>
      <c r="B833" t="s">
        <v>3603</v>
      </c>
      <c r="C833" t="s">
        <v>3604</v>
      </c>
      <c r="D833" t="s">
        <v>99</v>
      </c>
      <c r="E833" s="139" t="s">
        <v>1822</v>
      </c>
      <c r="F833">
        <v>492582</v>
      </c>
      <c r="G833">
        <v>43</v>
      </c>
      <c r="H833">
        <v>500000832</v>
      </c>
      <c r="I833" t="s">
        <v>4345</v>
      </c>
      <c r="J833" t="s">
        <v>4677</v>
      </c>
      <c r="K833" s="125" t="str">
        <f t="shared" si="12"/>
        <v>97</v>
      </c>
      <c r="L833">
        <f>VLOOKUP(E833,所属団体コード!$A$2:$B$225,2,0)</f>
        <v>169</v>
      </c>
      <c r="M833" s="124" t="s">
        <v>5042</v>
      </c>
    </row>
    <row r="834" spans="1:13" x14ac:dyDescent="0.15">
      <c r="A834">
        <v>1833</v>
      </c>
      <c r="B834" t="s">
        <v>3605</v>
      </c>
      <c r="C834" t="s">
        <v>3606</v>
      </c>
      <c r="D834" t="s">
        <v>99</v>
      </c>
      <c r="E834" s="139" t="s">
        <v>1822</v>
      </c>
      <c r="F834">
        <v>492582</v>
      </c>
      <c r="G834">
        <v>38</v>
      </c>
      <c r="H834">
        <v>500000833</v>
      </c>
      <c r="I834" t="s">
        <v>1545</v>
      </c>
      <c r="J834" t="s">
        <v>656</v>
      </c>
      <c r="K834" s="125" t="str">
        <f t="shared" si="12"/>
        <v>97</v>
      </c>
      <c r="L834">
        <f>VLOOKUP(E834,所属団体コード!$A$2:$B$225,2,0)</f>
        <v>169</v>
      </c>
      <c r="M834" s="124" t="s">
        <v>4999</v>
      </c>
    </row>
    <row r="835" spans="1:13" x14ac:dyDescent="0.15">
      <c r="A835">
        <v>1834</v>
      </c>
      <c r="B835" t="s">
        <v>3607</v>
      </c>
      <c r="C835" t="s">
        <v>3608</v>
      </c>
      <c r="D835" t="s">
        <v>99</v>
      </c>
      <c r="E835" s="139" t="s">
        <v>1822</v>
      </c>
      <c r="F835">
        <v>492582</v>
      </c>
      <c r="G835">
        <v>37</v>
      </c>
      <c r="H835">
        <v>500000834</v>
      </c>
      <c r="I835" t="s">
        <v>832</v>
      </c>
      <c r="J835" t="s">
        <v>933</v>
      </c>
      <c r="K835" s="125" t="str">
        <f t="shared" ref="K835:K898" si="13">LEFT(M835,2)</f>
        <v>97</v>
      </c>
      <c r="L835">
        <f>VLOOKUP(E835,所属団体コード!$A$2:$B$225,2,0)</f>
        <v>169</v>
      </c>
      <c r="M835" s="124" t="s">
        <v>5338</v>
      </c>
    </row>
    <row r="836" spans="1:13" x14ac:dyDescent="0.15">
      <c r="A836">
        <v>1835</v>
      </c>
      <c r="B836" t="s">
        <v>3609</v>
      </c>
      <c r="C836" t="s">
        <v>3610</v>
      </c>
      <c r="D836" t="s">
        <v>99</v>
      </c>
      <c r="E836" s="139" t="s">
        <v>1822</v>
      </c>
      <c r="F836">
        <v>492582</v>
      </c>
      <c r="G836">
        <v>31</v>
      </c>
      <c r="H836">
        <v>500000835</v>
      </c>
      <c r="I836" t="s">
        <v>676</v>
      </c>
      <c r="J836" t="s">
        <v>972</v>
      </c>
      <c r="K836" s="125" t="str">
        <f t="shared" si="13"/>
        <v>97</v>
      </c>
      <c r="L836">
        <f>VLOOKUP(E836,所属団体コード!$A$2:$B$225,2,0)</f>
        <v>169</v>
      </c>
      <c r="M836" s="124" t="s">
        <v>5339</v>
      </c>
    </row>
    <row r="837" spans="1:13" x14ac:dyDescent="0.15">
      <c r="A837">
        <v>1836</v>
      </c>
      <c r="B837" t="s">
        <v>3611</v>
      </c>
      <c r="C837" t="s">
        <v>3612</v>
      </c>
      <c r="D837" t="s">
        <v>99</v>
      </c>
      <c r="E837" s="139" t="s">
        <v>1822</v>
      </c>
      <c r="F837">
        <v>492582</v>
      </c>
      <c r="G837">
        <v>32</v>
      </c>
      <c r="H837">
        <v>500000836</v>
      </c>
      <c r="I837" t="s">
        <v>896</v>
      </c>
      <c r="J837" t="s">
        <v>4678</v>
      </c>
      <c r="K837" s="125" t="str">
        <f t="shared" si="13"/>
        <v>97</v>
      </c>
      <c r="L837">
        <f>VLOOKUP(E837,所属団体コード!$A$2:$B$225,2,0)</f>
        <v>169</v>
      </c>
      <c r="M837" s="124" t="s">
        <v>5252</v>
      </c>
    </row>
    <row r="838" spans="1:13" x14ac:dyDescent="0.15">
      <c r="A838">
        <v>1837</v>
      </c>
      <c r="B838" t="s">
        <v>3613</v>
      </c>
      <c r="C838" t="s">
        <v>3614</v>
      </c>
      <c r="D838" t="s">
        <v>99</v>
      </c>
      <c r="E838" s="139" t="s">
        <v>1822</v>
      </c>
      <c r="F838">
        <v>492582</v>
      </c>
      <c r="G838">
        <v>46</v>
      </c>
      <c r="H838">
        <v>500000837</v>
      </c>
      <c r="I838" t="s">
        <v>655</v>
      </c>
      <c r="J838" t="s">
        <v>1385</v>
      </c>
      <c r="K838" s="125" t="str">
        <f t="shared" si="13"/>
        <v>97</v>
      </c>
      <c r="L838">
        <f>VLOOKUP(E838,所属団体コード!$A$2:$B$225,2,0)</f>
        <v>169</v>
      </c>
      <c r="M838" s="124" t="s">
        <v>5340</v>
      </c>
    </row>
    <row r="839" spans="1:13" x14ac:dyDescent="0.15">
      <c r="A839">
        <v>1838</v>
      </c>
      <c r="B839" t="s">
        <v>3615</v>
      </c>
      <c r="C839" t="s">
        <v>3616</v>
      </c>
      <c r="D839" t="s">
        <v>99</v>
      </c>
      <c r="E839" s="139" t="s">
        <v>1822</v>
      </c>
      <c r="F839">
        <v>492582</v>
      </c>
      <c r="G839">
        <v>28</v>
      </c>
      <c r="H839">
        <v>500000838</v>
      </c>
      <c r="I839" t="s">
        <v>4346</v>
      </c>
      <c r="J839" t="s">
        <v>642</v>
      </c>
      <c r="K839" s="125" t="str">
        <f t="shared" si="13"/>
        <v>98</v>
      </c>
      <c r="L839">
        <f>VLOOKUP(E839,所属団体コード!$A$2:$B$225,2,0)</f>
        <v>169</v>
      </c>
      <c r="M839" s="124" t="s">
        <v>5341</v>
      </c>
    </row>
    <row r="840" spans="1:13" x14ac:dyDescent="0.15">
      <c r="A840">
        <v>1839</v>
      </c>
      <c r="B840" t="s">
        <v>3617</v>
      </c>
      <c r="C840" t="s">
        <v>3618</v>
      </c>
      <c r="D840" t="s">
        <v>99</v>
      </c>
      <c r="E840" s="139" t="s">
        <v>1822</v>
      </c>
      <c r="F840">
        <v>492582</v>
      </c>
      <c r="G840">
        <v>33</v>
      </c>
      <c r="H840">
        <v>500000839</v>
      </c>
      <c r="I840" t="s">
        <v>832</v>
      </c>
      <c r="J840" t="s">
        <v>4679</v>
      </c>
      <c r="K840" s="125" t="str">
        <f t="shared" si="13"/>
        <v>97</v>
      </c>
      <c r="L840">
        <f>VLOOKUP(E840,所属団体コード!$A$2:$B$225,2,0)</f>
        <v>169</v>
      </c>
      <c r="M840" s="124" t="s">
        <v>5342</v>
      </c>
    </row>
    <row r="841" spans="1:13" x14ac:dyDescent="0.15">
      <c r="A841">
        <v>1840</v>
      </c>
      <c r="B841" t="s">
        <v>3619</v>
      </c>
      <c r="C841" t="s">
        <v>3620</v>
      </c>
      <c r="D841" t="s">
        <v>99</v>
      </c>
      <c r="E841" s="139" t="s">
        <v>1822</v>
      </c>
      <c r="F841">
        <v>492582</v>
      </c>
      <c r="G841">
        <v>43</v>
      </c>
      <c r="H841">
        <v>500000840</v>
      </c>
      <c r="I841" t="s">
        <v>620</v>
      </c>
      <c r="J841" t="s">
        <v>827</v>
      </c>
      <c r="K841" s="125" t="str">
        <f t="shared" si="13"/>
        <v>97</v>
      </c>
      <c r="L841">
        <f>VLOOKUP(E841,所属団体コード!$A$2:$B$225,2,0)</f>
        <v>169</v>
      </c>
      <c r="M841" s="124" t="s">
        <v>5158</v>
      </c>
    </row>
    <row r="842" spans="1:13" x14ac:dyDescent="0.15">
      <c r="A842">
        <v>1841</v>
      </c>
      <c r="B842" t="s">
        <v>3621</v>
      </c>
      <c r="C842" t="s">
        <v>3622</v>
      </c>
      <c r="D842" t="s">
        <v>99</v>
      </c>
      <c r="E842" s="139" t="s">
        <v>1822</v>
      </c>
      <c r="F842">
        <v>492582</v>
      </c>
      <c r="G842">
        <v>46</v>
      </c>
      <c r="H842">
        <v>500000841</v>
      </c>
      <c r="I842" t="s">
        <v>687</v>
      </c>
      <c r="J842" t="s">
        <v>4680</v>
      </c>
      <c r="K842" s="125" t="str">
        <f t="shared" si="13"/>
        <v>97</v>
      </c>
      <c r="L842">
        <f>VLOOKUP(E842,所属団体コード!$A$2:$B$225,2,0)</f>
        <v>169</v>
      </c>
      <c r="M842" s="124" t="s">
        <v>4845</v>
      </c>
    </row>
    <row r="843" spans="1:13" x14ac:dyDescent="0.15">
      <c r="A843">
        <v>1842</v>
      </c>
      <c r="B843" t="s">
        <v>3623</v>
      </c>
      <c r="C843" t="s">
        <v>3624</v>
      </c>
      <c r="D843" t="s">
        <v>99</v>
      </c>
      <c r="E843" s="139" t="s">
        <v>1822</v>
      </c>
      <c r="F843">
        <v>492582</v>
      </c>
      <c r="G843">
        <v>33</v>
      </c>
      <c r="H843">
        <v>500000842</v>
      </c>
      <c r="I843" t="s">
        <v>709</v>
      </c>
      <c r="J843" t="s">
        <v>1369</v>
      </c>
      <c r="K843" s="125" t="str">
        <f t="shared" si="13"/>
        <v>97</v>
      </c>
      <c r="L843">
        <f>VLOOKUP(E843,所属団体コード!$A$2:$B$225,2,0)</f>
        <v>169</v>
      </c>
      <c r="M843" s="124" t="s">
        <v>5052</v>
      </c>
    </row>
    <row r="844" spans="1:13" x14ac:dyDescent="0.15">
      <c r="A844">
        <v>1843</v>
      </c>
      <c r="B844" t="s">
        <v>3625</v>
      </c>
      <c r="C844" t="s">
        <v>3626</v>
      </c>
      <c r="D844" t="s">
        <v>99</v>
      </c>
      <c r="E844" s="139" t="s">
        <v>1822</v>
      </c>
      <c r="F844">
        <v>492582</v>
      </c>
      <c r="G844">
        <v>39</v>
      </c>
      <c r="H844">
        <v>500000843</v>
      </c>
      <c r="I844" t="s">
        <v>1167</v>
      </c>
      <c r="J844" t="s">
        <v>1319</v>
      </c>
      <c r="K844" s="125" t="str">
        <f t="shared" si="13"/>
        <v>97</v>
      </c>
      <c r="L844">
        <f>VLOOKUP(E844,所属団体コード!$A$2:$B$225,2,0)</f>
        <v>169</v>
      </c>
      <c r="M844" s="124" t="s">
        <v>5343</v>
      </c>
    </row>
    <row r="845" spans="1:13" x14ac:dyDescent="0.15">
      <c r="A845">
        <v>1844</v>
      </c>
      <c r="B845" t="s">
        <v>3627</v>
      </c>
      <c r="C845" t="s">
        <v>3628</v>
      </c>
      <c r="D845" t="s">
        <v>118</v>
      </c>
      <c r="E845" s="139" t="s">
        <v>1822</v>
      </c>
      <c r="F845">
        <v>492582</v>
      </c>
      <c r="G845">
        <v>45</v>
      </c>
      <c r="H845">
        <v>500000844</v>
      </c>
      <c r="I845" t="s">
        <v>796</v>
      </c>
      <c r="J845" t="s">
        <v>1223</v>
      </c>
      <c r="K845" s="125" t="str">
        <f t="shared" si="13"/>
        <v>98</v>
      </c>
      <c r="L845">
        <f>VLOOKUP(E845,所属団体コード!$A$2:$B$225,2,0)</f>
        <v>169</v>
      </c>
      <c r="M845" s="124" t="s">
        <v>5344</v>
      </c>
    </row>
    <row r="846" spans="1:13" x14ac:dyDescent="0.15">
      <c r="A846">
        <v>1845</v>
      </c>
      <c r="B846" t="s">
        <v>3629</v>
      </c>
      <c r="C846" t="s">
        <v>3630</v>
      </c>
      <c r="D846" t="s">
        <v>118</v>
      </c>
      <c r="E846" s="139" t="s">
        <v>1822</v>
      </c>
      <c r="F846">
        <v>492582</v>
      </c>
      <c r="G846">
        <v>46</v>
      </c>
      <c r="H846">
        <v>500000845</v>
      </c>
      <c r="I846" t="s">
        <v>838</v>
      </c>
      <c r="J846" t="s">
        <v>4681</v>
      </c>
      <c r="K846" s="125" t="str">
        <f t="shared" si="13"/>
        <v>98</v>
      </c>
      <c r="L846">
        <f>VLOOKUP(E846,所属団体コード!$A$2:$B$225,2,0)</f>
        <v>169</v>
      </c>
      <c r="M846" s="124" t="s">
        <v>5345</v>
      </c>
    </row>
    <row r="847" spans="1:13" x14ac:dyDescent="0.15">
      <c r="A847">
        <v>1846</v>
      </c>
      <c r="B847" t="s">
        <v>3631</v>
      </c>
      <c r="C847" t="s">
        <v>3632</v>
      </c>
      <c r="D847" t="s">
        <v>118</v>
      </c>
      <c r="E847" s="139" t="s">
        <v>1822</v>
      </c>
      <c r="F847">
        <v>492582</v>
      </c>
      <c r="G847">
        <v>47</v>
      </c>
      <c r="H847">
        <v>500000846</v>
      </c>
      <c r="I847" t="s">
        <v>624</v>
      </c>
      <c r="J847" t="s">
        <v>4682</v>
      </c>
      <c r="K847" s="125" t="str">
        <f t="shared" si="13"/>
        <v>99</v>
      </c>
      <c r="L847">
        <f>VLOOKUP(E847,所属団体コード!$A$2:$B$225,2,0)</f>
        <v>169</v>
      </c>
      <c r="M847" s="124" t="s">
        <v>5346</v>
      </c>
    </row>
    <row r="848" spans="1:13" x14ac:dyDescent="0.15">
      <c r="A848">
        <v>1847</v>
      </c>
      <c r="B848" t="s">
        <v>3633</v>
      </c>
      <c r="C848" t="s">
        <v>3634</v>
      </c>
      <c r="D848" t="s">
        <v>118</v>
      </c>
      <c r="E848" s="139" t="s">
        <v>1822</v>
      </c>
      <c r="F848">
        <v>492582</v>
      </c>
      <c r="G848">
        <v>43</v>
      </c>
      <c r="H848">
        <v>500000847</v>
      </c>
      <c r="I848" t="s">
        <v>1050</v>
      </c>
      <c r="J848" t="s">
        <v>959</v>
      </c>
      <c r="K848" s="125" t="str">
        <f t="shared" si="13"/>
        <v>99</v>
      </c>
      <c r="L848">
        <f>VLOOKUP(E848,所属団体コード!$A$2:$B$225,2,0)</f>
        <v>169</v>
      </c>
      <c r="M848" s="124" t="s">
        <v>4960</v>
      </c>
    </row>
    <row r="849" spans="1:13" x14ac:dyDescent="0.15">
      <c r="A849">
        <v>1848</v>
      </c>
      <c r="B849" t="s">
        <v>3635</v>
      </c>
      <c r="C849" t="s">
        <v>3636</v>
      </c>
      <c r="D849" t="s">
        <v>118</v>
      </c>
      <c r="E849" s="139" t="s">
        <v>1822</v>
      </c>
      <c r="F849">
        <v>492582</v>
      </c>
      <c r="G849">
        <v>33</v>
      </c>
      <c r="H849">
        <v>500000848</v>
      </c>
      <c r="I849" t="s">
        <v>703</v>
      </c>
      <c r="J849" t="s">
        <v>4545</v>
      </c>
      <c r="K849" s="125" t="str">
        <f t="shared" si="13"/>
        <v>98</v>
      </c>
      <c r="L849">
        <f>VLOOKUP(E849,所属団体コード!$A$2:$B$225,2,0)</f>
        <v>169</v>
      </c>
      <c r="M849" s="124" t="s">
        <v>5347</v>
      </c>
    </row>
    <row r="850" spans="1:13" x14ac:dyDescent="0.15">
      <c r="A850">
        <v>1849</v>
      </c>
      <c r="B850" t="s">
        <v>3637</v>
      </c>
      <c r="C850" t="s">
        <v>3638</v>
      </c>
      <c r="D850" t="s">
        <v>118</v>
      </c>
      <c r="E850" s="139" t="s">
        <v>1822</v>
      </c>
      <c r="F850">
        <v>492582</v>
      </c>
      <c r="G850">
        <v>41</v>
      </c>
      <c r="H850">
        <v>500000849</v>
      </c>
      <c r="I850" t="s">
        <v>691</v>
      </c>
      <c r="J850" t="s">
        <v>1091</v>
      </c>
      <c r="K850" s="125" t="str">
        <f t="shared" si="13"/>
        <v>98</v>
      </c>
      <c r="L850">
        <f>VLOOKUP(E850,所属団体コード!$A$2:$B$225,2,0)</f>
        <v>169</v>
      </c>
      <c r="M850" s="124" t="s">
        <v>5240</v>
      </c>
    </row>
    <row r="851" spans="1:13" x14ac:dyDescent="0.15">
      <c r="A851">
        <v>1850</v>
      </c>
      <c r="B851" t="s">
        <v>3639</v>
      </c>
      <c r="C851" t="s">
        <v>3640</v>
      </c>
      <c r="D851" t="s">
        <v>118</v>
      </c>
      <c r="E851" s="139" t="s">
        <v>1822</v>
      </c>
      <c r="F851">
        <v>492582</v>
      </c>
      <c r="G851">
        <v>35</v>
      </c>
      <c r="H851">
        <v>500000850</v>
      </c>
      <c r="I851" t="s">
        <v>607</v>
      </c>
      <c r="J851" t="s">
        <v>1090</v>
      </c>
      <c r="K851" s="125" t="str">
        <f t="shared" si="13"/>
        <v>98</v>
      </c>
      <c r="L851">
        <f>VLOOKUP(E851,所属団体コード!$A$2:$B$225,2,0)</f>
        <v>169</v>
      </c>
      <c r="M851" s="124" t="s">
        <v>5348</v>
      </c>
    </row>
    <row r="852" spans="1:13" x14ac:dyDescent="0.15">
      <c r="A852">
        <v>1851</v>
      </c>
      <c r="B852" t="s">
        <v>3641</v>
      </c>
      <c r="C852" t="s">
        <v>3642</v>
      </c>
      <c r="D852" t="s">
        <v>118</v>
      </c>
      <c r="E852" s="139" t="s">
        <v>1822</v>
      </c>
      <c r="F852">
        <v>492582</v>
      </c>
      <c r="G852">
        <v>33</v>
      </c>
      <c r="H852">
        <v>500000851</v>
      </c>
      <c r="I852" t="s">
        <v>4347</v>
      </c>
      <c r="J852" t="s">
        <v>1562</v>
      </c>
      <c r="K852" s="125" t="str">
        <f t="shared" si="13"/>
        <v>98</v>
      </c>
      <c r="L852">
        <f>VLOOKUP(E852,所属団体コード!$A$2:$B$225,2,0)</f>
        <v>169</v>
      </c>
      <c r="M852" s="124" t="s">
        <v>5349</v>
      </c>
    </row>
    <row r="853" spans="1:13" x14ac:dyDescent="0.15">
      <c r="A853">
        <v>1852</v>
      </c>
      <c r="B853" t="s">
        <v>3643</v>
      </c>
      <c r="C853" t="s">
        <v>3644</v>
      </c>
      <c r="D853" t="s">
        <v>118</v>
      </c>
      <c r="E853" s="139" t="s">
        <v>1822</v>
      </c>
      <c r="F853">
        <v>492582</v>
      </c>
      <c r="G853">
        <v>28</v>
      </c>
      <c r="H853">
        <v>500000852</v>
      </c>
      <c r="I853" t="s">
        <v>620</v>
      </c>
      <c r="J853" t="s">
        <v>4683</v>
      </c>
      <c r="K853" s="125" t="str">
        <f t="shared" si="13"/>
        <v>98</v>
      </c>
      <c r="L853">
        <f>VLOOKUP(E853,所属団体コード!$A$2:$B$225,2,0)</f>
        <v>169</v>
      </c>
      <c r="M853" s="124" t="s">
        <v>5350</v>
      </c>
    </row>
    <row r="854" spans="1:13" x14ac:dyDescent="0.15">
      <c r="A854">
        <v>1853</v>
      </c>
      <c r="B854" t="s">
        <v>3645</v>
      </c>
      <c r="C854" t="s">
        <v>3646</v>
      </c>
      <c r="D854" t="s">
        <v>118</v>
      </c>
      <c r="E854" s="139" t="s">
        <v>1822</v>
      </c>
      <c r="F854">
        <v>492582</v>
      </c>
      <c r="G854">
        <v>28</v>
      </c>
      <c r="H854">
        <v>500000853</v>
      </c>
      <c r="I854" t="s">
        <v>620</v>
      </c>
      <c r="J854" t="s">
        <v>1364</v>
      </c>
      <c r="K854" s="125" t="str">
        <f t="shared" si="13"/>
        <v>98</v>
      </c>
      <c r="L854">
        <f>VLOOKUP(E854,所属団体コード!$A$2:$B$225,2,0)</f>
        <v>169</v>
      </c>
      <c r="M854" s="124" t="s">
        <v>1650</v>
      </c>
    </row>
    <row r="855" spans="1:13" x14ac:dyDescent="0.15">
      <c r="A855">
        <v>1854</v>
      </c>
      <c r="B855" t="s">
        <v>3647</v>
      </c>
      <c r="C855" t="s">
        <v>3648</v>
      </c>
      <c r="D855" t="s">
        <v>118</v>
      </c>
      <c r="E855" s="139" t="s">
        <v>1822</v>
      </c>
      <c r="F855">
        <v>492582</v>
      </c>
      <c r="G855">
        <v>34</v>
      </c>
      <c r="H855">
        <v>500000854</v>
      </c>
      <c r="I855" t="s">
        <v>643</v>
      </c>
      <c r="J855" t="s">
        <v>4684</v>
      </c>
      <c r="K855" s="125" t="str">
        <f t="shared" si="13"/>
        <v>98</v>
      </c>
      <c r="L855">
        <f>VLOOKUP(E855,所属団体コード!$A$2:$B$225,2,0)</f>
        <v>169</v>
      </c>
      <c r="M855" s="124" t="s">
        <v>5351</v>
      </c>
    </row>
    <row r="856" spans="1:13" x14ac:dyDescent="0.15">
      <c r="A856">
        <v>1855</v>
      </c>
      <c r="B856" t="s">
        <v>3649</v>
      </c>
      <c r="C856" t="s">
        <v>3650</v>
      </c>
      <c r="D856" t="s">
        <v>118</v>
      </c>
      <c r="E856" s="139" t="s">
        <v>1822</v>
      </c>
      <c r="F856">
        <v>492582</v>
      </c>
      <c r="G856">
        <v>34</v>
      </c>
      <c r="H856">
        <v>500000855</v>
      </c>
      <c r="I856" t="s">
        <v>4348</v>
      </c>
      <c r="J856" t="s">
        <v>4685</v>
      </c>
      <c r="K856" s="125" t="str">
        <f t="shared" si="13"/>
        <v>98</v>
      </c>
      <c r="L856">
        <f>VLOOKUP(E856,所属団体コード!$A$2:$B$225,2,0)</f>
        <v>169</v>
      </c>
      <c r="M856" s="124" t="s">
        <v>5237</v>
      </c>
    </row>
    <row r="857" spans="1:13" x14ac:dyDescent="0.15">
      <c r="A857">
        <v>1856</v>
      </c>
      <c r="B857" t="s">
        <v>3651</v>
      </c>
      <c r="C857" t="s">
        <v>3652</v>
      </c>
      <c r="D857" t="s">
        <v>118</v>
      </c>
      <c r="E857" s="139" t="s">
        <v>1822</v>
      </c>
      <c r="F857">
        <v>492582</v>
      </c>
      <c r="G857">
        <v>31</v>
      </c>
      <c r="H857">
        <v>500000856</v>
      </c>
      <c r="I857" t="s">
        <v>616</v>
      </c>
      <c r="J857" t="s">
        <v>1151</v>
      </c>
      <c r="K857" s="125" t="str">
        <f t="shared" si="13"/>
        <v>98</v>
      </c>
      <c r="L857">
        <f>VLOOKUP(E857,所属団体コード!$A$2:$B$225,2,0)</f>
        <v>169</v>
      </c>
      <c r="M857" s="124" t="s">
        <v>5309</v>
      </c>
    </row>
    <row r="858" spans="1:13" x14ac:dyDescent="0.15">
      <c r="A858">
        <v>1857</v>
      </c>
      <c r="B858" t="s">
        <v>3653</v>
      </c>
      <c r="C858" t="s">
        <v>3654</v>
      </c>
      <c r="D858" t="s">
        <v>118</v>
      </c>
      <c r="E858" s="139" t="s">
        <v>1822</v>
      </c>
      <c r="F858">
        <v>492582</v>
      </c>
      <c r="G858">
        <v>40</v>
      </c>
      <c r="H858">
        <v>500000857</v>
      </c>
      <c r="I858" t="s">
        <v>4305</v>
      </c>
      <c r="J858" t="s">
        <v>785</v>
      </c>
      <c r="K858" s="125" t="str">
        <f t="shared" si="13"/>
        <v>98</v>
      </c>
      <c r="L858">
        <f>VLOOKUP(E858,所属団体コード!$A$2:$B$225,2,0)</f>
        <v>169</v>
      </c>
      <c r="M858" s="124" t="s">
        <v>5352</v>
      </c>
    </row>
    <row r="859" spans="1:13" x14ac:dyDescent="0.15">
      <c r="A859">
        <v>1858</v>
      </c>
      <c r="B859" t="s">
        <v>3655</v>
      </c>
      <c r="C859" t="s">
        <v>3656</v>
      </c>
      <c r="D859" t="s">
        <v>118</v>
      </c>
      <c r="E859" s="139" t="s">
        <v>1822</v>
      </c>
      <c r="F859">
        <v>492582</v>
      </c>
      <c r="G859">
        <v>43</v>
      </c>
      <c r="H859">
        <v>500000858</v>
      </c>
      <c r="I859" t="s">
        <v>655</v>
      </c>
      <c r="J859" t="s">
        <v>928</v>
      </c>
      <c r="K859" s="125" t="str">
        <f t="shared" si="13"/>
        <v>98</v>
      </c>
      <c r="L859">
        <f>VLOOKUP(E859,所属団体コード!$A$2:$B$225,2,0)</f>
        <v>169</v>
      </c>
      <c r="M859" s="124" t="s">
        <v>5171</v>
      </c>
    </row>
    <row r="860" spans="1:13" x14ac:dyDescent="0.15">
      <c r="A860">
        <v>1859</v>
      </c>
      <c r="B860" t="s">
        <v>3657</v>
      </c>
      <c r="C860" t="s">
        <v>3658</v>
      </c>
      <c r="D860" t="s">
        <v>118</v>
      </c>
      <c r="E860" s="139" t="s">
        <v>1822</v>
      </c>
      <c r="F860">
        <v>492582</v>
      </c>
      <c r="G860">
        <v>31</v>
      </c>
      <c r="H860">
        <v>500000859</v>
      </c>
      <c r="I860" t="s">
        <v>4347</v>
      </c>
      <c r="J860" t="s">
        <v>1319</v>
      </c>
      <c r="K860" s="125" t="str">
        <f t="shared" si="13"/>
        <v>99</v>
      </c>
      <c r="L860">
        <f>VLOOKUP(E860,所属団体コード!$A$2:$B$225,2,0)</f>
        <v>169</v>
      </c>
      <c r="M860" s="124" t="s">
        <v>5353</v>
      </c>
    </row>
    <row r="861" spans="1:13" x14ac:dyDescent="0.15">
      <c r="A861">
        <v>1860</v>
      </c>
      <c r="B861" t="s">
        <v>3659</v>
      </c>
      <c r="C861" t="s">
        <v>3660</v>
      </c>
      <c r="D861" t="s">
        <v>126</v>
      </c>
      <c r="E861" s="139" t="s">
        <v>1822</v>
      </c>
      <c r="F861">
        <v>492582</v>
      </c>
      <c r="G861">
        <v>28</v>
      </c>
      <c r="H861">
        <v>500000860</v>
      </c>
      <c r="I861" t="s">
        <v>802</v>
      </c>
      <c r="J861" t="s">
        <v>4681</v>
      </c>
      <c r="K861" s="125" t="str">
        <f t="shared" si="13"/>
        <v>99</v>
      </c>
      <c r="L861">
        <f>VLOOKUP(E861,所属団体コード!$A$2:$B$225,2,0)</f>
        <v>169</v>
      </c>
      <c r="M861" s="124" t="s">
        <v>5354</v>
      </c>
    </row>
    <row r="862" spans="1:13" x14ac:dyDescent="0.15">
      <c r="A862">
        <v>1861</v>
      </c>
      <c r="B862" t="s">
        <v>3661</v>
      </c>
      <c r="C862" t="s">
        <v>3662</v>
      </c>
      <c r="D862" t="s">
        <v>126</v>
      </c>
      <c r="E862" s="139" t="s">
        <v>1822</v>
      </c>
      <c r="F862">
        <v>492582</v>
      </c>
      <c r="G862">
        <v>33</v>
      </c>
      <c r="H862">
        <v>500000861</v>
      </c>
      <c r="I862" t="s">
        <v>616</v>
      </c>
      <c r="J862" t="s">
        <v>4686</v>
      </c>
      <c r="K862" s="125" t="str">
        <f t="shared" si="13"/>
        <v>00</v>
      </c>
      <c r="L862">
        <f>VLOOKUP(E862,所属団体コード!$A$2:$B$225,2,0)</f>
        <v>169</v>
      </c>
      <c r="M862" s="124" t="s">
        <v>1603</v>
      </c>
    </row>
    <row r="863" spans="1:13" x14ac:dyDescent="0.15">
      <c r="A863">
        <v>1862</v>
      </c>
      <c r="B863" t="s">
        <v>3663</v>
      </c>
      <c r="C863" t="s">
        <v>3664</v>
      </c>
      <c r="D863" t="s">
        <v>126</v>
      </c>
      <c r="E863" s="139" t="s">
        <v>1822</v>
      </c>
      <c r="F863">
        <v>492582</v>
      </c>
      <c r="G863">
        <v>33</v>
      </c>
      <c r="H863">
        <v>500000862</v>
      </c>
      <c r="I863" t="s">
        <v>884</v>
      </c>
      <c r="J863" t="s">
        <v>657</v>
      </c>
      <c r="K863" s="125" t="str">
        <f t="shared" si="13"/>
        <v>99</v>
      </c>
      <c r="L863">
        <f>VLOOKUP(E863,所属団体コード!$A$2:$B$225,2,0)</f>
        <v>169</v>
      </c>
      <c r="M863" s="124" t="s">
        <v>5355</v>
      </c>
    </row>
    <row r="864" spans="1:13" x14ac:dyDescent="0.15">
      <c r="A864">
        <v>1863</v>
      </c>
      <c r="B864" t="s">
        <v>3665</v>
      </c>
      <c r="C864" t="s">
        <v>3666</v>
      </c>
      <c r="D864" t="s">
        <v>126</v>
      </c>
      <c r="E864" s="139" t="s">
        <v>1822</v>
      </c>
      <c r="F864">
        <v>492582</v>
      </c>
      <c r="G864">
        <v>42</v>
      </c>
      <c r="H864">
        <v>500000863</v>
      </c>
      <c r="I864" t="s">
        <v>638</v>
      </c>
      <c r="J864" t="s">
        <v>4687</v>
      </c>
      <c r="K864" s="125" t="str">
        <f t="shared" si="13"/>
        <v>00</v>
      </c>
      <c r="L864">
        <f>VLOOKUP(E864,所属団体コード!$A$2:$B$225,2,0)</f>
        <v>169</v>
      </c>
      <c r="M864" s="124" t="s">
        <v>1496</v>
      </c>
    </row>
    <row r="865" spans="1:13" x14ac:dyDescent="0.15">
      <c r="A865">
        <v>1864</v>
      </c>
      <c r="B865" t="s">
        <v>3667</v>
      </c>
      <c r="C865" t="s">
        <v>3668</v>
      </c>
      <c r="D865" t="s">
        <v>126</v>
      </c>
      <c r="E865" s="139" t="s">
        <v>1822</v>
      </c>
      <c r="F865">
        <v>492582</v>
      </c>
      <c r="G865">
        <v>40</v>
      </c>
      <c r="H865">
        <v>500000864</v>
      </c>
      <c r="I865" t="s">
        <v>1532</v>
      </c>
      <c r="J865" t="s">
        <v>737</v>
      </c>
      <c r="K865" s="125" t="str">
        <f t="shared" si="13"/>
        <v>99</v>
      </c>
      <c r="L865">
        <f>VLOOKUP(E865,所属団体コード!$A$2:$B$225,2,0)</f>
        <v>169</v>
      </c>
      <c r="M865" s="124" t="s">
        <v>5097</v>
      </c>
    </row>
    <row r="866" spans="1:13" x14ac:dyDescent="0.15">
      <c r="A866">
        <v>1865</v>
      </c>
      <c r="B866" t="s">
        <v>3669</v>
      </c>
      <c r="C866" t="s">
        <v>3670</v>
      </c>
      <c r="D866" t="s">
        <v>126</v>
      </c>
      <c r="E866" s="139" t="s">
        <v>1822</v>
      </c>
      <c r="F866">
        <v>492582</v>
      </c>
      <c r="G866">
        <v>27</v>
      </c>
      <c r="H866">
        <v>500000865</v>
      </c>
      <c r="I866" t="s">
        <v>638</v>
      </c>
      <c r="J866" t="s">
        <v>4688</v>
      </c>
      <c r="K866" s="125" t="str">
        <f t="shared" si="13"/>
        <v>99</v>
      </c>
      <c r="L866">
        <f>VLOOKUP(E866,所属団体コード!$A$2:$B$225,2,0)</f>
        <v>169</v>
      </c>
      <c r="M866" s="124" t="s">
        <v>5329</v>
      </c>
    </row>
    <row r="867" spans="1:13" x14ac:dyDescent="0.15">
      <c r="A867">
        <v>1866</v>
      </c>
      <c r="B867" t="s">
        <v>3671</v>
      </c>
      <c r="C867" t="s">
        <v>3672</v>
      </c>
      <c r="D867" t="s">
        <v>126</v>
      </c>
      <c r="E867" s="139" t="s">
        <v>1822</v>
      </c>
      <c r="F867">
        <v>492582</v>
      </c>
      <c r="G867">
        <v>31</v>
      </c>
      <c r="H867">
        <v>500000866</v>
      </c>
      <c r="I867" t="s">
        <v>665</v>
      </c>
      <c r="J867" t="s">
        <v>904</v>
      </c>
      <c r="K867" s="125" t="str">
        <f t="shared" si="13"/>
        <v>00</v>
      </c>
      <c r="L867">
        <f>VLOOKUP(E867,所属団体コード!$A$2:$B$225,2,0)</f>
        <v>169</v>
      </c>
      <c r="M867" s="124" t="s">
        <v>1431</v>
      </c>
    </row>
    <row r="868" spans="1:13" x14ac:dyDescent="0.15">
      <c r="A868">
        <v>1867</v>
      </c>
      <c r="B868" t="s">
        <v>3673</v>
      </c>
      <c r="C868" t="s">
        <v>3674</v>
      </c>
      <c r="D868" t="s">
        <v>126</v>
      </c>
      <c r="E868" s="139" t="s">
        <v>1822</v>
      </c>
      <c r="F868">
        <v>492582</v>
      </c>
      <c r="G868">
        <v>33</v>
      </c>
      <c r="H868">
        <v>500000867</v>
      </c>
      <c r="I868" t="s">
        <v>781</v>
      </c>
      <c r="J868" t="s">
        <v>937</v>
      </c>
      <c r="K868" s="125" t="str">
        <f t="shared" si="13"/>
        <v>99</v>
      </c>
      <c r="L868">
        <f>VLOOKUP(E868,所属団体コード!$A$2:$B$225,2,0)</f>
        <v>169</v>
      </c>
      <c r="M868" s="124" t="s">
        <v>5356</v>
      </c>
    </row>
    <row r="869" spans="1:13" x14ac:dyDescent="0.15">
      <c r="A869">
        <v>1868</v>
      </c>
      <c r="B869" t="s">
        <v>3675</v>
      </c>
      <c r="C869" t="s">
        <v>3676</v>
      </c>
      <c r="D869" t="s">
        <v>126</v>
      </c>
      <c r="E869" s="139" t="s">
        <v>1822</v>
      </c>
      <c r="F869">
        <v>492582</v>
      </c>
      <c r="G869">
        <v>31</v>
      </c>
      <c r="H869">
        <v>500000868</v>
      </c>
      <c r="I869" t="s">
        <v>1086</v>
      </c>
      <c r="J869" t="s">
        <v>843</v>
      </c>
      <c r="K869" s="125" t="str">
        <f t="shared" si="13"/>
        <v>99</v>
      </c>
      <c r="L869">
        <f>VLOOKUP(E869,所属団体コード!$A$2:$B$225,2,0)</f>
        <v>169</v>
      </c>
      <c r="M869" s="124" t="s">
        <v>4979</v>
      </c>
    </row>
    <row r="870" spans="1:13" x14ac:dyDescent="0.15">
      <c r="A870">
        <v>1869</v>
      </c>
      <c r="B870" t="s">
        <v>3677</v>
      </c>
      <c r="C870" t="s">
        <v>3678</v>
      </c>
      <c r="D870" t="s">
        <v>126</v>
      </c>
      <c r="E870" s="139" t="s">
        <v>1822</v>
      </c>
      <c r="F870">
        <v>492582</v>
      </c>
      <c r="G870">
        <v>28</v>
      </c>
      <c r="H870">
        <v>500000869</v>
      </c>
      <c r="I870" t="s">
        <v>4349</v>
      </c>
      <c r="J870" t="s">
        <v>667</v>
      </c>
      <c r="K870" s="125" t="str">
        <f t="shared" si="13"/>
        <v>99</v>
      </c>
      <c r="L870">
        <f>VLOOKUP(E870,所属団体コード!$A$2:$B$225,2,0)</f>
        <v>169</v>
      </c>
      <c r="M870" s="124" t="s">
        <v>1681</v>
      </c>
    </row>
    <row r="871" spans="1:13" x14ac:dyDescent="0.15">
      <c r="A871">
        <v>1870</v>
      </c>
      <c r="B871" t="s">
        <v>3679</v>
      </c>
      <c r="C871" t="s">
        <v>3680</v>
      </c>
      <c r="D871" t="s">
        <v>126</v>
      </c>
      <c r="E871" s="139" t="s">
        <v>1822</v>
      </c>
      <c r="F871">
        <v>492582</v>
      </c>
      <c r="G871">
        <v>34</v>
      </c>
      <c r="H871">
        <v>500000870</v>
      </c>
      <c r="I871" t="s">
        <v>651</v>
      </c>
      <c r="J871" t="s">
        <v>870</v>
      </c>
      <c r="K871" s="125" t="str">
        <f t="shared" si="13"/>
        <v>99</v>
      </c>
      <c r="L871">
        <f>VLOOKUP(E871,所属団体コード!$A$2:$B$225,2,0)</f>
        <v>169</v>
      </c>
      <c r="M871" s="124" t="s">
        <v>5314</v>
      </c>
    </row>
    <row r="872" spans="1:13" x14ac:dyDescent="0.15">
      <c r="A872">
        <v>1871</v>
      </c>
      <c r="B872" t="s">
        <v>3681</v>
      </c>
      <c r="C872" t="s">
        <v>3682</v>
      </c>
      <c r="D872" t="s">
        <v>126</v>
      </c>
      <c r="E872" s="139" t="s">
        <v>1822</v>
      </c>
      <c r="F872">
        <v>492582</v>
      </c>
      <c r="G872">
        <v>46</v>
      </c>
      <c r="H872">
        <v>500000871</v>
      </c>
      <c r="I872" t="s">
        <v>1068</v>
      </c>
      <c r="J872" t="s">
        <v>4689</v>
      </c>
      <c r="K872" s="125" t="str">
        <f t="shared" si="13"/>
        <v>00</v>
      </c>
      <c r="L872">
        <f>VLOOKUP(E872,所属団体コード!$A$2:$B$225,2,0)</f>
        <v>169</v>
      </c>
      <c r="M872" s="124" t="s">
        <v>1604</v>
      </c>
    </row>
    <row r="873" spans="1:13" x14ac:dyDescent="0.15">
      <c r="A873">
        <v>1872</v>
      </c>
      <c r="B873" t="s">
        <v>3683</v>
      </c>
      <c r="C873" t="s">
        <v>3684</v>
      </c>
      <c r="D873" t="s">
        <v>126</v>
      </c>
      <c r="E873" s="139" t="s">
        <v>1822</v>
      </c>
      <c r="F873">
        <v>492582</v>
      </c>
      <c r="G873">
        <v>28</v>
      </c>
      <c r="H873">
        <v>500000872</v>
      </c>
      <c r="I873" t="s">
        <v>938</v>
      </c>
      <c r="J873" t="s">
        <v>625</v>
      </c>
      <c r="K873" s="125" t="str">
        <f t="shared" si="13"/>
        <v>00</v>
      </c>
      <c r="L873">
        <f>VLOOKUP(E873,所属団体コード!$A$2:$B$225,2,0)</f>
        <v>169</v>
      </c>
      <c r="M873" s="124" t="s">
        <v>1615</v>
      </c>
    </row>
    <row r="874" spans="1:13" x14ac:dyDescent="0.15">
      <c r="A874">
        <v>1873</v>
      </c>
      <c r="B874" t="s">
        <v>3685</v>
      </c>
      <c r="C874" t="s">
        <v>3686</v>
      </c>
      <c r="D874" t="s">
        <v>126</v>
      </c>
      <c r="E874" s="139" t="s">
        <v>1822</v>
      </c>
      <c r="F874">
        <v>492582</v>
      </c>
      <c r="G874">
        <v>33</v>
      </c>
      <c r="H874">
        <v>500000873</v>
      </c>
      <c r="I874" t="s">
        <v>4350</v>
      </c>
      <c r="J874" t="s">
        <v>1055</v>
      </c>
      <c r="K874" s="125" t="str">
        <f t="shared" si="13"/>
        <v>99</v>
      </c>
      <c r="L874">
        <f>VLOOKUP(E874,所属団体コード!$A$2:$B$225,2,0)</f>
        <v>169</v>
      </c>
      <c r="M874" s="124" t="s">
        <v>5199</v>
      </c>
    </row>
    <row r="875" spans="1:13" x14ac:dyDescent="0.15">
      <c r="A875">
        <v>1874</v>
      </c>
      <c r="B875" t="s">
        <v>3687</v>
      </c>
      <c r="C875" t="s">
        <v>3688</v>
      </c>
      <c r="D875" t="s">
        <v>126</v>
      </c>
      <c r="E875" s="139" t="s">
        <v>1822</v>
      </c>
      <c r="F875">
        <v>492582</v>
      </c>
      <c r="G875">
        <v>31</v>
      </c>
      <c r="H875">
        <v>500000874</v>
      </c>
      <c r="I875" t="s">
        <v>712</v>
      </c>
      <c r="J875" t="s">
        <v>809</v>
      </c>
      <c r="K875" s="125" t="str">
        <f t="shared" si="13"/>
        <v>99</v>
      </c>
      <c r="L875">
        <f>VLOOKUP(E875,所属団体コード!$A$2:$B$225,2,0)</f>
        <v>169</v>
      </c>
      <c r="M875" s="124" t="s">
        <v>5210</v>
      </c>
    </row>
    <row r="876" spans="1:13" x14ac:dyDescent="0.15">
      <c r="A876">
        <v>1875</v>
      </c>
      <c r="B876" t="s">
        <v>3689</v>
      </c>
      <c r="C876" t="s">
        <v>3690</v>
      </c>
      <c r="D876" t="s">
        <v>126</v>
      </c>
      <c r="E876" s="139" t="s">
        <v>1822</v>
      </c>
      <c r="F876">
        <v>492582</v>
      </c>
      <c r="G876">
        <v>33</v>
      </c>
      <c r="H876">
        <v>500000875</v>
      </c>
      <c r="I876" t="s">
        <v>795</v>
      </c>
      <c r="J876" t="s">
        <v>4690</v>
      </c>
      <c r="K876" s="125" t="str">
        <f t="shared" si="13"/>
        <v>00</v>
      </c>
      <c r="L876">
        <f>VLOOKUP(E876,所属団体コード!$A$2:$B$225,2,0)</f>
        <v>169</v>
      </c>
      <c r="M876" s="124" t="s">
        <v>1593</v>
      </c>
    </row>
    <row r="877" spans="1:13" x14ac:dyDescent="0.15">
      <c r="A877">
        <v>1876</v>
      </c>
      <c r="B877" t="s">
        <v>3691</v>
      </c>
      <c r="C877" t="s">
        <v>3692</v>
      </c>
      <c r="D877" t="s">
        <v>126</v>
      </c>
      <c r="E877" s="139" t="s">
        <v>1822</v>
      </c>
      <c r="F877">
        <v>492582</v>
      </c>
      <c r="G877">
        <v>43</v>
      </c>
      <c r="H877">
        <v>500000876</v>
      </c>
      <c r="I877" t="s">
        <v>4315</v>
      </c>
      <c r="J877" t="s">
        <v>4691</v>
      </c>
      <c r="K877" s="125" t="str">
        <f t="shared" si="13"/>
        <v>00</v>
      </c>
      <c r="L877">
        <f>VLOOKUP(E877,所属団体コード!$A$2:$B$225,2,0)</f>
        <v>169</v>
      </c>
      <c r="M877" s="124" t="s">
        <v>1463</v>
      </c>
    </row>
    <row r="878" spans="1:13" x14ac:dyDescent="0.15">
      <c r="A878">
        <v>1877</v>
      </c>
      <c r="B878" t="s">
        <v>3693</v>
      </c>
      <c r="C878" t="s">
        <v>3694</v>
      </c>
      <c r="D878" t="s">
        <v>126</v>
      </c>
      <c r="E878" s="139" t="s">
        <v>1822</v>
      </c>
      <c r="F878">
        <v>492582</v>
      </c>
      <c r="G878">
        <v>33</v>
      </c>
      <c r="H878">
        <v>500000877</v>
      </c>
      <c r="I878" t="s">
        <v>838</v>
      </c>
      <c r="J878" t="s">
        <v>4692</v>
      </c>
      <c r="K878" s="125" t="str">
        <f t="shared" si="13"/>
        <v>99</v>
      </c>
      <c r="L878">
        <f>VLOOKUP(E878,所属団体コード!$A$2:$B$225,2,0)</f>
        <v>169</v>
      </c>
      <c r="M878" s="124" t="s">
        <v>5357</v>
      </c>
    </row>
    <row r="879" spans="1:13" x14ac:dyDescent="0.15">
      <c r="A879">
        <v>1878</v>
      </c>
      <c r="B879" t="s">
        <v>3695</v>
      </c>
      <c r="C879" t="s">
        <v>3696</v>
      </c>
      <c r="D879" t="s">
        <v>126</v>
      </c>
      <c r="E879" s="139" t="s">
        <v>1822</v>
      </c>
      <c r="F879">
        <v>492582</v>
      </c>
      <c r="G879">
        <v>33</v>
      </c>
      <c r="H879">
        <v>500000878</v>
      </c>
      <c r="I879" t="s">
        <v>838</v>
      </c>
      <c r="J879" t="s">
        <v>4693</v>
      </c>
      <c r="K879" s="125" t="str">
        <f t="shared" si="13"/>
        <v>00</v>
      </c>
      <c r="L879">
        <f>VLOOKUP(E879,所属団体コード!$A$2:$B$225,2,0)</f>
        <v>169</v>
      </c>
      <c r="M879" s="124" t="s">
        <v>5358</v>
      </c>
    </row>
    <row r="880" spans="1:13" x14ac:dyDescent="0.15">
      <c r="A880">
        <v>1879</v>
      </c>
      <c r="B880" t="s">
        <v>3697</v>
      </c>
      <c r="C880" t="s">
        <v>3698</v>
      </c>
      <c r="D880" t="s">
        <v>126</v>
      </c>
      <c r="E880" s="139" t="s">
        <v>1822</v>
      </c>
      <c r="F880">
        <v>492582</v>
      </c>
      <c r="G880">
        <v>34</v>
      </c>
      <c r="H880">
        <v>500000879</v>
      </c>
      <c r="I880" t="s">
        <v>1158</v>
      </c>
      <c r="J880" t="s">
        <v>787</v>
      </c>
      <c r="K880" s="125" t="str">
        <f t="shared" si="13"/>
        <v>00</v>
      </c>
      <c r="L880">
        <f>VLOOKUP(E880,所属団体コード!$A$2:$B$225,2,0)</f>
        <v>169</v>
      </c>
      <c r="M880" s="124" t="s">
        <v>1448</v>
      </c>
    </row>
    <row r="881" spans="1:13" x14ac:dyDescent="0.15">
      <c r="A881">
        <v>1880</v>
      </c>
      <c r="B881" t="s">
        <v>3699</v>
      </c>
      <c r="C881" t="s">
        <v>3700</v>
      </c>
      <c r="D881" t="s">
        <v>126</v>
      </c>
      <c r="E881" s="139" t="s">
        <v>1822</v>
      </c>
      <c r="F881">
        <v>492582</v>
      </c>
      <c r="G881">
        <v>35</v>
      </c>
      <c r="H881">
        <v>500000880</v>
      </c>
      <c r="I881" t="s">
        <v>908</v>
      </c>
      <c r="J881" t="s">
        <v>4694</v>
      </c>
      <c r="K881" s="125" t="str">
        <f t="shared" si="13"/>
        <v>99</v>
      </c>
      <c r="L881">
        <f>VLOOKUP(E881,所属団体コード!$A$2:$B$225,2,0)</f>
        <v>169</v>
      </c>
      <c r="M881" s="124" t="s">
        <v>5152</v>
      </c>
    </row>
    <row r="882" spans="1:13" x14ac:dyDescent="0.15">
      <c r="A882">
        <v>1881</v>
      </c>
      <c r="B882" t="s">
        <v>3701</v>
      </c>
      <c r="C882" t="s">
        <v>3702</v>
      </c>
      <c r="D882" t="s">
        <v>126</v>
      </c>
      <c r="E882" s="139" t="s">
        <v>1822</v>
      </c>
      <c r="F882">
        <v>492582</v>
      </c>
      <c r="G882">
        <v>28</v>
      </c>
      <c r="H882">
        <v>500000881</v>
      </c>
      <c r="I882" t="s">
        <v>955</v>
      </c>
      <c r="J882" t="s">
        <v>653</v>
      </c>
      <c r="K882" s="125" t="str">
        <f t="shared" si="13"/>
        <v>00</v>
      </c>
      <c r="L882">
        <f>VLOOKUP(E882,所属団体コード!$A$2:$B$225,2,0)</f>
        <v>169</v>
      </c>
      <c r="M882" s="124" t="s">
        <v>1476</v>
      </c>
    </row>
    <row r="883" spans="1:13" x14ac:dyDescent="0.15">
      <c r="A883">
        <v>1882</v>
      </c>
      <c r="B883" t="s">
        <v>3703</v>
      </c>
      <c r="C883" t="s">
        <v>3704</v>
      </c>
      <c r="D883" t="s">
        <v>126</v>
      </c>
      <c r="E883" s="139" t="s">
        <v>1822</v>
      </c>
      <c r="F883">
        <v>492582</v>
      </c>
      <c r="G883">
        <v>35</v>
      </c>
      <c r="H883">
        <v>500000882</v>
      </c>
      <c r="I883" t="s">
        <v>607</v>
      </c>
      <c r="J883" t="s">
        <v>982</v>
      </c>
      <c r="K883" s="125" t="str">
        <f t="shared" si="13"/>
        <v>99</v>
      </c>
      <c r="L883">
        <f>VLOOKUP(E883,所属団体コード!$A$2:$B$225,2,0)</f>
        <v>169</v>
      </c>
      <c r="M883" s="124" t="s">
        <v>5172</v>
      </c>
    </row>
    <row r="884" spans="1:13" x14ac:dyDescent="0.15">
      <c r="A884">
        <v>1883</v>
      </c>
      <c r="B884" t="s">
        <v>3705</v>
      </c>
      <c r="C884" t="s">
        <v>3706</v>
      </c>
      <c r="D884" t="s">
        <v>126</v>
      </c>
      <c r="E884" s="139" t="s">
        <v>1822</v>
      </c>
      <c r="F884">
        <v>492582</v>
      </c>
      <c r="G884">
        <v>37</v>
      </c>
      <c r="H884">
        <v>500000883</v>
      </c>
      <c r="I884" t="s">
        <v>1469</v>
      </c>
      <c r="J884" t="s">
        <v>4695</v>
      </c>
      <c r="K884" s="125" t="str">
        <f t="shared" si="13"/>
        <v>00</v>
      </c>
      <c r="L884">
        <f>VLOOKUP(E884,所属団体コード!$A$2:$B$225,2,0)</f>
        <v>169</v>
      </c>
      <c r="M884" s="124" t="s">
        <v>1612</v>
      </c>
    </row>
    <row r="885" spans="1:13" x14ac:dyDescent="0.15">
      <c r="A885">
        <v>1884</v>
      </c>
      <c r="B885" t="s">
        <v>3707</v>
      </c>
      <c r="C885" t="s">
        <v>521</v>
      </c>
      <c r="D885" t="s">
        <v>144</v>
      </c>
      <c r="E885" s="139" t="s">
        <v>1800</v>
      </c>
      <c r="F885">
        <v>491096</v>
      </c>
      <c r="G885">
        <v>39</v>
      </c>
      <c r="H885">
        <v>500000884</v>
      </c>
      <c r="I885" t="s">
        <v>624</v>
      </c>
      <c r="J885" t="s">
        <v>745</v>
      </c>
      <c r="K885" s="125" t="str">
        <f t="shared" si="13"/>
        <v>94</v>
      </c>
      <c r="L885">
        <f>VLOOKUP(E885,所属団体コード!$A$2:$B$225,2,0)</f>
        <v>146</v>
      </c>
      <c r="M885" s="124" t="s">
        <v>5359</v>
      </c>
    </row>
    <row r="886" spans="1:13" x14ac:dyDescent="0.15">
      <c r="A886">
        <v>1885</v>
      </c>
      <c r="B886" t="s">
        <v>3708</v>
      </c>
      <c r="C886" t="s">
        <v>3709</v>
      </c>
      <c r="D886" t="s">
        <v>118</v>
      </c>
      <c r="E886" s="139" t="s">
        <v>1800</v>
      </c>
      <c r="F886">
        <v>491096</v>
      </c>
      <c r="G886">
        <v>39</v>
      </c>
      <c r="H886">
        <v>500000885</v>
      </c>
      <c r="I886" t="s">
        <v>728</v>
      </c>
      <c r="J886" t="s">
        <v>4696</v>
      </c>
      <c r="K886" s="125" t="str">
        <f t="shared" si="13"/>
        <v>99</v>
      </c>
      <c r="L886">
        <f>VLOOKUP(E886,所属団体コード!$A$2:$B$225,2,0)</f>
        <v>146</v>
      </c>
      <c r="M886" s="124" t="s">
        <v>5360</v>
      </c>
    </row>
    <row r="887" spans="1:13" x14ac:dyDescent="0.15">
      <c r="A887">
        <v>1886</v>
      </c>
      <c r="B887" t="s">
        <v>3710</v>
      </c>
      <c r="C887" t="s">
        <v>3711</v>
      </c>
      <c r="D887" t="s">
        <v>118</v>
      </c>
      <c r="E887" s="139" t="s">
        <v>1800</v>
      </c>
      <c r="F887">
        <v>491096</v>
      </c>
      <c r="G887">
        <v>39</v>
      </c>
      <c r="H887">
        <v>500000886</v>
      </c>
      <c r="I887" t="s">
        <v>845</v>
      </c>
      <c r="J887" t="s">
        <v>4697</v>
      </c>
      <c r="K887" s="125" t="str">
        <f t="shared" si="13"/>
        <v>98</v>
      </c>
      <c r="L887">
        <f>VLOOKUP(E887,所属団体コード!$A$2:$B$225,2,0)</f>
        <v>146</v>
      </c>
      <c r="M887" s="124" t="s">
        <v>5361</v>
      </c>
    </row>
    <row r="888" spans="1:13" x14ac:dyDescent="0.15">
      <c r="A888">
        <v>1887</v>
      </c>
      <c r="B888" t="s">
        <v>3712</v>
      </c>
      <c r="C888" t="s">
        <v>1182</v>
      </c>
      <c r="D888" t="s">
        <v>126</v>
      </c>
      <c r="E888" s="139" t="s">
        <v>1800</v>
      </c>
      <c r="F888">
        <v>491096</v>
      </c>
      <c r="G888">
        <v>39</v>
      </c>
      <c r="H888">
        <v>500000887</v>
      </c>
      <c r="I888" t="s">
        <v>822</v>
      </c>
      <c r="J888" t="s">
        <v>1051</v>
      </c>
      <c r="K888" s="125" t="str">
        <f t="shared" si="13"/>
        <v>99</v>
      </c>
      <c r="L888">
        <f>VLOOKUP(E888,所属団体コード!$A$2:$B$225,2,0)</f>
        <v>146</v>
      </c>
      <c r="M888" s="124" t="s">
        <v>5005</v>
      </c>
    </row>
    <row r="889" spans="1:13" x14ac:dyDescent="0.15">
      <c r="A889">
        <v>1888</v>
      </c>
      <c r="B889" t="s">
        <v>3713</v>
      </c>
      <c r="C889" t="s">
        <v>3714</v>
      </c>
      <c r="D889" t="s">
        <v>126</v>
      </c>
      <c r="E889" s="139" t="s">
        <v>1800</v>
      </c>
      <c r="F889">
        <v>491096</v>
      </c>
      <c r="G889">
        <v>39</v>
      </c>
      <c r="H889">
        <v>500000888</v>
      </c>
      <c r="I889" t="s">
        <v>607</v>
      </c>
      <c r="J889" t="s">
        <v>893</v>
      </c>
      <c r="K889" s="125" t="str">
        <f t="shared" si="13"/>
        <v>00</v>
      </c>
      <c r="L889">
        <f>VLOOKUP(E889,所属団体コード!$A$2:$B$225,2,0)</f>
        <v>146</v>
      </c>
      <c r="M889" s="124" t="s">
        <v>1463</v>
      </c>
    </row>
    <row r="890" spans="1:13" x14ac:dyDescent="0.15">
      <c r="A890">
        <v>1889</v>
      </c>
      <c r="B890" t="s">
        <v>3715</v>
      </c>
      <c r="C890" t="s">
        <v>3716</v>
      </c>
      <c r="D890" t="s">
        <v>126</v>
      </c>
      <c r="E890" s="139" t="s">
        <v>1800</v>
      </c>
      <c r="F890">
        <v>491096</v>
      </c>
      <c r="G890">
        <v>39</v>
      </c>
      <c r="H890">
        <v>500000889</v>
      </c>
      <c r="I890" t="s">
        <v>1053</v>
      </c>
      <c r="J890" t="s">
        <v>706</v>
      </c>
      <c r="K890" s="125" t="str">
        <f t="shared" si="13"/>
        <v>99</v>
      </c>
      <c r="L890">
        <f>VLOOKUP(E890,所属団体コード!$A$2:$B$225,2,0)</f>
        <v>146</v>
      </c>
      <c r="M890" s="124" t="s">
        <v>5362</v>
      </c>
    </row>
    <row r="891" spans="1:13" x14ac:dyDescent="0.15">
      <c r="A891">
        <v>1890</v>
      </c>
      <c r="B891" t="s">
        <v>3717</v>
      </c>
      <c r="C891" t="s">
        <v>3718</v>
      </c>
      <c r="D891" t="s">
        <v>126</v>
      </c>
      <c r="E891" s="139" t="s">
        <v>1800</v>
      </c>
      <c r="F891">
        <v>491096</v>
      </c>
      <c r="G891">
        <v>39</v>
      </c>
      <c r="H891">
        <v>500000890</v>
      </c>
      <c r="I891" t="s">
        <v>784</v>
      </c>
      <c r="J891" t="s">
        <v>1468</v>
      </c>
      <c r="K891" s="125" t="str">
        <f t="shared" si="13"/>
        <v>99</v>
      </c>
      <c r="L891">
        <f>VLOOKUP(E891,所属団体コード!$A$2:$B$225,2,0)</f>
        <v>146</v>
      </c>
      <c r="M891" s="124" t="s">
        <v>4844</v>
      </c>
    </row>
    <row r="892" spans="1:13" x14ac:dyDescent="0.15">
      <c r="A892">
        <v>1891</v>
      </c>
      <c r="B892" t="s">
        <v>3719</v>
      </c>
      <c r="C892" t="s">
        <v>534</v>
      </c>
      <c r="D892" t="s">
        <v>126</v>
      </c>
      <c r="E892" s="139" t="s">
        <v>1800</v>
      </c>
      <c r="F892">
        <v>491096</v>
      </c>
      <c r="G892">
        <v>39</v>
      </c>
      <c r="H892">
        <v>500000891</v>
      </c>
      <c r="I892" t="s">
        <v>607</v>
      </c>
      <c r="J892" t="s">
        <v>928</v>
      </c>
      <c r="K892" s="125" t="str">
        <f t="shared" si="13"/>
        <v>99</v>
      </c>
      <c r="L892">
        <f>VLOOKUP(E892,所属団体コード!$A$2:$B$225,2,0)</f>
        <v>146</v>
      </c>
      <c r="M892" s="124" t="s">
        <v>5043</v>
      </c>
    </row>
    <row r="893" spans="1:13" x14ac:dyDescent="0.15">
      <c r="A893">
        <v>1892</v>
      </c>
      <c r="B893" t="s">
        <v>3720</v>
      </c>
      <c r="C893" t="s">
        <v>3721</v>
      </c>
      <c r="D893" t="s">
        <v>126</v>
      </c>
      <c r="E893" s="139" t="s">
        <v>1800</v>
      </c>
      <c r="F893">
        <v>491096</v>
      </c>
      <c r="G893">
        <v>39</v>
      </c>
      <c r="H893">
        <v>500000892</v>
      </c>
      <c r="I893" t="s">
        <v>4351</v>
      </c>
      <c r="J893" t="s">
        <v>828</v>
      </c>
      <c r="K893" s="125" t="str">
        <f t="shared" si="13"/>
        <v>99</v>
      </c>
      <c r="L893">
        <f>VLOOKUP(E893,所属団体コード!$A$2:$B$225,2,0)</f>
        <v>146</v>
      </c>
      <c r="M893" s="124" t="s">
        <v>5100</v>
      </c>
    </row>
    <row r="894" spans="1:13" x14ac:dyDescent="0.15">
      <c r="A894">
        <v>1893</v>
      </c>
      <c r="B894" t="s">
        <v>3722</v>
      </c>
      <c r="C894" t="s">
        <v>3723</v>
      </c>
      <c r="D894" t="s">
        <v>99</v>
      </c>
      <c r="E894" s="139" t="s">
        <v>1788</v>
      </c>
      <c r="F894">
        <v>490064</v>
      </c>
      <c r="G894">
        <v>36</v>
      </c>
      <c r="H894">
        <v>500000893</v>
      </c>
      <c r="I894" t="s">
        <v>862</v>
      </c>
      <c r="J894" t="s">
        <v>1396</v>
      </c>
      <c r="K894" s="125" t="str">
        <f t="shared" si="13"/>
        <v>97</v>
      </c>
      <c r="L894">
        <f>VLOOKUP(E894,所属団体コード!$A$2:$B$225,2,0)</f>
        <v>133</v>
      </c>
      <c r="M894" s="124" t="s">
        <v>5363</v>
      </c>
    </row>
    <row r="895" spans="1:13" x14ac:dyDescent="0.15">
      <c r="A895">
        <v>1894</v>
      </c>
      <c r="B895" t="s">
        <v>3724</v>
      </c>
      <c r="C895" t="s">
        <v>3725</v>
      </c>
      <c r="D895" t="s">
        <v>129</v>
      </c>
      <c r="E895" s="139" t="s">
        <v>1817</v>
      </c>
      <c r="F895">
        <v>492402</v>
      </c>
      <c r="G895">
        <v>38</v>
      </c>
      <c r="H895">
        <v>500000894</v>
      </c>
      <c r="I895" t="s">
        <v>976</v>
      </c>
      <c r="J895" t="s">
        <v>1221</v>
      </c>
      <c r="K895" s="125" t="str">
        <f t="shared" si="13"/>
        <v>00</v>
      </c>
      <c r="L895">
        <f>VLOOKUP(E895,所属団体コード!$A$2:$B$225,2,0)</f>
        <v>164</v>
      </c>
      <c r="M895" s="124" t="s">
        <v>5364</v>
      </c>
    </row>
    <row r="896" spans="1:13" x14ac:dyDescent="0.15">
      <c r="A896">
        <v>1895</v>
      </c>
      <c r="B896" t="s">
        <v>3726</v>
      </c>
      <c r="C896" t="s">
        <v>3727</v>
      </c>
      <c r="D896" t="s">
        <v>134</v>
      </c>
      <c r="E896" s="139" t="s">
        <v>4247</v>
      </c>
      <c r="F896">
        <v>496053</v>
      </c>
      <c r="G896">
        <v>35</v>
      </c>
      <c r="H896">
        <v>500000895</v>
      </c>
      <c r="I896" t="s">
        <v>645</v>
      </c>
      <c r="J896" t="s">
        <v>1026</v>
      </c>
      <c r="K896" s="125" t="str">
        <f t="shared" si="13"/>
        <v>99</v>
      </c>
      <c r="L896">
        <f>VLOOKUP(E896,所属団体コード!$A$2:$B$225,2,0)</f>
        <v>176</v>
      </c>
      <c r="M896" s="124" t="s">
        <v>5318</v>
      </c>
    </row>
    <row r="897" spans="1:13" x14ac:dyDescent="0.15">
      <c r="A897">
        <v>1896</v>
      </c>
      <c r="B897" t="s">
        <v>3728</v>
      </c>
      <c r="C897" t="s">
        <v>3729</v>
      </c>
      <c r="D897" t="s">
        <v>134</v>
      </c>
      <c r="E897" s="139" t="s">
        <v>4247</v>
      </c>
      <c r="F897">
        <v>496053</v>
      </c>
      <c r="G897">
        <v>35</v>
      </c>
      <c r="H897">
        <v>500000896</v>
      </c>
      <c r="I897" t="s">
        <v>795</v>
      </c>
      <c r="J897" t="s">
        <v>810</v>
      </c>
      <c r="K897" s="125" t="str">
        <f t="shared" si="13"/>
        <v>99</v>
      </c>
      <c r="L897">
        <f>VLOOKUP(E897,所属団体コード!$A$2:$B$225,2,0)</f>
        <v>176</v>
      </c>
      <c r="M897" s="124" t="s">
        <v>5333</v>
      </c>
    </row>
    <row r="898" spans="1:13" x14ac:dyDescent="0.15">
      <c r="A898">
        <v>1897</v>
      </c>
      <c r="B898" t="s">
        <v>3730</v>
      </c>
      <c r="C898" t="s">
        <v>3731</v>
      </c>
      <c r="D898" t="s">
        <v>134</v>
      </c>
      <c r="E898" s="139" t="s">
        <v>4247</v>
      </c>
      <c r="F898">
        <v>496053</v>
      </c>
      <c r="G898">
        <v>35</v>
      </c>
      <c r="H898">
        <v>500000897</v>
      </c>
      <c r="I898" t="s">
        <v>976</v>
      </c>
      <c r="J898" t="s">
        <v>873</v>
      </c>
      <c r="K898" s="125" t="str">
        <f t="shared" si="13"/>
        <v>99</v>
      </c>
      <c r="L898">
        <f>VLOOKUP(E898,所属団体コード!$A$2:$B$225,2,0)</f>
        <v>176</v>
      </c>
      <c r="M898" s="124" t="s">
        <v>4802</v>
      </c>
    </row>
    <row r="899" spans="1:13" x14ac:dyDescent="0.15">
      <c r="A899">
        <v>1898</v>
      </c>
      <c r="B899" t="s">
        <v>3732</v>
      </c>
      <c r="C899" t="s">
        <v>3733</v>
      </c>
      <c r="D899" t="s">
        <v>134</v>
      </c>
      <c r="E899" s="139" t="s">
        <v>4247</v>
      </c>
      <c r="F899">
        <v>496053</v>
      </c>
      <c r="G899">
        <v>35</v>
      </c>
      <c r="H899">
        <v>500000898</v>
      </c>
      <c r="I899" t="s">
        <v>654</v>
      </c>
      <c r="J899" t="s">
        <v>4698</v>
      </c>
      <c r="K899" s="125" t="str">
        <f t="shared" ref="K899:K962" si="14">LEFT(M899,2)</f>
        <v>00</v>
      </c>
      <c r="L899">
        <f>VLOOKUP(E899,所属団体コード!$A$2:$B$225,2,0)</f>
        <v>176</v>
      </c>
      <c r="M899" s="124" t="s">
        <v>1443</v>
      </c>
    </row>
    <row r="900" spans="1:13" x14ac:dyDescent="0.15">
      <c r="A900">
        <v>1899</v>
      </c>
      <c r="B900" t="s">
        <v>3734</v>
      </c>
      <c r="C900" t="s">
        <v>3735</v>
      </c>
      <c r="D900" t="s">
        <v>134</v>
      </c>
      <c r="E900" s="139" t="s">
        <v>4247</v>
      </c>
      <c r="F900">
        <v>496053</v>
      </c>
      <c r="G900">
        <v>35</v>
      </c>
      <c r="H900">
        <v>500000899</v>
      </c>
      <c r="I900" t="s">
        <v>626</v>
      </c>
      <c r="J900" t="s">
        <v>4699</v>
      </c>
      <c r="K900" s="125" t="str">
        <f t="shared" si="14"/>
        <v>99</v>
      </c>
      <c r="L900">
        <f>VLOOKUP(E900,所属団体コード!$A$2:$B$225,2,0)</f>
        <v>176</v>
      </c>
      <c r="M900" s="124" t="s">
        <v>5318</v>
      </c>
    </row>
    <row r="901" spans="1:13" x14ac:dyDescent="0.15">
      <c r="A901">
        <v>1900</v>
      </c>
      <c r="B901" t="s">
        <v>3736</v>
      </c>
      <c r="C901" t="s">
        <v>3737</v>
      </c>
      <c r="D901" t="s">
        <v>99</v>
      </c>
      <c r="E901" s="139" t="s">
        <v>4247</v>
      </c>
      <c r="F901">
        <v>496053</v>
      </c>
      <c r="G901">
        <v>35</v>
      </c>
      <c r="H901">
        <v>500000900</v>
      </c>
      <c r="I901" t="s">
        <v>4352</v>
      </c>
      <c r="J901" t="s">
        <v>805</v>
      </c>
      <c r="K901" s="125" t="str">
        <f t="shared" si="14"/>
        <v>00</v>
      </c>
      <c r="L901">
        <f>VLOOKUP(E901,所属団体コード!$A$2:$B$225,2,0)</f>
        <v>176</v>
      </c>
      <c r="M901" s="124" t="s">
        <v>1422</v>
      </c>
    </row>
    <row r="902" spans="1:13" x14ac:dyDescent="0.15">
      <c r="A902">
        <v>1901</v>
      </c>
      <c r="B902" t="s">
        <v>3738</v>
      </c>
      <c r="C902" t="s">
        <v>3739</v>
      </c>
      <c r="D902" t="s">
        <v>99</v>
      </c>
      <c r="E902" s="139" t="s">
        <v>4247</v>
      </c>
      <c r="F902">
        <v>496053</v>
      </c>
      <c r="G902">
        <v>35</v>
      </c>
      <c r="H902">
        <v>500000901</v>
      </c>
      <c r="I902" t="s">
        <v>820</v>
      </c>
      <c r="J902" t="s">
        <v>748</v>
      </c>
      <c r="K902" s="125" t="str">
        <f t="shared" si="14"/>
        <v>00</v>
      </c>
      <c r="L902">
        <f>VLOOKUP(E902,所属団体コード!$A$2:$B$225,2,0)</f>
        <v>176</v>
      </c>
      <c r="M902" s="124" t="s">
        <v>1509</v>
      </c>
    </row>
    <row r="903" spans="1:13" x14ac:dyDescent="0.15">
      <c r="A903">
        <v>1902</v>
      </c>
      <c r="B903" t="s">
        <v>3740</v>
      </c>
      <c r="C903" t="s">
        <v>3741</v>
      </c>
      <c r="D903" t="s">
        <v>99</v>
      </c>
      <c r="E903" s="139" t="s">
        <v>4247</v>
      </c>
      <c r="F903">
        <v>496053</v>
      </c>
      <c r="G903">
        <v>35</v>
      </c>
      <c r="H903">
        <v>500000902</v>
      </c>
      <c r="I903" t="s">
        <v>689</v>
      </c>
      <c r="J903" t="s">
        <v>748</v>
      </c>
      <c r="K903" s="125" t="str">
        <f t="shared" si="14"/>
        <v>00</v>
      </c>
      <c r="L903">
        <f>VLOOKUP(E903,所属団体コード!$A$2:$B$225,2,0)</f>
        <v>176</v>
      </c>
      <c r="M903" s="124" t="s">
        <v>1509</v>
      </c>
    </row>
    <row r="904" spans="1:13" x14ac:dyDescent="0.15">
      <c r="A904">
        <v>1903</v>
      </c>
      <c r="B904" t="s">
        <v>3742</v>
      </c>
      <c r="C904" t="s">
        <v>3743</v>
      </c>
      <c r="D904" t="s">
        <v>99</v>
      </c>
      <c r="E904" s="139" t="s">
        <v>4247</v>
      </c>
      <c r="F904">
        <v>496053</v>
      </c>
      <c r="G904">
        <v>35</v>
      </c>
      <c r="H904">
        <v>500000903</v>
      </c>
      <c r="I904" t="s">
        <v>743</v>
      </c>
      <c r="J904" t="s">
        <v>4700</v>
      </c>
      <c r="K904" s="125" t="str">
        <f t="shared" si="14"/>
        <v>00</v>
      </c>
      <c r="L904">
        <f>VLOOKUP(E904,所属団体コード!$A$2:$B$225,2,0)</f>
        <v>176</v>
      </c>
      <c r="M904" s="124" t="s">
        <v>5365</v>
      </c>
    </row>
    <row r="905" spans="1:13" x14ac:dyDescent="0.15">
      <c r="A905">
        <v>1904</v>
      </c>
      <c r="B905" t="s">
        <v>3744</v>
      </c>
      <c r="C905" t="s">
        <v>2762</v>
      </c>
      <c r="D905" t="s">
        <v>99</v>
      </c>
      <c r="E905" s="139" t="s">
        <v>4247</v>
      </c>
      <c r="F905">
        <v>496053</v>
      </c>
      <c r="G905">
        <v>35</v>
      </c>
      <c r="H905">
        <v>500000904</v>
      </c>
      <c r="I905" t="s">
        <v>1173</v>
      </c>
      <c r="J905" t="s">
        <v>663</v>
      </c>
      <c r="K905" s="125" t="str">
        <f t="shared" si="14"/>
        <v>00</v>
      </c>
      <c r="L905">
        <f>VLOOKUP(E905,所属団体コード!$A$2:$B$225,2,0)</f>
        <v>176</v>
      </c>
      <c r="M905" s="124" t="s">
        <v>1488</v>
      </c>
    </row>
    <row r="906" spans="1:13" x14ac:dyDescent="0.15">
      <c r="A906">
        <v>1905</v>
      </c>
      <c r="B906" t="s">
        <v>3745</v>
      </c>
      <c r="C906" t="s">
        <v>3746</v>
      </c>
      <c r="D906" t="s">
        <v>99</v>
      </c>
      <c r="E906" s="139" t="s">
        <v>4247</v>
      </c>
      <c r="F906">
        <v>496053</v>
      </c>
      <c r="G906">
        <v>35</v>
      </c>
      <c r="H906">
        <v>500000905</v>
      </c>
      <c r="I906" t="s">
        <v>1528</v>
      </c>
      <c r="J906" t="s">
        <v>4545</v>
      </c>
      <c r="K906" s="125" t="str">
        <f t="shared" si="14"/>
        <v>01</v>
      </c>
      <c r="L906">
        <f>VLOOKUP(E906,所属団体コード!$A$2:$B$225,2,0)</f>
        <v>176</v>
      </c>
      <c r="M906" s="124" t="s">
        <v>1441</v>
      </c>
    </row>
    <row r="907" spans="1:13" x14ac:dyDescent="0.15">
      <c r="A907">
        <v>1906</v>
      </c>
      <c r="B907" t="s">
        <v>3747</v>
      </c>
      <c r="C907" t="s">
        <v>3748</v>
      </c>
      <c r="D907" t="s">
        <v>99</v>
      </c>
      <c r="E907" s="139" t="s">
        <v>4247</v>
      </c>
      <c r="F907">
        <v>496053</v>
      </c>
      <c r="G907">
        <v>35</v>
      </c>
      <c r="H907">
        <v>500000906</v>
      </c>
      <c r="I907" t="s">
        <v>728</v>
      </c>
      <c r="J907" t="s">
        <v>799</v>
      </c>
      <c r="K907" s="125" t="str">
        <f t="shared" si="14"/>
        <v>00</v>
      </c>
      <c r="L907">
        <f>VLOOKUP(E907,所属団体コード!$A$2:$B$225,2,0)</f>
        <v>176</v>
      </c>
      <c r="M907" s="124" t="s">
        <v>1588</v>
      </c>
    </row>
    <row r="908" spans="1:13" x14ac:dyDescent="0.15">
      <c r="A908">
        <v>1907</v>
      </c>
      <c r="B908" t="s">
        <v>3749</v>
      </c>
      <c r="C908" t="s">
        <v>3750</v>
      </c>
      <c r="D908" t="s">
        <v>99</v>
      </c>
      <c r="E908" s="139" t="s">
        <v>4247</v>
      </c>
      <c r="F908">
        <v>496053</v>
      </c>
      <c r="G908">
        <v>35</v>
      </c>
      <c r="H908">
        <v>500000907</v>
      </c>
      <c r="I908" t="s">
        <v>985</v>
      </c>
      <c r="J908" t="s">
        <v>934</v>
      </c>
      <c r="K908" s="125" t="str">
        <f t="shared" si="14"/>
        <v>00</v>
      </c>
      <c r="L908">
        <f>VLOOKUP(E908,所属団体コード!$A$2:$B$225,2,0)</f>
        <v>176</v>
      </c>
      <c r="M908" s="124" t="s">
        <v>1475</v>
      </c>
    </row>
    <row r="909" spans="1:13" x14ac:dyDescent="0.15">
      <c r="A909">
        <v>1908</v>
      </c>
      <c r="B909" t="s">
        <v>3751</v>
      </c>
      <c r="C909" t="s">
        <v>3752</v>
      </c>
      <c r="D909" t="s">
        <v>99</v>
      </c>
      <c r="E909" s="139" t="s">
        <v>4247</v>
      </c>
      <c r="F909">
        <v>496053</v>
      </c>
      <c r="G909">
        <v>35</v>
      </c>
      <c r="H909">
        <v>500000908</v>
      </c>
      <c r="I909" t="s">
        <v>4353</v>
      </c>
      <c r="J909" t="s">
        <v>697</v>
      </c>
      <c r="K909" s="125" t="str">
        <f t="shared" si="14"/>
        <v>00</v>
      </c>
      <c r="L909">
        <f>VLOOKUP(E909,所属団体コード!$A$2:$B$225,2,0)</f>
        <v>176</v>
      </c>
      <c r="M909" s="124" t="s">
        <v>1672</v>
      </c>
    </row>
    <row r="910" spans="1:13" x14ac:dyDescent="0.15">
      <c r="A910">
        <v>1909</v>
      </c>
      <c r="B910" t="s">
        <v>3753</v>
      </c>
      <c r="C910" t="s">
        <v>3754</v>
      </c>
      <c r="D910" t="s">
        <v>126</v>
      </c>
      <c r="E910" s="139" t="s">
        <v>1791</v>
      </c>
      <c r="F910">
        <v>490104</v>
      </c>
      <c r="G910">
        <v>32</v>
      </c>
      <c r="H910">
        <v>500000909</v>
      </c>
      <c r="I910" t="s">
        <v>1122</v>
      </c>
      <c r="J910" t="s">
        <v>4611</v>
      </c>
      <c r="K910" s="125" t="str">
        <f t="shared" si="14"/>
        <v>99</v>
      </c>
      <c r="L910">
        <f>VLOOKUP(E910,所属団体コード!$A$2:$B$225,2,0)</f>
        <v>136</v>
      </c>
      <c r="M910" s="124" t="s">
        <v>5169</v>
      </c>
    </row>
    <row r="911" spans="1:13" x14ac:dyDescent="0.15">
      <c r="A911">
        <v>1910</v>
      </c>
      <c r="B911" t="s">
        <v>3755</v>
      </c>
      <c r="C911" t="s">
        <v>3756</v>
      </c>
      <c r="D911" t="s">
        <v>129</v>
      </c>
      <c r="E911" s="139" t="s">
        <v>1791</v>
      </c>
      <c r="F911">
        <v>490104</v>
      </c>
      <c r="G911">
        <v>32</v>
      </c>
      <c r="H911">
        <v>500000910</v>
      </c>
      <c r="I911" t="s">
        <v>616</v>
      </c>
      <c r="J911" t="s">
        <v>984</v>
      </c>
      <c r="K911" s="125" t="str">
        <f t="shared" si="14"/>
        <v>01</v>
      </c>
      <c r="L911">
        <f>VLOOKUP(E911,所属団体コード!$A$2:$B$225,2,0)</f>
        <v>136</v>
      </c>
      <c r="M911" s="124" t="s">
        <v>5366</v>
      </c>
    </row>
    <row r="912" spans="1:13" x14ac:dyDescent="0.15">
      <c r="A912">
        <v>1911</v>
      </c>
      <c r="B912" t="s">
        <v>3757</v>
      </c>
      <c r="C912" t="s">
        <v>3758</v>
      </c>
      <c r="D912" t="s">
        <v>129</v>
      </c>
      <c r="E912" s="139" t="s">
        <v>1791</v>
      </c>
      <c r="F912">
        <v>490104</v>
      </c>
      <c r="G912">
        <v>32</v>
      </c>
      <c r="H912">
        <v>500000911</v>
      </c>
      <c r="I912" t="s">
        <v>703</v>
      </c>
      <c r="J912" t="s">
        <v>825</v>
      </c>
      <c r="K912" s="125" t="str">
        <f t="shared" si="14"/>
        <v>00</v>
      </c>
      <c r="L912">
        <f>VLOOKUP(E912,所属団体コード!$A$2:$B$225,2,0)</f>
        <v>136</v>
      </c>
      <c r="M912" s="124" t="s">
        <v>1692</v>
      </c>
    </row>
    <row r="913" spans="1:13" x14ac:dyDescent="0.15">
      <c r="A913">
        <v>1912</v>
      </c>
      <c r="B913" t="s">
        <v>3759</v>
      </c>
      <c r="C913" t="s">
        <v>3760</v>
      </c>
      <c r="D913" t="s">
        <v>129</v>
      </c>
      <c r="E913" s="139" t="s">
        <v>1791</v>
      </c>
      <c r="F913">
        <v>490104</v>
      </c>
      <c r="G913">
        <v>32</v>
      </c>
      <c r="H913">
        <v>500000912</v>
      </c>
      <c r="I913" t="s">
        <v>1130</v>
      </c>
      <c r="J913" t="s">
        <v>1191</v>
      </c>
      <c r="K913" s="125" t="str">
        <f t="shared" si="14"/>
        <v>00</v>
      </c>
      <c r="L913">
        <f>VLOOKUP(E913,所属団体コード!$A$2:$B$225,2,0)</f>
        <v>136</v>
      </c>
      <c r="M913" s="124" t="s">
        <v>1472</v>
      </c>
    </row>
    <row r="914" spans="1:13" x14ac:dyDescent="0.15">
      <c r="A914">
        <v>1913</v>
      </c>
      <c r="B914" t="s">
        <v>3761</v>
      </c>
      <c r="C914" t="s">
        <v>3762</v>
      </c>
      <c r="D914" t="s">
        <v>129</v>
      </c>
      <c r="E914" s="139" t="s">
        <v>1791</v>
      </c>
      <c r="F914">
        <v>490104</v>
      </c>
      <c r="G914">
        <v>32</v>
      </c>
      <c r="H914">
        <v>500000913</v>
      </c>
      <c r="I914" t="s">
        <v>4354</v>
      </c>
      <c r="J914" t="s">
        <v>4701</v>
      </c>
      <c r="K914" s="125" t="str">
        <f t="shared" si="14"/>
        <v>00</v>
      </c>
      <c r="L914">
        <f>VLOOKUP(E914,所属団体コード!$A$2:$B$225,2,0)</f>
        <v>136</v>
      </c>
      <c r="M914" s="124" t="s">
        <v>1624</v>
      </c>
    </row>
    <row r="915" spans="1:13" x14ac:dyDescent="0.15">
      <c r="A915">
        <v>1914</v>
      </c>
      <c r="B915" t="s">
        <v>3763</v>
      </c>
      <c r="C915" t="s">
        <v>3764</v>
      </c>
      <c r="D915" t="s">
        <v>129</v>
      </c>
      <c r="E915" s="139" t="s">
        <v>1791</v>
      </c>
      <c r="F915">
        <v>490104</v>
      </c>
      <c r="G915">
        <v>32</v>
      </c>
      <c r="H915">
        <v>500000914</v>
      </c>
      <c r="I915" t="s">
        <v>611</v>
      </c>
      <c r="J915" t="s">
        <v>673</v>
      </c>
      <c r="K915" s="125" t="str">
        <f t="shared" si="14"/>
        <v>00</v>
      </c>
      <c r="L915">
        <f>VLOOKUP(E915,所属団体コード!$A$2:$B$225,2,0)</f>
        <v>136</v>
      </c>
      <c r="M915" s="124" t="s">
        <v>1416</v>
      </c>
    </row>
    <row r="916" spans="1:13" x14ac:dyDescent="0.15">
      <c r="A916">
        <v>1915</v>
      </c>
      <c r="B916" t="s">
        <v>3765</v>
      </c>
      <c r="C916" t="s">
        <v>3766</v>
      </c>
      <c r="D916" t="s">
        <v>129</v>
      </c>
      <c r="E916" s="139" t="s">
        <v>1791</v>
      </c>
      <c r="F916">
        <v>490104</v>
      </c>
      <c r="G916">
        <v>31</v>
      </c>
      <c r="H916">
        <v>500000915</v>
      </c>
      <c r="I916" t="s">
        <v>844</v>
      </c>
      <c r="J916" t="s">
        <v>812</v>
      </c>
      <c r="K916" s="125" t="str">
        <f t="shared" si="14"/>
        <v>00</v>
      </c>
      <c r="L916">
        <f>VLOOKUP(E916,所属団体コード!$A$2:$B$225,2,0)</f>
        <v>136</v>
      </c>
      <c r="M916" s="124" t="s">
        <v>1576</v>
      </c>
    </row>
    <row r="917" spans="1:13" x14ac:dyDescent="0.15">
      <c r="A917">
        <v>1916</v>
      </c>
      <c r="B917" t="s">
        <v>3767</v>
      </c>
      <c r="C917" t="s">
        <v>3768</v>
      </c>
      <c r="D917" t="s">
        <v>129</v>
      </c>
      <c r="E917" s="139" t="s">
        <v>1791</v>
      </c>
      <c r="F917">
        <v>490104</v>
      </c>
      <c r="G917">
        <v>32</v>
      </c>
      <c r="H917">
        <v>500000916</v>
      </c>
      <c r="I917" t="s">
        <v>4355</v>
      </c>
      <c r="J917" t="s">
        <v>4702</v>
      </c>
      <c r="K917" s="125" t="str">
        <f t="shared" si="14"/>
        <v>00</v>
      </c>
      <c r="L917">
        <f>VLOOKUP(E917,所属団体コード!$A$2:$B$225,2,0)</f>
        <v>136</v>
      </c>
      <c r="M917" s="124" t="s">
        <v>1458</v>
      </c>
    </row>
    <row r="918" spans="1:13" x14ac:dyDescent="0.15">
      <c r="A918">
        <v>1917</v>
      </c>
      <c r="B918" t="s">
        <v>3769</v>
      </c>
      <c r="C918" t="s">
        <v>3770</v>
      </c>
      <c r="D918" t="s">
        <v>129</v>
      </c>
      <c r="E918" s="139" t="s">
        <v>1785</v>
      </c>
      <c r="F918">
        <v>490061</v>
      </c>
      <c r="G918">
        <v>31</v>
      </c>
      <c r="H918">
        <v>500000917</v>
      </c>
      <c r="I918" t="s">
        <v>4356</v>
      </c>
      <c r="J918" t="s">
        <v>846</v>
      </c>
      <c r="K918" s="125" t="str">
        <f t="shared" si="14"/>
        <v>00</v>
      </c>
      <c r="L918">
        <f>VLOOKUP(E918,所属団体コード!$A$2:$B$225,2,0)</f>
        <v>130</v>
      </c>
      <c r="M918" s="124" t="s">
        <v>5367</v>
      </c>
    </row>
    <row r="919" spans="1:13" x14ac:dyDescent="0.15">
      <c r="A919">
        <v>1918</v>
      </c>
      <c r="B919" t="s">
        <v>3771</v>
      </c>
      <c r="C919" t="s">
        <v>3772</v>
      </c>
      <c r="D919" t="s">
        <v>126</v>
      </c>
      <c r="E919" s="139" t="s">
        <v>1784</v>
      </c>
      <c r="F919">
        <v>490059</v>
      </c>
      <c r="G919">
        <v>31</v>
      </c>
      <c r="H919">
        <v>500000918</v>
      </c>
      <c r="I919" t="s">
        <v>616</v>
      </c>
      <c r="J919" t="s">
        <v>4703</v>
      </c>
      <c r="K919" s="125" t="str">
        <f t="shared" si="14"/>
        <v>99</v>
      </c>
      <c r="L919">
        <f>VLOOKUP(E919,所属団体コード!$A$2:$B$225,2,0)</f>
        <v>129</v>
      </c>
      <c r="M919" s="124" t="s">
        <v>5368</v>
      </c>
    </row>
    <row r="920" spans="1:13" x14ac:dyDescent="0.15">
      <c r="A920">
        <v>1919</v>
      </c>
      <c r="B920" t="s">
        <v>3773</v>
      </c>
      <c r="C920" t="s">
        <v>3774</v>
      </c>
      <c r="D920" t="s">
        <v>133</v>
      </c>
      <c r="E920" s="139" t="s">
        <v>1787</v>
      </c>
      <c r="F920">
        <v>490063</v>
      </c>
      <c r="G920">
        <v>35</v>
      </c>
      <c r="H920">
        <v>500000919</v>
      </c>
      <c r="I920" t="s">
        <v>4357</v>
      </c>
      <c r="J920" t="s">
        <v>4704</v>
      </c>
      <c r="K920" s="125" t="str">
        <f t="shared" si="14"/>
        <v>96</v>
      </c>
      <c r="L920">
        <f>VLOOKUP(E920,所属団体コード!$A$2:$B$225,2,0)</f>
        <v>132</v>
      </c>
      <c r="M920" s="124" t="s">
        <v>5369</v>
      </c>
    </row>
    <row r="921" spans="1:13" x14ac:dyDescent="0.15">
      <c r="A921" t="s">
        <v>4242</v>
      </c>
      <c r="B921" t="s">
        <v>3775</v>
      </c>
      <c r="C921" t="s">
        <v>3776</v>
      </c>
      <c r="D921" t="s">
        <v>129</v>
      </c>
      <c r="E921" s="139" t="s">
        <v>1822</v>
      </c>
      <c r="F921">
        <v>492582</v>
      </c>
      <c r="G921">
        <v>34</v>
      </c>
      <c r="H921">
        <v>500000920</v>
      </c>
      <c r="I921" t="s">
        <v>736</v>
      </c>
      <c r="J921" t="s">
        <v>641</v>
      </c>
      <c r="K921" s="125" t="str">
        <f t="shared" si="14"/>
        <v>00</v>
      </c>
      <c r="L921">
        <f>VLOOKUP(E921,所属団体コード!$A$2:$B$225,2,0)</f>
        <v>169</v>
      </c>
      <c r="M921" s="124" t="s">
        <v>1460</v>
      </c>
    </row>
    <row r="922" spans="1:13" x14ac:dyDescent="0.15">
      <c r="A922">
        <v>1921</v>
      </c>
      <c r="B922" t="s">
        <v>3777</v>
      </c>
      <c r="C922" t="s">
        <v>3778</v>
      </c>
      <c r="D922" t="s">
        <v>129</v>
      </c>
      <c r="E922" s="139" t="s">
        <v>1822</v>
      </c>
      <c r="F922">
        <v>492582</v>
      </c>
      <c r="G922">
        <v>33</v>
      </c>
      <c r="H922">
        <v>500000921</v>
      </c>
      <c r="I922" t="s">
        <v>693</v>
      </c>
      <c r="J922" t="s">
        <v>4705</v>
      </c>
      <c r="K922" s="125" t="str">
        <f t="shared" si="14"/>
        <v>00</v>
      </c>
      <c r="L922">
        <f>VLOOKUP(E922,所属団体コード!$A$2:$B$225,2,0)</f>
        <v>169</v>
      </c>
      <c r="M922" s="124" t="s">
        <v>1487</v>
      </c>
    </row>
    <row r="923" spans="1:13" x14ac:dyDescent="0.15">
      <c r="A923">
        <v>1922</v>
      </c>
      <c r="B923" t="s">
        <v>3779</v>
      </c>
      <c r="C923" t="s">
        <v>3780</v>
      </c>
      <c r="D923" t="s">
        <v>129</v>
      </c>
      <c r="E923" s="139" t="s">
        <v>1822</v>
      </c>
      <c r="F923">
        <v>492582</v>
      </c>
      <c r="G923">
        <v>35</v>
      </c>
      <c r="H923">
        <v>500000922</v>
      </c>
      <c r="I923" t="s">
        <v>779</v>
      </c>
      <c r="J923" t="s">
        <v>1266</v>
      </c>
      <c r="K923" s="125" t="str">
        <f t="shared" si="14"/>
        <v>00</v>
      </c>
      <c r="L923">
        <f>VLOOKUP(E923,所属団体コード!$A$2:$B$225,2,0)</f>
        <v>169</v>
      </c>
      <c r="M923" s="124" t="s">
        <v>1577</v>
      </c>
    </row>
    <row r="924" spans="1:13" x14ac:dyDescent="0.15">
      <c r="A924">
        <v>1923</v>
      </c>
      <c r="B924" t="s">
        <v>3781</v>
      </c>
      <c r="C924" t="s">
        <v>3782</v>
      </c>
      <c r="D924" t="s">
        <v>129</v>
      </c>
      <c r="E924" s="139" t="s">
        <v>1822</v>
      </c>
      <c r="F924">
        <v>492582</v>
      </c>
      <c r="G924">
        <v>28</v>
      </c>
      <c r="H924">
        <v>500000923</v>
      </c>
      <c r="I924" t="s">
        <v>1350</v>
      </c>
      <c r="J924" t="s">
        <v>4706</v>
      </c>
      <c r="K924" s="125" t="str">
        <f t="shared" si="14"/>
        <v>00</v>
      </c>
      <c r="L924">
        <f>VLOOKUP(E924,所属団体コード!$A$2:$B$225,2,0)</f>
        <v>169</v>
      </c>
      <c r="M924" s="124" t="s">
        <v>5364</v>
      </c>
    </row>
    <row r="925" spans="1:13" x14ac:dyDescent="0.15">
      <c r="A925">
        <v>1924</v>
      </c>
      <c r="B925" t="s">
        <v>3783</v>
      </c>
      <c r="C925" t="s">
        <v>3784</v>
      </c>
      <c r="D925" t="s">
        <v>129</v>
      </c>
      <c r="E925" s="139" t="s">
        <v>1822</v>
      </c>
      <c r="F925">
        <v>492582</v>
      </c>
      <c r="G925">
        <v>34</v>
      </c>
      <c r="H925">
        <v>500000924</v>
      </c>
      <c r="I925" t="s">
        <v>759</v>
      </c>
      <c r="J925" t="s">
        <v>809</v>
      </c>
      <c r="K925" s="125" t="str">
        <f t="shared" si="14"/>
        <v>00</v>
      </c>
      <c r="L925">
        <f>VLOOKUP(E925,所属団体コード!$A$2:$B$225,2,0)</f>
        <v>169</v>
      </c>
      <c r="M925" s="124" t="s">
        <v>1666</v>
      </c>
    </row>
    <row r="926" spans="1:13" x14ac:dyDescent="0.15">
      <c r="A926">
        <v>1925</v>
      </c>
      <c r="B926" t="s">
        <v>3785</v>
      </c>
      <c r="C926" t="s">
        <v>3786</v>
      </c>
      <c r="D926" t="s">
        <v>129</v>
      </c>
      <c r="E926" s="139" t="s">
        <v>1822</v>
      </c>
      <c r="F926">
        <v>492582</v>
      </c>
      <c r="G926">
        <v>34</v>
      </c>
      <c r="H926">
        <v>500000925</v>
      </c>
      <c r="I926" t="s">
        <v>654</v>
      </c>
      <c r="J926" t="s">
        <v>987</v>
      </c>
      <c r="K926" s="125" t="str">
        <f t="shared" si="14"/>
        <v>00</v>
      </c>
      <c r="L926">
        <f>VLOOKUP(E926,所属団体コード!$A$2:$B$225,2,0)</f>
        <v>169</v>
      </c>
      <c r="M926" s="124" t="s">
        <v>5370</v>
      </c>
    </row>
    <row r="927" spans="1:13" x14ac:dyDescent="0.15">
      <c r="A927">
        <v>1926</v>
      </c>
      <c r="B927" t="s">
        <v>3787</v>
      </c>
      <c r="C927" t="s">
        <v>3788</v>
      </c>
      <c r="D927" t="s">
        <v>129</v>
      </c>
      <c r="E927" s="139" t="s">
        <v>1822</v>
      </c>
      <c r="F927">
        <v>492582</v>
      </c>
      <c r="G927">
        <v>33</v>
      </c>
      <c r="H927">
        <v>500000926</v>
      </c>
      <c r="I927" t="s">
        <v>824</v>
      </c>
      <c r="J927" t="s">
        <v>1063</v>
      </c>
      <c r="K927" s="125" t="str">
        <f t="shared" si="14"/>
        <v>01</v>
      </c>
      <c r="L927">
        <f>VLOOKUP(E927,所属団体コード!$A$2:$B$225,2,0)</f>
        <v>169</v>
      </c>
      <c r="M927" s="124" t="s">
        <v>1620</v>
      </c>
    </row>
    <row r="928" spans="1:13" x14ac:dyDescent="0.15">
      <c r="A928">
        <v>1927</v>
      </c>
      <c r="B928" t="s">
        <v>3789</v>
      </c>
      <c r="C928" t="s">
        <v>3790</v>
      </c>
      <c r="D928" t="s">
        <v>129</v>
      </c>
      <c r="E928" s="139" t="s">
        <v>1822</v>
      </c>
      <c r="F928">
        <v>492582</v>
      </c>
      <c r="G928">
        <v>33</v>
      </c>
      <c r="H928">
        <v>500000927</v>
      </c>
      <c r="I928" t="s">
        <v>734</v>
      </c>
      <c r="J928" t="s">
        <v>927</v>
      </c>
      <c r="K928" s="125" t="str">
        <f t="shared" si="14"/>
        <v>00</v>
      </c>
      <c r="L928">
        <f>VLOOKUP(E928,所属団体コード!$A$2:$B$225,2,0)</f>
        <v>169</v>
      </c>
      <c r="M928" s="124" t="s">
        <v>1705</v>
      </c>
    </row>
    <row r="929" spans="1:13" x14ac:dyDescent="0.15">
      <c r="A929">
        <v>1928</v>
      </c>
      <c r="B929" t="s">
        <v>3791</v>
      </c>
      <c r="C929" t="s">
        <v>3792</v>
      </c>
      <c r="D929" t="s">
        <v>129</v>
      </c>
      <c r="E929" s="139" t="s">
        <v>1822</v>
      </c>
      <c r="F929">
        <v>492582</v>
      </c>
      <c r="G929">
        <v>38</v>
      </c>
      <c r="H929">
        <v>500000928</v>
      </c>
      <c r="I929" t="s">
        <v>4358</v>
      </c>
      <c r="J929" t="s">
        <v>619</v>
      </c>
      <c r="K929" s="125" t="str">
        <f t="shared" si="14"/>
        <v>00</v>
      </c>
      <c r="L929">
        <f>VLOOKUP(E929,所属団体コード!$A$2:$B$225,2,0)</f>
        <v>169</v>
      </c>
      <c r="M929" s="124" t="s">
        <v>1503</v>
      </c>
    </row>
    <row r="930" spans="1:13" x14ac:dyDescent="0.15">
      <c r="A930">
        <v>1929</v>
      </c>
      <c r="B930" t="s">
        <v>1206</v>
      </c>
      <c r="C930" t="s">
        <v>538</v>
      </c>
      <c r="D930" t="s">
        <v>129</v>
      </c>
      <c r="E930" s="139" t="s">
        <v>1822</v>
      </c>
      <c r="F930">
        <v>492582</v>
      </c>
      <c r="G930">
        <v>21</v>
      </c>
      <c r="H930">
        <v>500000929</v>
      </c>
      <c r="I930" t="s">
        <v>647</v>
      </c>
      <c r="J930" t="s">
        <v>664</v>
      </c>
      <c r="K930" s="125" t="str">
        <f t="shared" si="14"/>
        <v>00</v>
      </c>
      <c r="L930">
        <f>VLOOKUP(E930,所属団体コード!$A$2:$B$225,2,0)</f>
        <v>169</v>
      </c>
      <c r="M930" s="124" t="s">
        <v>1669</v>
      </c>
    </row>
    <row r="931" spans="1:13" x14ac:dyDescent="0.15">
      <c r="A931">
        <v>1930</v>
      </c>
      <c r="B931" t="s">
        <v>3793</v>
      </c>
      <c r="C931" t="s">
        <v>3794</v>
      </c>
      <c r="D931" t="s">
        <v>129</v>
      </c>
      <c r="E931" s="139" t="s">
        <v>1822</v>
      </c>
      <c r="F931">
        <v>492582</v>
      </c>
      <c r="G931">
        <v>34</v>
      </c>
      <c r="H931">
        <v>500000930</v>
      </c>
      <c r="I931" t="s">
        <v>1039</v>
      </c>
      <c r="J931" t="s">
        <v>4707</v>
      </c>
      <c r="K931" s="125" t="str">
        <f t="shared" si="14"/>
        <v>00</v>
      </c>
      <c r="L931">
        <f>VLOOKUP(E931,所属団体コード!$A$2:$B$225,2,0)</f>
        <v>169</v>
      </c>
      <c r="M931" s="124" t="s">
        <v>1507</v>
      </c>
    </row>
    <row r="932" spans="1:13" x14ac:dyDescent="0.15">
      <c r="A932">
        <v>1931</v>
      </c>
      <c r="B932" t="s">
        <v>3795</v>
      </c>
      <c r="C932" t="s">
        <v>3796</v>
      </c>
      <c r="D932" t="s">
        <v>129</v>
      </c>
      <c r="E932" s="139" t="s">
        <v>1822</v>
      </c>
      <c r="F932">
        <v>492582</v>
      </c>
      <c r="G932">
        <v>34</v>
      </c>
      <c r="H932">
        <v>500000931</v>
      </c>
      <c r="I932" t="s">
        <v>4359</v>
      </c>
      <c r="J932" t="s">
        <v>857</v>
      </c>
      <c r="K932" s="125" t="str">
        <f t="shared" si="14"/>
        <v>00</v>
      </c>
      <c r="L932">
        <f>VLOOKUP(E932,所属団体コード!$A$2:$B$225,2,0)</f>
        <v>169</v>
      </c>
      <c r="M932" s="124" t="s">
        <v>1582</v>
      </c>
    </row>
    <row r="933" spans="1:13" x14ac:dyDescent="0.15">
      <c r="A933">
        <v>1932</v>
      </c>
      <c r="B933" t="s">
        <v>3797</v>
      </c>
      <c r="C933" t="s">
        <v>3798</v>
      </c>
      <c r="D933" t="s">
        <v>129</v>
      </c>
      <c r="E933" s="139" t="s">
        <v>1822</v>
      </c>
      <c r="F933">
        <v>492582</v>
      </c>
      <c r="G933">
        <v>38</v>
      </c>
      <c r="H933">
        <v>500000932</v>
      </c>
      <c r="I933" t="s">
        <v>1224</v>
      </c>
      <c r="J933" t="s">
        <v>1550</v>
      </c>
      <c r="K933" s="125" t="str">
        <f t="shared" si="14"/>
        <v>01</v>
      </c>
      <c r="L933">
        <f>VLOOKUP(E933,所属団体コード!$A$2:$B$225,2,0)</f>
        <v>169</v>
      </c>
      <c r="M933" s="124" t="s">
        <v>5371</v>
      </c>
    </row>
    <row r="934" spans="1:13" x14ac:dyDescent="0.15">
      <c r="A934">
        <v>1933</v>
      </c>
      <c r="B934" t="s">
        <v>3799</v>
      </c>
      <c r="C934" t="s">
        <v>3800</v>
      </c>
      <c r="D934" t="s">
        <v>129</v>
      </c>
      <c r="E934" s="139" t="s">
        <v>1822</v>
      </c>
      <c r="F934">
        <v>492582</v>
      </c>
      <c r="G934">
        <v>28</v>
      </c>
      <c r="H934">
        <v>500000933</v>
      </c>
      <c r="I934" t="s">
        <v>1067</v>
      </c>
      <c r="J934" t="s">
        <v>4708</v>
      </c>
      <c r="K934" s="125" t="str">
        <f t="shared" si="14"/>
        <v>00</v>
      </c>
      <c r="L934">
        <f>VLOOKUP(E934,所属団体コード!$A$2:$B$225,2,0)</f>
        <v>169</v>
      </c>
      <c r="M934" s="124" t="s">
        <v>1480</v>
      </c>
    </row>
    <row r="935" spans="1:13" x14ac:dyDescent="0.15">
      <c r="A935">
        <v>1934</v>
      </c>
      <c r="B935" t="s">
        <v>3801</v>
      </c>
      <c r="C935" t="s">
        <v>3802</v>
      </c>
      <c r="D935" t="s">
        <v>129</v>
      </c>
      <c r="E935" s="139" t="s">
        <v>1822</v>
      </c>
      <c r="F935">
        <v>492582</v>
      </c>
      <c r="G935">
        <v>37</v>
      </c>
      <c r="H935">
        <v>500000934</v>
      </c>
      <c r="I935" t="s">
        <v>614</v>
      </c>
      <c r="J935" t="s">
        <v>4709</v>
      </c>
      <c r="K935" s="125" t="str">
        <f t="shared" si="14"/>
        <v>00</v>
      </c>
      <c r="L935">
        <f>VLOOKUP(E935,所属団体コード!$A$2:$B$225,2,0)</f>
        <v>169</v>
      </c>
      <c r="M935" s="124" t="s">
        <v>5007</v>
      </c>
    </row>
    <row r="936" spans="1:13" x14ac:dyDescent="0.15">
      <c r="A936">
        <v>1935</v>
      </c>
      <c r="B936" t="s">
        <v>3803</v>
      </c>
      <c r="C936" t="s">
        <v>3804</v>
      </c>
      <c r="D936" t="s">
        <v>129</v>
      </c>
      <c r="E936" s="139" t="s">
        <v>1822</v>
      </c>
      <c r="F936">
        <v>492582</v>
      </c>
      <c r="G936">
        <v>28</v>
      </c>
      <c r="H936">
        <v>500000935</v>
      </c>
      <c r="I936" t="s">
        <v>607</v>
      </c>
      <c r="J936" t="s">
        <v>732</v>
      </c>
      <c r="K936" s="125" t="str">
        <f t="shared" si="14"/>
        <v>00</v>
      </c>
      <c r="L936">
        <f>VLOOKUP(E936,所属団体コード!$A$2:$B$225,2,0)</f>
        <v>169</v>
      </c>
      <c r="M936" s="124" t="s">
        <v>1446</v>
      </c>
    </row>
    <row r="937" spans="1:13" x14ac:dyDescent="0.15">
      <c r="A937">
        <v>1936</v>
      </c>
      <c r="B937" t="s">
        <v>3805</v>
      </c>
      <c r="C937" t="s">
        <v>3806</v>
      </c>
      <c r="D937" t="s">
        <v>129</v>
      </c>
      <c r="E937" s="139" t="s">
        <v>1822</v>
      </c>
      <c r="F937">
        <v>492582</v>
      </c>
      <c r="G937">
        <v>32</v>
      </c>
      <c r="H937">
        <v>500000936</v>
      </c>
      <c r="I937" t="s">
        <v>1079</v>
      </c>
      <c r="J937" t="s">
        <v>4710</v>
      </c>
      <c r="K937" s="125" t="str">
        <f t="shared" si="14"/>
        <v>01</v>
      </c>
      <c r="L937">
        <f>VLOOKUP(E937,所属団体コード!$A$2:$B$225,2,0)</f>
        <v>169</v>
      </c>
      <c r="M937" s="124" t="s">
        <v>1482</v>
      </c>
    </row>
    <row r="938" spans="1:13" x14ac:dyDescent="0.15">
      <c r="A938">
        <v>1937</v>
      </c>
      <c r="B938" t="s">
        <v>3807</v>
      </c>
      <c r="C938" t="s">
        <v>3808</v>
      </c>
      <c r="D938" t="s">
        <v>129</v>
      </c>
      <c r="E938" s="139" t="s">
        <v>1822</v>
      </c>
      <c r="F938">
        <v>492582</v>
      </c>
      <c r="G938">
        <v>36</v>
      </c>
      <c r="H938">
        <v>500000937</v>
      </c>
      <c r="I938" t="s">
        <v>1218</v>
      </c>
      <c r="J938" t="s">
        <v>4711</v>
      </c>
      <c r="K938" s="125" t="str">
        <f t="shared" si="14"/>
        <v>01</v>
      </c>
      <c r="L938">
        <f>VLOOKUP(E938,所属団体コード!$A$2:$B$225,2,0)</f>
        <v>169</v>
      </c>
      <c r="M938" s="124" t="s">
        <v>1569</v>
      </c>
    </row>
    <row r="939" spans="1:13" x14ac:dyDescent="0.15">
      <c r="A939">
        <v>1938</v>
      </c>
      <c r="B939" t="s">
        <v>3809</v>
      </c>
      <c r="C939" t="s">
        <v>3810</v>
      </c>
      <c r="D939" t="s">
        <v>129</v>
      </c>
      <c r="E939" s="139" t="s">
        <v>1822</v>
      </c>
      <c r="F939">
        <v>492582</v>
      </c>
      <c r="G939">
        <v>36</v>
      </c>
      <c r="H939">
        <v>500000938</v>
      </c>
      <c r="I939" t="s">
        <v>958</v>
      </c>
      <c r="J939" t="s">
        <v>1146</v>
      </c>
      <c r="K939" s="125" t="str">
        <f t="shared" si="14"/>
        <v>00</v>
      </c>
      <c r="L939">
        <f>VLOOKUP(E939,所属団体コード!$A$2:$B$225,2,0)</f>
        <v>169</v>
      </c>
      <c r="M939" s="124" t="s">
        <v>1670</v>
      </c>
    </row>
    <row r="940" spans="1:13" x14ac:dyDescent="0.15">
      <c r="A940">
        <v>1939</v>
      </c>
      <c r="B940" t="s">
        <v>3811</v>
      </c>
      <c r="C940" t="s">
        <v>3812</v>
      </c>
      <c r="D940" t="s">
        <v>129</v>
      </c>
      <c r="E940" s="139" t="s">
        <v>1822</v>
      </c>
      <c r="F940">
        <v>492582</v>
      </c>
      <c r="G940">
        <v>34</v>
      </c>
      <c r="H940">
        <v>500000939</v>
      </c>
      <c r="I940" t="s">
        <v>1135</v>
      </c>
      <c r="J940" t="s">
        <v>799</v>
      </c>
      <c r="K940" s="125" t="str">
        <f t="shared" si="14"/>
        <v>00</v>
      </c>
      <c r="L940">
        <f>VLOOKUP(E940,所属団体コード!$A$2:$B$225,2,0)</f>
        <v>169</v>
      </c>
      <c r="M940" s="124" t="s">
        <v>5372</v>
      </c>
    </row>
    <row r="941" spans="1:13" x14ac:dyDescent="0.15">
      <c r="A941">
        <v>1940</v>
      </c>
      <c r="B941" t="s">
        <v>3813</v>
      </c>
      <c r="C941" t="s">
        <v>3814</v>
      </c>
      <c r="D941" t="s">
        <v>129</v>
      </c>
      <c r="E941" s="139" t="s">
        <v>1822</v>
      </c>
      <c r="F941">
        <v>492582</v>
      </c>
      <c r="G941">
        <v>31</v>
      </c>
      <c r="H941">
        <v>500000940</v>
      </c>
      <c r="I941" t="s">
        <v>796</v>
      </c>
      <c r="J941" t="s">
        <v>4712</v>
      </c>
      <c r="K941" s="125" t="str">
        <f t="shared" si="14"/>
        <v>00</v>
      </c>
      <c r="L941">
        <f>VLOOKUP(E941,所属団体コード!$A$2:$B$225,2,0)</f>
        <v>169</v>
      </c>
      <c r="M941" s="124" t="s">
        <v>1609</v>
      </c>
    </row>
    <row r="942" spans="1:13" x14ac:dyDescent="0.15">
      <c r="A942">
        <v>1941</v>
      </c>
      <c r="B942" t="s">
        <v>3815</v>
      </c>
      <c r="C942" t="s">
        <v>3816</v>
      </c>
      <c r="D942" t="s">
        <v>129</v>
      </c>
      <c r="E942" s="139" t="s">
        <v>1822</v>
      </c>
      <c r="F942">
        <v>492582</v>
      </c>
      <c r="G942">
        <v>36</v>
      </c>
      <c r="H942">
        <v>500000941</v>
      </c>
      <c r="I942" t="s">
        <v>953</v>
      </c>
      <c r="J942" t="s">
        <v>4456</v>
      </c>
      <c r="K942" s="125" t="str">
        <f t="shared" si="14"/>
        <v>97</v>
      </c>
      <c r="L942">
        <f>VLOOKUP(E942,所属団体コード!$A$2:$B$225,2,0)</f>
        <v>169</v>
      </c>
      <c r="M942" s="124" t="s">
        <v>5373</v>
      </c>
    </row>
    <row r="943" spans="1:13" x14ac:dyDescent="0.15">
      <c r="A943">
        <v>1942</v>
      </c>
      <c r="B943" t="s">
        <v>3817</v>
      </c>
      <c r="C943" t="s">
        <v>3818</v>
      </c>
      <c r="D943" t="s">
        <v>129</v>
      </c>
      <c r="E943" s="139" t="s">
        <v>1822</v>
      </c>
      <c r="F943">
        <v>492582</v>
      </c>
      <c r="G943">
        <v>34</v>
      </c>
      <c r="H943">
        <v>500000942</v>
      </c>
      <c r="I943" t="s">
        <v>624</v>
      </c>
      <c r="J943" t="s">
        <v>4713</v>
      </c>
      <c r="K943" s="125" t="str">
        <f t="shared" si="14"/>
        <v>01</v>
      </c>
      <c r="L943">
        <f>VLOOKUP(E943,所属団体コード!$A$2:$B$225,2,0)</f>
        <v>169</v>
      </c>
      <c r="M943" s="124" t="s">
        <v>1632</v>
      </c>
    </row>
    <row r="944" spans="1:13" x14ac:dyDescent="0.15">
      <c r="A944">
        <v>1943</v>
      </c>
      <c r="B944" t="s">
        <v>3819</v>
      </c>
      <c r="C944" t="s">
        <v>3820</v>
      </c>
      <c r="D944" t="s">
        <v>129</v>
      </c>
      <c r="E944" s="139" t="s">
        <v>1822</v>
      </c>
      <c r="F944">
        <v>492582</v>
      </c>
      <c r="G944">
        <v>32</v>
      </c>
      <c r="H944">
        <v>500000943</v>
      </c>
      <c r="I944" t="s">
        <v>951</v>
      </c>
      <c r="J944" t="s">
        <v>742</v>
      </c>
      <c r="K944" s="125" t="str">
        <f t="shared" si="14"/>
        <v>01</v>
      </c>
      <c r="L944">
        <f>VLOOKUP(E944,所属団体コード!$A$2:$B$225,2,0)</f>
        <v>169</v>
      </c>
      <c r="M944" s="124" t="s">
        <v>1423</v>
      </c>
    </row>
    <row r="945" spans="1:13" x14ac:dyDescent="0.15">
      <c r="A945">
        <v>1944</v>
      </c>
      <c r="B945" t="s">
        <v>3821</v>
      </c>
      <c r="C945" t="s">
        <v>3822</v>
      </c>
      <c r="D945" t="s">
        <v>129</v>
      </c>
      <c r="E945" s="139" t="s">
        <v>1822</v>
      </c>
      <c r="F945">
        <v>492582</v>
      </c>
      <c r="G945">
        <v>31</v>
      </c>
      <c r="H945">
        <v>500000944</v>
      </c>
      <c r="I945" t="s">
        <v>647</v>
      </c>
      <c r="J945" t="s">
        <v>621</v>
      </c>
      <c r="K945" s="125" t="str">
        <f t="shared" si="14"/>
        <v>00</v>
      </c>
      <c r="L945">
        <f>VLOOKUP(E945,所属団体コード!$A$2:$B$225,2,0)</f>
        <v>169</v>
      </c>
      <c r="M945" s="124" t="s">
        <v>1464</v>
      </c>
    </row>
    <row r="946" spans="1:13" x14ac:dyDescent="0.15">
      <c r="A946">
        <v>1945</v>
      </c>
      <c r="B946" t="s">
        <v>3823</v>
      </c>
      <c r="C946" t="s">
        <v>3824</v>
      </c>
      <c r="D946" t="s">
        <v>129</v>
      </c>
      <c r="E946" s="139" t="s">
        <v>1822</v>
      </c>
      <c r="F946">
        <v>492582</v>
      </c>
      <c r="G946">
        <v>34</v>
      </c>
      <c r="H946">
        <v>500000945</v>
      </c>
      <c r="I946" t="s">
        <v>4360</v>
      </c>
      <c r="J946" t="s">
        <v>994</v>
      </c>
      <c r="K946" s="125" t="str">
        <f t="shared" si="14"/>
        <v>00</v>
      </c>
      <c r="L946">
        <f>VLOOKUP(E946,所属団体コード!$A$2:$B$225,2,0)</f>
        <v>169</v>
      </c>
      <c r="M946" s="124" t="s">
        <v>5374</v>
      </c>
    </row>
    <row r="947" spans="1:13" x14ac:dyDescent="0.15">
      <c r="A947">
        <v>1946</v>
      </c>
      <c r="B947" t="s">
        <v>3825</v>
      </c>
      <c r="C947" t="s">
        <v>3826</v>
      </c>
      <c r="D947" t="s">
        <v>129</v>
      </c>
      <c r="E947" s="139" t="s">
        <v>1822</v>
      </c>
      <c r="F947">
        <v>492582</v>
      </c>
      <c r="G947">
        <v>35</v>
      </c>
      <c r="H947">
        <v>500000946</v>
      </c>
      <c r="I947" t="s">
        <v>932</v>
      </c>
      <c r="J947" t="s">
        <v>4714</v>
      </c>
      <c r="K947" s="125" t="str">
        <f t="shared" si="14"/>
        <v>00</v>
      </c>
      <c r="L947">
        <f>VLOOKUP(E947,所属団体コード!$A$2:$B$225,2,0)</f>
        <v>169</v>
      </c>
      <c r="M947" s="124" t="s">
        <v>1517</v>
      </c>
    </row>
    <row r="948" spans="1:13" x14ac:dyDescent="0.15">
      <c r="A948">
        <v>1947</v>
      </c>
      <c r="B948" t="s">
        <v>3827</v>
      </c>
      <c r="C948" t="s">
        <v>3828</v>
      </c>
      <c r="D948" t="s">
        <v>129</v>
      </c>
      <c r="E948" s="139" t="s">
        <v>1822</v>
      </c>
      <c r="F948">
        <v>492582</v>
      </c>
      <c r="G948">
        <v>43</v>
      </c>
      <c r="H948">
        <v>500000947</v>
      </c>
      <c r="I948" t="s">
        <v>736</v>
      </c>
      <c r="J948" t="s">
        <v>4715</v>
      </c>
      <c r="K948" s="125" t="str">
        <f t="shared" si="14"/>
        <v>00</v>
      </c>
      <c r="L948">
        <f>VLOOKUP(E948,所属団体コード!$A$2:$B$225,2,0)</f>
        <v>169</v>
      </c>
      <c r="M948" s="124" t="s">
        <v>1664</v>
      </c>
    </row>
    <row r="949" spans="1:13" x14ac:dyDescent="0.15">
      <c r="A949">
        <v>1948</v>
      </c>
      <c r="B949" t="s">
        <v>3829</v>
      </c>
      <c r="C949" t="s">
        <v>3830</v>
      </c>
      <c r="D949" t="s">
        <v>129</v>
      </c>
      <c r="E949" s="139" t="s">
        <v>1822</v>
      </c>
      <c r="F949">
        <v>492582</v>
      </c>
      <c r="G949">
        <v>28</v>
      </c>
      <c r="H949">
        <v>500000948</v>
      </c>
      <c r="I949" t="s">
        <v>4361</v>
      </c>
      <c r="J949" t="s">
        <v>4716</v>
      </c>
      <c r="K949" s="125" t="str">
        <f t="shared" si="14"/>
        <v>01</v>
      </c>
      <c r="L949">
        <f>VLOOKUP(E949,所属団体コード!$A$2:$B$225,2,0)</f>
        <v>169</v>
      </c>
      <c r="M949" s="124" t="s">
        <v>5375</v>
      </c>
    </row>
    <row r="950" spans="1:13" x14ac:dyDescent="0.15">
      <c r="A950">
        <v>1949</v>
      </c>
      <c r="B950" t="s">
        <v>3831</v>
      </c>
      <c r="C950" t="s">
        <v>3832</v>
      </c>
      <c r="D950" t="s">
        <v>129</v>
      </c>
      <c r="E950" s="139" t="s">
        <v>1822</v>
      </c>
      <c r="F950">
        <v>492582</v>
      </c>
      <c r="G950">
        <v>44</v>
      </c>
      <c r="H950">
        <v>500000949</v>
      </c>
      <c r="I950" t="s">
        <v>840</v>
      </c>
      <c r="J950" t="s">
        <v>1697</v>
      </c>
      <c r="K950" s="125" t="str">
        <f t="shared" si="14"/>
        <v>00</v>
      </c>
      <c r="L950">
        <f>VLOOKUP(E950,所属団体コード!$A$2:$B$225,2,0)</f>
        <v>169</v>
      </c>
      <c r="M950" s="124" t="s">
        <v>5376</v>
      </c>
    </row>
    <row r="951" spans="1:13" x14ac:dyDescent="0.15">
      <c r="A951">
        <v>1950</v>
      </c>
      <c r="B951" t="s">
        <v>3833</v>
      </c>
      <c r="C951" t="s">
        <v>3834</v>
      </c>
      <c r="D951" t="s">
        <v>129</v>
      </c>
      <c r="E951" s="139" t="s">
        <v>1822</v>
      </c>
      <c r="F951">
        <v>492582</v>
      </c>
      <c r="G951">
        <v>36</v>
      </c>
      <c r="H951">
        <v>500000950</v>
      </c>
      <c r="I951" t="s">
        <v>683</v>
      </c>
      <c r="J951" t="s">
        <v>1176</v>
      </c>
      <c r="K951" s="125" t="str">
        <f t="shared" si="14"/>
        <v>00</v>
      </c>
      <c r="L951">
        <f>VLOOKUP(E951,所属団体コード!$A$2:$B$225,2,0)</f>
        <v>169</v>
      </c>
      <c r="M951" s="124" t="s">
        <v>1688</v>
      </c>
    </row>
    <row r="952" spans="1:13" x14ac:dyDescent="0.15">
      <c r="A952">
        <v>1951</v>
      </c>
      <c r="B952" t="s">
        <v>3835</v>
      </c>
      <c r="C952" t="s">
        <v>3836</v>
      </c>
      <c r="D952" t="s">
        <v>129</v>
      </c>
      <c r="E952" s="139" t="s">
        <v>1822</v>
      </c>
      <c r="F952">
        <v>492582</v>
      </c>
      <c r="G952">
        <v>31</v>
      </c>
      <c r="H952">
        <v>500000951</v>
      </c>
      <c r="I952" t="s">
        <v>838</v>
      </c>
      <c r="J952" t="s">
        <v>1555</v>
      </c>
      <c r="K952" s="125" t="str">
        <f t="shared" si="14"/>
        <v>00</v>
      </c>
      <c r="L952">
        <f>VLOOKUP(E952,所属団体コード!$A$2:$B$225,2,0)</f>
        <v>169</v>
      </c>
      <c r="M952" s="124" t="s">
        <v>1421</v>
      </c>
    </row>
    <row r="953" spans="1:13" x14ac:dyDescent="0.15">
      <c r="A953">
        <v>1952</v>
      </c>
      <c r="B953" t="s">
        <v>3837</v>
      </c>
      <c r="C953" t="s">
        <v>3838</v>
      </c>
      <c r="D953" t="s">
        <v>129</v>
      </c>
      <c r="E953" s="139" t="s">
        <v>1822</v>
      </c>
      <c r="F953">
        <v>492582</v>
      </c>
      <c r="G953">
        <v>35</v>
      </c>
      <c r="H953">
        <v>500000952</v>
      </c>
      <c r="I953" t="s">
        <v>925</v>
      </c>
      <c r="J953" t="s">
        <v>1559</v>
      </c>
      <c r="K953" s="125" t="str">
        <f t="shared" si="14"/>
        <v>00</v>
      </c>
      <c r="L953">
        <f>VLOOKUP(E953,所属団体コード!$A$2:$B$225,2,0)</f>
        <v>169</v>
      </c>
      <c r="M953" s="124" t="s">
        <v>1581</v>
      </c>
    </row>
    <row r="954" spans="1:13" x14ac:dyDescent="0.15">
      <c r="A954">
        <v>1953</v>
      </c>
      <c r="B954" t="s">
        <v>3839</v>
      </c>
      <c r="C954" t="s">
        <v>3840</v>
      </c>
      <c r="D954" t="s">
        <v>129</v>
      </c>
      <c r="E954" s="139" t="s">
        <v>1822</v>
      </c>
      <c r="F954">
        <v>492582</v>
      </c>
      <c r="G954">
        <v>46</v>
      </c>
      <c r="H954">
        <v>500000953</v>
      </c>
      <c r="I954" t="s">
        <v>1028</v>
      </c>
      <c r="J954" t="s">
        <v>746</v>
      </c>
      <c r="K954" s="125" t="str">
        <f t="shared" si="14"/>
        <v>00</v>
      </c>
      <c r="L954">
        <f>VLOOKUP(E954,所属団体コード!$A$2:$B$225,2,0)</f>
        <v>169</v>
      </c>
      <c r="M954" s="124" t="s">
        <v>1419</v>
      </c>
    </row>
    <row r="955" spans="1:13" x14ac:dyDescent="0.15">
      <c r="A955">
        <v>1954</v>
      </c>
      <c r="B955" t="s">
        <v>3841</v>
      </c>
      <c r="C955" t="s">
        <v>3842</v>
      </c>
      <c r="D955" t="s">
        <v>129</v>
      </c>
      <c r="E955" s="139" t="s">
        <v>1822</v>
      </c>
      <c r="F955">
        <v>492582</v>
      </c>
      <c r="G955">
        <v>33</v>
      </c>
      <c r="H955">
        <v>500000954</v>
      </c>
      <c r="I955" t="s">
        <v>666</v>
      </c>
      <c r="J955" t="s">
        <v>706</v>
      </c>
      <c r="K955" s="125" t="str">
        <f t="shared" si="14"/>
        <v>01</v>
      </c>
      <c r="L955">
        <f>VLOOKUP(E955,所属団体コード!$A$2:$B$225,2,0)</f>
        <v>169</v>
      </c>
      <c r="M955" s="124" t="s">
        <v>1671</v>
      </c>
    </row>
    <row r="956" spans="1:13" x14ac:dyDescent="0.15">
      <c r="A956">
        <v>1955</v>
      </c>
      <c r="B956" t="s">
        <v>3843</v>
      </c>
      <c r="C956" t="s">
        <v>3844</v>
      </c>
      <c r="D956" t="s">
        <v>129</v>
      </c>
      <c r="E956" s="139" t="s">
        <v>1822</v>
      </c>
      <c r="F956">
        <v>492582</v>
      </c>
      <c r="G956">
        <v>31</v>
      </c>
      <c r="H956">
        <v>500000955</v>
      </c>
      <c r="I956" t="s">
        <v>662</v>
      </c>
      <c r="J956" t="s">
        <v>1283</v>
      </c>
      <c r="K956" s="125" t="str">
        <f t="shared" si="14"/>
        <v>00</v>
      </c>
      <c r="L956">
        <f>VLOOKUP(E956,所属団体コード!$A$2:$B$225,2,0)</f>
        <v>169</v>
      </c>
      <c r="M956" s="124" t="s">
        <v>1610</v>
      </c>
    </row>
    <row r="957" spans="1:13" x14ac:dyDescent="0.15">
      <c r="A957">
        <v>1956</v>
      </c>
      <c r="B957" t="s">
        <v>3845</v>
      </c>
      <c r="C957" t="s">
        <v>3846</v>
      </c>
      <c r="D957" t="s">
        <v>129</v>
      </c>
      <c r="E957" s="139" t="s">
        <v>1822</v>
      </c>
      <c r="F957">
        <v>492582</v>
      </c>
      <c r="G957">
        <v>36</v>
      </c>
      <c r="H957">
        <v>500000956</v>
      </c>
      <c r="I957" t="s">
        <v>620</v>
      </c>
      <c r="J957" t="s">
        <v>1210</v>
      </c>
      <c r="K957" s="125" t="str">
        <f t="shared" si="14"/>
        <v>01</v>
      </c>
      <c r="L957">
        <f>VLOOKUP(E957,所属団体コード!$A$2:$B$225,2,0)</f>
        <v>169</v>
      </c>
      <c r="M957" s="124" t="s">
        <v>5377</v>
      </c>
    </row>
    <row r="958" spans="1:13" x14ac:dyDescent="0.15">
      <c r="A958">
        <v>1957</v>
      </c>
      <c r="B958" t="s">
        <v>3847</v>
      </c>
      <c r="C958" t="s">
        <v>3848</v>
      </c>
      <c r="D958" t="s">
        <v>129</v>
      </c>
      <c r="E958" s="139" t="s">
        <v>1822</v>
      </c>
      <c r="F958">
        <v>492582</v>
      </c>
      <c r="G958">
        <v>34</v>
      </c>
      <c r="H958">
        <v>500000957</v>
      </c>
      <c r="I958" t="s">
        <v>716</v>
      </c>
      <c r="J958" t="s">
        <v>4717</v>
      </c>
      <c r="K958" s="125" t="str">
        <f t="shared" si="14"/>
        <v>00</v>
      </c>
      <c r="L958">
        <f>VLOOKUP(E958,所属団体コード!$A$2:$B$225,2,0)</f>
        <v>169</v>
      </c>
      <c r="M958" s="124" t="s">
        <v>1605</v>
      </c>
    </row>
    <row r="959" spans="1:13" x14ac:dyDescent="0.15">
      <c r="A959">
        <v>1958</v>
      </c>
      <c r="B959" t="s">
        <v>3849</v>
      </c>
      <c r="C959" t="s">
        <v>3850</v>
      </c>
      <c r="D959" t="s">
        <v>129</v>
      </c>
      <c r="E959" s="139" t="s">
        <v>1822</v>
      </c>
      <c r="F959">
        <v>492582</v>
      </c>
      <c r="G959">
        <v>46</v>
      </c>
      <c r="H959">
        <v>500000958</v>
      </c>
      <c r="I959" t="s">
        <v>1067</v>
      </c>
      <c r="J959" t="s">
        <v>4717</v>
      </c>
      <c r="K959" s="125" t="str">
        <f t="shared" si="14"/>
        <v>00</v>
      </c>
      <c r="L959">
        <f>VLOOKUP(E959,所属団体コード!$A$2:$B$225,2,0)</f>
        <v>169</v>
      </c>
      <c r="M959" s="124" t="s">
        <v>1446</v>
      </c>
    </row>
    <row r="960" spans="1:13" x14ac:dyDescent="0.15">
      <c r="A960">
        <v>1959</v>
      </c>
      <c r="B960" t="s">
        <v>3851</v>
      </c>
      <c r="C960" t="s">
        <v>3852</v>
      </c>
      <c r="D960" t="s">
        <v>129</v>
      </c>
      <c r="E960" s="139" t="s">
        <v>1822</v>
      </c>
      <c r="F960">
        <v>492582</v>
      </c>
      <c r="G960">
        <v>36</v>
      </c>
      <c r="H960">
        <v>500000959</v>
      </c>
      <c r="I960" t="s">
        <v>832</v>
      </c>
      <c r="J960" t="s">
        <v>621</v>
      </c>
      <c r="K960" s="125" t="str">
        <f t="shared" si="14"/>
        <v>00</v>
      </c>
      <c r="L960">
        <f>VLOOKUP(E960,所属団体コード!$A$2:$B$225,2,0)</f>
        <v>169</v>
      </c>
      <c r="M960" s="124" t="s">
        <v>1659</v>
      </c>
    </row>
    <row r="961" spans="1:13" x14ac:dyDescent="0.15">
      <c r="A961">
        <v>1960</v>
      </c>
      <c r="B961" t="s">
        <v>3853</v>
      </c>
      <c r="C961" t="s">
        <v>3854</v>
      </c>
      <c r="D961" t="s">
        <v>129</v>
      </c>
      <c r="E961" s="139" t="s">
        <v>1822</v>
      </c>
      <c r="F961">
        <v>492582</v>
      </c>
      <c r="G961">
        <v>23</v>
      </c>
      <c r="H961">
        <v>500000960</v>
      </c>
      <c r="I961" t="s">
        <v>1543</v>
      </c>
      <c r="J961" t="s">
        <v>4718</v>
      </c>
      <c r="K961" s="125" t="str">
        <f t="shared" si="14"/>
        <v>00</v>
      </c>
      <c r="L961">
        <f>VLOOKUP(E961,所属団体コード!$A$2:$B$225,2,0)</f>
        <v>169</v>
      </c>
      <c r="M961" s="124" t="s">
        <v>1449</v>
      </c>
    </row>
    <row r="962" spans="1:13" x14ac:dyDescent="0.15">
      <c r="A962">
        <v>1961</v>
      </c>
      <c r="B962" t="s">
        <v>3855</v>
      </c>
      <c r="C962" t="s">
        <v>3856</v>
      </c>
      <c r="D962" t="s">
        <v>129</v>
      </c>
      <c r="E962" s="139" t="s">
        <v>1822</v>
      </c>
      <c r="F962">
        <v>492582</v>
      </c>
      <c r="G962">
        <v>25</v>
      </c>
      <c r="H962">
        <v>500000961</v>
      </c>
      <c r="I962" t="s">
        <v>676</v>
      </c>
      <c r="J962" t="s">
        <v>803</v>
      </c>
      <c r="K962" s="125" t="str">
        <f t="shared" si="14"/>
        <v>00</v>
      </c>
      <c r="L962">
        <f>VLOOKUP(E962,所属団体コード!$A$2:$B$225,2,0)</f>
        <v>169</v>
      </c>
      <c r="M962" s="124" t="s">
        <v>1659</v>
      </c>
    </row>
    <row r="963" spans="1:13" x14ac:dyDescent="0.15">
      <c r="A963">
        <v>1962</v>
      </c>
      <c r="B963" t="s">
        <v>3857</v>
      </c>
      <c r="C963" t="s">
        <v>3858</v>
      </c>
      <c r="D963" t="s">
        <v>129</v>
      </c>
      <c r="E963" s="139" t="s">
        <v>1822</v>
      </c>
      <c r="F963">
        <v>492582</v>
      </c>
      <c r="G963">
        <v>40</v>
      </c>
      <c r="H963">
        <v>500000962</v>
      </c>
      <c r="I963" t="s">
        <v>924</v>
      </c>
      <c r="J963" t="s">
        <v>4719</v>
      </c>
      <c r="K963" s="125" t="str">
        <f t="shared" ref="K963:K1026" si="15">LEFT(M963,2)</f>
        <v>01</v>
      </c>
      <c r="L963">
        <f>VLOOKUP(E963,所属団体コード!$A$2:$B$225,2,0)</f>
        <v>169</v>
      </c>
      <c r="M963" s="124" t="s">
        <v>5378</v>
      </c>
    </row>
    <row r="964" spans="1:13" x14ac:dyDescent="0.15">
      <c r="A964">
        <v>1963</v>
      </c>
      <c r="B964" t="s">
        <v>3859</v>
      </c>
      <c r="C964" t="s">
        <v>3860</v>
      </c>
      <c r="D964" t="s">
        <v>129</v>
      </c>
      <c r="E964" s="139" t="s">
        <v>1822</v>
      </c>
      <c r="F964">
        <v>492582</v>
      </c>
      <c r="G964">
        <v>28</v>
      </c>
      <c r="H964">
        <v>500000963</v>
      </c>
      <c r="I964" t="s">
        <v>924</v>
      </c>
      <c r="J964" t="s">
        <v>4720</v>
      </c>
      <c r="K964" s="125" t="str">
        <f t="shared" si="15"/>
        <v>00</v>
      </c>
      <c r="L964">
        <f>VLOOKUP(E964,所属団体コード!$A$2:$B$225,2,0)</f>
        <v>169</v>
      </c>
      <c r="M964" s="124" t="s">
        <v>1687</v>
      </c>
    </row>
    <row r="965" spans="1:13" x14ac:dyDescent="0.15">
      <c r="A965">
        <v>1964</v>
      </c>
      <c r="B965" t="s">
        <v>3861</v>
      </c>
      <c r="C965" t="s">
        <v>3862</v>
      </c>
      <c r="D965" t="s">
        <v>129</v>
      </c>
      <c r="E965" s="139" t="s">
        <v>1822</v>
      </c>
      <c r="F965">
        <v>492582</v>
      </c>
      <c r="G965">
        <v>36</v>
      </c>
      <c r="H965">
        <v>500000964</v>
      </c>
      <c r="I965" t="s">
        <v>616</v>
      </c>
      <c r="J965" t="s">
        <v>4721</v>
      </c>
      <c r="K965" s="125" t="str">
        <f t="shared" si="15"/>
        <v>00</v>
      </c>
      <c r="L965">
        <f>VLOOKUP(E965,所属団体コード!$A$2:$B$225,2,0)</f>
        <v>169</v>
      </c>
      <c r="M965" s="124" t="s">
        <v>5379</v>
      </c>
    </row>
    <row r="966" spans="1:13" x14ac:dyDescent="0.15">
      <c r="A966">
        <v>1965</v>
      </c>
      <c r="B966" t="s">
        <v>3863</v>
      </c>
      <c r="C966" t="s">
        <v>3864</v>
      </c>
      <c r="D966" t="s">
        <v>129</v>
      </c>
      <c r="E966" s="139" t="s">
        <v>1822</v>
      </c>
      <c r="F966">
        <v>492582</v>
      </c>
      <c r="G966">
        <v>38</v>
      </c>
      <c r="H966">
        <v>500000965</v>
      </c>
      <c r="I966" t="s">
        <v>925</v>
      </c>
      <c r="J966" t="s">
        <v>839</v>
      </c>
      <c r="K966" s="125" t="str">
        <f t="shared" si="15"/>
        <v>01</v>
      </c>
      <c r="L966">
        <f>VLOOKUP(E966,所属団体コード!$A$2:$B$225,2,0)</f>
        <v>169</v>
      </c>
      <c r="M966" s="124" t="s">
        <v>1591</v>
      </c>
    </row>
    <row r="967" spans="1:13" x14ac:dyDescent="0.15">
      <c r="A967">
        <v>1966</v>
      </c>
      <c r="B967" t="s">
        <v>3865</v>
      </c>
      <c r="C967" t="s">
        <v>3866</v>
      </c>
      <c r="D967" t="s">
        <v>129</v>
      </c>
      <c r="E967" s="139" t="s">
        <v>1822</v>
      </c>
      <c r="F967">
        <v>492582</v>
      </c>
      <c r="G967">
        <v>34</v>
      </c>
      <c r="H967">
        <v>500000966</v>
      </c>
      <c r="I967" t="s">
        <v>724</v>
      </c>
      <c r="J967" t="s">
        <v>1346</v>
      </c>
      <c r="K967" s="125" t="str">
        <f t="shared" si="15"/>
        <v>00</v>
      </c>
      <c r="L967">
        <f>VLOOKUP(E967,所属団体コード!$A$2:$B$225,2,0)</f>
        <v>169</v>
      </c>
      <c r="M967" s="124" t="s">
        <v>1704</v>
      </c>
    </row>
    <row r="968" spans="1:13" x14ac:dyDescent="0.15">
      <c r="A968">
        <v>1967</v>
      </c>
      <c r="B968" t="s">
        <v>3867</v>
      </c>
      <c r="C968" t="s">
        <v>3868</v>
      </c>
      <c r="D968" t="s">
        <v>129</v>
      </c>
      <c r="E968" s="139" t="s">
        <v>1822</v>
      </c>
      <c r="F968">
        <v>492582</v>
      </c>
      <c r="G968">
        <v>35</v>
      </c>
      <c r="H968">
        <v>500000967</v>
      </c>
      <c r="I968" t="s">
        <v>4362</v>
      </c>
      <c r="J968" t="s">
        <v>1698</v>
      </c>
      <c r="K968" s="125" t="str">
        <f t="shared" si="15"/>
        <v>01</v>
      </c>
      <c r="L968">
        <f>VLOOKUP(E968,所属団体コード!$A$2:$B$225,2,0)</f>
        <v>169</v>
      </c>
      <c r="M968" s="124" t="s">
        <v>5380</v>
      </c>
    </row>
    <row r="969" spans="1:13" x14ac:dyDescent="0.15">
      <c r="A969">
        <v>1968</v>
      </c>
      <c r="B969" t="s">
        <v>3869</v>
      </c>
      <c r="C969" t="s">
        <v>3870</v>
      </c>
      <c r="D969" t="s">
        <v>129</v>
      </c>
      <c r="E969" s="139" t="s">
        <v>1822</v>
      </c>
      <c r="F969">
        <v>492582</v>
      </c>
      <c r="G969">
        <v>33</v>
      </c>
      <c r="H969">
        <v>500000968</v>
      </c>
      <c r="I969" t="s">
        <v>4363</v>
      </c>
      <c r="J969" t="s">
        <v>1137</v>
      </c>
      <c r="K969" s="125" t="str">
        <f t="shared" si="15"/>
        <v>00</v>
      </c>
      <c r="L969">
        <f>VLOOKUP(E969,所属団体コード!$A$2:$B$225,2,0)</f>
        <v>169</v>
      </c>
      <c r="M969" s="124" t="s">
        <v>1685</v>
      </c>
    </row>
    <row r="970" spans="1:13" x14ac:dyDescent="0.15">
      <c r="A970">
        <v>1969</v>
      </c>
      <c r="B970" t="s">
        <v>3871</v>
      </c>
      <c r="C970" t="s">
        <v>3872</v>
      </c>
      <c r="D970" t="s">
        <v>129</v>
      </c>
      <c r="E970" s="139" t="s">
        <v>1822</v>
      </c>
      <c r="F970">
        <v>492582</v>
      </c>
      <c r="G970">
        <v>34</v>
      </c>
      <c r="H970">
        <v>500000969</v>
      </c>
      <c r="I970" t="s">
        <v>651</v>
      </c>
      <c r="J970" t="s">
        <v>988</v>
      </c>
      <c r="K970" s="125" t="str">
        <f t="shared" si="15"/>
        <v>00</v>
      </c>
      <c r="L970">
        <f>VLOOKUP(E970,所属団体コード!$A$2:$B$225,2,0)</f>
        <v>169</v>
      </c>
      <c r="M970" s="124" t="s">
        <v>1510</v>
      </c>
    </row>
    <row r="971" spans="1:13" x14ac:dyDescent="0.15">
      <c r="A971">
        <v>1970</v>
      </c>
      <c r="B971" t="s">
        <v>3873</v>
      </c>
      <c r="C971" t="s">
        <v>3874</v>
      </c>
      <c r="D971" t="s">
        <v>129</v>
      </c>
      <c r="E971" s="139" t="s">
        <v>1822</v>
      </c>
      <c r="F971">
        <v>492582</v>
      </c>
      <c r="G971">
        <v>37</v>
      </c>
      <c r="H971">
        <v>500000970</v>
      </c>
      <c r="I971" t="s">
        <v>4364</v>
      </c>
      <c r="J971" t="s">
        <v>1137</v>
      </c>
      <c r="K971" s="125" t="str">
        <f t="shared" si="15"/>
        <v>00</v>
      </c>
      <c r="L971">
        <f>VLOOKUP(E971,所属団体コード!$A$2:$B$225,2,0)</f>
        <v>169</v>
      </c>
      <c r="M971" s="124" t="s">
        <v>1691</v>
      </c>
    </row>
    <row r="972" spans="1:13" x14ac:dyDescent="0.15">
      <c r="A972">
        <v>1971</v>
      </c>
      <c r="B972" t="s">
        <v>3875</v>
      </c>
      <c r="C972" t="s">
        <v>3876</v>
      </c>
      <c r="D972" t="s">
        <v>129</v>
      </c>
      <c r="E972" s="139" t="s">
        <v>1822</v>
      </c>
      <c r="F972">
        <v>492582</v>
      </c>
      <c r="G972">
        <v>33</v>
      </c>
      <c r="H972">
        <v>500000971</v>
      </c>
      <c r="I972" t="s">
        <v>4365</v>
      </c>
      <c r="J972" t="s">
        <v>4722</v>
      </c>
      <c r="K972" s="125" t="str">
        <f t="shared" si="15"/>
        <v>00</v>
      </c>
      <c r="L972">
        <f>VLOOKUP(E972,所属団体コード!$A$2:$B$225,2,0)</f>
        <v>169</v>
      </c>
      <c r="M972" s="124" t="s">
        <v>5381</v>
      </c>
    </row>
    <row r="973" spans="1:13" x14ac:dyDescent="0.15">
      <c r="A973">
        <v>1972</v>
      </c>
      <c r="B973" t="s">
        <v>3877</v>
      </c>
      <c r="C973" t="s">
        <v>3878</v>
      </c>
      <c r="D973" t="s">
        <v>129</v>
      </c>
      <c r="E973" s="139" t="s">
        <v>1822</v>
      </c>
      <c r="F973">
        <v>492582</v>
      </c>
      <c r="G973">
        <v>28</v>
      </c>
      <c r="H973">
        <v>500000972</v>
      </c>
      <c r="I973" t="s">
        <v>744</v>
      </c>
      <c r="J973" t="s">
        <v>742</v>
      </c>
      <c r="K973" s="125" t="str">
        <f t="shared" si="15"/>
        <v>00</v>
      </c>
      <c r="L973">
        <f>VLOOKUP(E973,所属団体コード!$A$2:$B$225,2,0)</f>
        <v>169</v>
      </c>
      <c r="M973" s="124" t="s">
        <v>1575</v>
      </c>
    </row>
    <row r="974" spans="1:13" x14ac:dyDescent="0.15">
      <c r="A974">
        <v>1973</v>
      </c>
      <c r="B974" t="s">
        <v>3879</v>
      </c>
      <c r="C974" t="s">
        <v>1525</v>
      </c>
      <c r="D974" t="s">
        <v>129</v>
      </c>
      <c r="E974" s="139" t="s">
        <v>1822</v>
      </c>
      <c r="F974">
        <v>492582</v>
      </c>
      <c r="G974">
        <v>33</v>
      </c>
      <c r="H974">
        <v>500000973</v>
      </c>
      <c r="I974" t="s">
        <v>958</v>
      </c>
      <c r="J974" t="s">
        <v>960</v>
      </c>
      <c r="K974" s="125" t="str">
        <f t="shared" si="15"/>
        <v>00</v>
      </c>
      <c r="L974">
        <f>VLOOKUP(E974,所属団体コード!$A$2:$B$225,2,0)</f>
        <v>169</v>
      </c>
      <c r="M974" s="124" t="s">
        <v>1511</v>
      </c>
    </row>
    <row r="975" spans="1:13" x14ac:dyDescent="0.15">
      <c r="A975">
        <v>1974</v>
      </c>
      <c r="B975" t="s">
        <v>3880</v>
      </c>
      <c r="C975" t="s">
        <v>3881</v>
      </c>
      <c r="D975" t="s">
        <v>129</v>
      </c>
      <c r="E975" s="139" t="s">
        <v>1822</v>
      </c>
      <c r="F975">
        <v>492582</v>
      </c>
      <c r="G975">
        <v>33</v>
      </c>
      <c r="H975">
        <v>500000974</v>
      </c>
      <c r="I975" t="s">
        <v>672</v>
      </c>
      <c r="J975" t="s">
        <v>907</v>
      </c>
      <c r="K975" s="125" t="str">
        <f t="shared" si="15"/>
        <v>00</v>
      </c>
      <c r="L975">
        <f>VLOOKUP(E975,所属団体コード!$A$2:$B$225,2,0)</f>
        <v>169</v>
      </c>
      <c r="M975" s="124" t="s">
        <v>1669</v>
      </c>
    </row>
    <row r="976" spans="1:13" x14ac:dyDescent="0.15">
      <c r="A976">
        <v>1975</v>
      </c>
      <c r="B976" t="s">
        <v>3882</v>
      </c>
      <c r="C976" t="s">
        <v>3883</v>
      </c>
      <c r="D976" t="s">
        <v>129</v>
      </c>
      <c r="E976" s="139" t="s">
        <v>1822</v>
      </c>
      <c r="F976">
        <v>492582</v>
      </c>
      <c r="G976">
        <v>33</v>
      </c>
      <c r="H976">
        <v>500000975</v>
      </c>
      <c r="I976" t="s">
        <v>654</v>
      </c>
      <c r="J976" t="s">
        <v>1271</v>
      </c>
      <c r="K976" s="125" t="str">
        <f t="shared" si="15"/>
        <v>00</v>
      </c>
      <c r="L976">
        <f>VLOOKUP(E976,所属団体コード!$A$2:$B$225,2,0)</f>
        <v>169</v>
      </c>
      <c r="M976" s="124" t="s">
        <v>1568</v>
      </c>
    </row>
    <row r="977" spans="1:13" x14ac:dyDescent="0.15">
      <c r="A977">
        <v>1976</v>
      </c>
      <c r="B977" t="s">
        <v>3884</v>
      </c>
      <c r="C977" t="s">
        <v>3885</v>
      </c>
      <c r="D977" t="s">
        <v>129</v>
      </c>
      <c r="E977" s="139" t="s">
        <v>1822</v>
      </c>
      <c r="F977">
        <v>492582</v>
      </c>
      <c r="G977">
        <v>28</v>
      </c>
      <c r="H977">
        <v>500000976</v>
      </c>
      <c r="I977" t="s">
        <v>4366</v>
      </c>
      <c r="J977" t="s">
        <v>794</v>
      </c>
      <c r="K977" s="125" t="str">
        <f t="shared" si="15"/>
        <v>01</v>
      </c>
      <c r="L977">
        <f>VLOOKUP(E977,所属団体コード!$A$2:$B$225,2,0)</f>
        <v>169</v>
      </c>
      <c r="M977" s="124" t="s">
        <v>1571</v>
      </c>
    </row>
    <row r="978" spans="1:13" x14ac:dyDescent="0.15">
      <c r="A978">
        <v>1977</v>
      </c>
      <c r="B978" t="s">
        <v>3886</v>
      </c>
      <c r="C978" t="s">
        <v>3887</v>
      </c>
      <c r="D978" t="s">
        <v>129</v>
      </c>
      <c r="E978" s="139" t="s">
        <v>1822</v>
      </c>
      <c r="F978">
        <v>492582</v>
      </c>
      <c r="G978">
        <v>37</v>
      </c>
      <c r="H978">
        <v>500000977</v>
      </c>
      <c r="I978" t="s">
        <v>4367</v>
      </c>
      <c r="J978" t="s">
        <v>1191</v>
      </c>
      <c r="K978" s="125" t="str">
        <f t="shared" si="15"/>
        <v>00</v>
      </c>
      <c r="L978">
        <f>VLOOKUP(E978,所属団体コード!$A$2:$B$225,2,0)</f>
        <v>169</v>
      </c>
      <c r="M978" s="124" t="s">
        <v>5382</v>
      </c>
    </row>
    <row r="979" spans="1:13" x14ac:dyDescent="0.15">
      <c r="A979">
        <v>1978</v>
      </c>
      <c r="B979" t="s">
        <v>3888</v>
      </c>
      <c r="C979" t="s">
        <v>3889</v>
      </c>
      <c r="D979" t="s">
        <v>129</v>
      </c>
      <c r="E979" s="139" t="s">
        <v>1822</v>
      </c>
      <c r="F979">
        <v>492582</v>
      </c>
      <c r="G979">
        <v>28</v>
      </c>
      <c r="H979">
        <v>500000978</v>
      </c>
      <c r="I979" t="s">
        <v>4368</v>
      </c>
      <c r="J979" t="s">
        <v>642</v>
      </c>
      <c r="K979" s="125" t="str">
        <f t="shared" si="15"/>
        <v>00</v>
      </c>
      <c r="L979">
        <f>VLOOKUP(E979,所属団体コード!$A$2:$B$225,2,0)</f>
        <v>169</v>
      </c>
      <c r="M979" s="124" t="s">
        <v>1437</v>
      </c>
    </row>
    <row r="980" spans="1:13" x14ac:dyDescent="0.15">
      <c r="A980">
        <v>1979</v>
      </c>
      <c r="B980" t="s">
        <v>3890</v>
      </c>
      <c r="C980" t="s">
        <v>3891</v>
      </c>
      <c r="D980" t="s">
        <v>129</v>
      </c>
      <c r="E980" s="139" t="s">
        <v>1822</v>
      </c>
      <c r="F980">
        <v>492582</v>
      </c>
      <c r="G980">
        <v>28</v>
      </c>
      <c r="H980">
        <v>500000979</v>
      </c>
      <c r="I980" t="s">
        <v>651</v>
      </c>
      <c r="J980" t="s">
        <v>639</v>
      </c>
      <c r="K980" s="125" t="str">
        <f t="shared" si="15"/>
        <v>00</v>
      </c>
      <c r="L980">
        <f>VLOOKUP(E980,所属団体コード!$A$2:$B$225,2,0)</f>
        <v>169</v>
      </c>
      <c r="M980" s="124" t="s">
        <v>1432</v>
      </c>
    </row>
    <row r="981" spans="1:13" x14ac:dyDescent="0.15">
      <c r="A981">
        <v>1980</v>
      </c>
      <c r="B981" t="s">
        <v>3892</v>
      </c>
      <c r="C981" t="s">
        <v>3893</v>
      </c>
      <c r="D981" t="s">
        <v>99</v>
      </c>
      <c r="E981" s="139" t="s">
        <v>1822</v>
      </c>
      <c r="F981">
        <v>492582</v>
      </c>
      <c r="G981">
        <v>38</v>
      </c>
      <c r="H981">
        <v>500000980</v>
      </c>
      <c r="I981" t="s">
        <v>832</v>
      </c>
      <c r="J981" t="s">
        <v>4447</v>
      </c>
      <c r="K981" s="125" t="str">
        <f t="shared" si="15"/>
        <v>96</v>
      </c>
      <c r="L981">
        <f>VLOOKUP(E981,所属団体コード!$A$2:$B$225,2,0)</f>
        <v>169</v>
      </c>
      <c r="M981" s="124" t="s">
        <v>5383</v>
      </c>
    </row>
    <row r="982" spans="1:13" x14ac:dyDescent="0.15">
      <c r="A982">
        <v>1981</v>
      </c>
      <c r="B982" t="s">
        <v>3894</v>
      </c>
      <c r="C982" t="s">
        <v>3895</v>
      </c>
      <c r="D982" t="s">
        <v>126</v>
      </c>
      <c r="E982" s="139" t="s">
        <v>1799</v>
      </c>
      <c r="F982">
        <v>491084</v>
      </c>
      <c r="G982">
        <v>42</v>
      </c>
      <c r="H982">
        <v>500000981</v>
      </c>
      <c r="I982" t="s">
        <v>624</v>
      </c>
      <c r="J982" t="s">
        <v>765</v>
      </c>
      <c r="K982" s="125" t="str">
        <f t="shared" si="15"/>
        <v>99</v>
      </c>
      <c r="L982">
        <f>VLOOKUP(E982,所属団体コード!$A$2:$B$225,2,0)</f>
        <v>145</v>
      </c>
      <c r="M982" s="124" t="s">
        <v>4816</v>
      </c>
    </row>
    <row r="983" spans="1:13" x14ac:dyDescent="0.15">
      <c r="A983">
        <v>1982</v>
      </c>
      <c r="B983" t="s">
        <v>3896</v>
      </c>
      <c r="C983" t="s">
        <v>3897</v>
      </c>
      <c r="D983" t="s">
        <v>126</v>
      </c>
      <c r="E983" s="139" t="s">
        <v>1799</v>
      </c>
      <c r="F983">
        <v>491084</v>
      </c>
      <c r="G983">
        <v>28</v>
      </c>
      <c r="H983">
        <v>500000982</v>
      </c>
      <c r="I983" t="s">
        <v>1547</v>
      </c>
      <c r="J983" t="s">
        <v>750</v>
      </c>
      <c r="K983" s="125" t="str">
        <f t="shared" si="15"/>
        <v>99</v>
      </c>
      <c r="L983">
        <f>VLOOKUP(E983,所属団体コード!$A$2:$B$225,2,0)</f>
        <v>145</v>
      </c>
      <c r="M983" s="124" t="s">
        <v>4825</v>
      </c>
    </row>
    <row r="984" spans="1:13" x14ac:dyDescent="0.15">
      <c r="A984">
        <v>1983</v>
      </c>
      <c r="B984" t="s">
        <v>3898</v>
      </c>
      <c r="C984" t="s">
        <v>3899</v>
      </c>
      <c r="D984" t="s">
        <v>126</v>
      </c>
      <c r="E984" s="139" t="s">
        <v>1803</v>
      </c>
      <c r="F984">
        <v>492254</v>
      </c>
      <c r="G984">
        <v>33</v>
      </c>
      <c r="H984">
        <v>500000983</v>
      </c>
      <c r="I984" t="s">
        <v>4369</v>
      </c>
      <c r="J984" t="s">
        <v>4723</v>
      </c>
      <c r="K984" s="125" t="str">
        <f t="shared" si="15"/>
        <v>96</v>
      </c>
      <c r="L984">
        <f>VLOOKUP(E984,所属団体コード!$A$2:$B$225,2,0)</f>
        <v>149</v>
      </c>
      <c r="M984" s="124" t="s">
        <v>5384</v>
      </c>
    </row>
    <row r="985" spans="1:13" x14ac:dyDescent="0.15">
      <c r="A985">
        <v>1984</v>
      </c>
      <c r="B985" t="s">
        <v>3900</v>
      </c>
      <c r="C985" t="s">
        <v>3901</v>
      </c>
      <c r="D985" t="s">
        <v>126</v>
      </c>
      <c r="E985" s="139" t="s">
        <v>1803</v>
      </c>
      <c r="F985">
        <v>492254</v>
      </c>
      <c r="G985">
        <v>33</v>
      </c>
      <c r="H985">
        <v>500000984</v>
      </c>
      <c r="I985" t="s">
        <v>784</v>
      </c>
      <c r="J985" t="s">
        <v>4724</v>
      </c>
      <c r="K985" s="125" t="str">
        <f t="shared" si="15"/>
        <v>99</v>
      </c>
      <c r="L985">
        <f>VLOOKUP(E985,所属団体コード!$A$2:$B$225,2,0)</f>
        <v>149</v>
      </c>
      <c r="M985" s="124" t="s">
        <v>5254</v>
      </c>
    </row>
    <row r="986" spans="1:13" x14ac:dyDescent="0.15">
      <c r="A986">
        <v>1985</v>
      </c>
      <c r="B986" t="s">
        <v>3902</v>
      </c>
      <c r="C986" t="s">
        <v>3903</v>
      </c>
      <c r="D986" t="s">
        <v>126</v>
      </c>
      <c r="E986" s="139" t="s">
        <v>1803</v>
      </c>
      <c r="F986">
        <v>492254</v>
      </c>
      <c r="G986">
        <v>33</v>
      </c>
      <c r="H986">
        <v>500000985</v>
      </c>
      <c r="I986" t="s">
        <v>832</v>
      </c>
      <c r="J986" t="s">
        <v>745</v>
      </c>
      <c r="K986" s="125" t="str">
        <f t="shared" si="15"/>
        <v>96</v>
      </c>
      <c r="L986">
        <f>VLOOKUP(E986,所属団体コード!$A$2:$B$225,2,0)</f>
        <v>149</v>
      </c>
      <c r="M986" s="124" t="s">
        <v>5385</v>
      </c>
    </row>
    <row r="987" spans="1:13" x14ac:dyDescent="0.15">
      <c r="A987">
        <v>1986</v>
      </c>
      <c r="B987" t="s">
        <v>3904</v>
      </c>
      <c r="C987" t="s">
        <v>3905</v>
      </c>
      <c r="D987" t="s">
        <v>118</v>
      </c>
      <c r="E987" s="139" t="s">
        <v>1803</v>
      </c>
      <c r="F987">
        <v>492254</v>
      </c>
      <c r="G987">
        <v>33</v>
      </c>
      <c r="H987">
        <v>500000986</v>
      </c>
      <c r="I987" t="s">
        <v>938</v>
      </c>
      <c r="J987" t="s">
        <v>978</v>
      </c>
      <c r="K987" s="125" t="str">
        <f t="shared" si="15"/>
        <v>96</v>
      </c>
      <c r="L987">
        <f>VLOOKUP(E987,所属団体コード!$A$2:$B$225,2,0)</f>
        <v>149</v>
      </c>
      <c r="M987" s="124" t="s">
        <v>5386</v>
      </c>
    </row>
    <row r="988" spans="1:13" x14ac:dyDescent="0.15">
      <c r="A988">
        <v>1987</v>
      </c>
      <c r="B988" t="s">
        <v>3906</v>
      </c>
      <c r="C988" t="s">
        <v>3907</v>
      </c>
      <c r="D988" t="s">
        <v>178</v>
      </c>
      <c r="E988" s="139" t="s">
        <v>1803</v>
      </c>
      <c r="F988">
        <v>492254</v>
      </c>
      <c r="G988">
        <v>33</v>
      </c>
      <c r="H988">
        <v>500000987</v>
      </c>
      <c r="I988" t="s">
        <v>995</v>
      </c>
      <c r="J988" t="s">
        <v>668</v>
      </c>
      <c r="K988" s="125" t="str">
        <f t="shared" si="15"/>
        <v>94</v>
      </c>
      <c r="L988">
        <f>VLOOKUP(E988,所属団体コード!$A$2:$B$225,2,0)</f>
        <v>149</v>
      </c>
      <c r="M988" s="124" t="s">
        <v>5387</v>
      </c>
    </row>
    <row r="989" spans="1:13" x14ac:dyDescent="0.15">
      <c r="A989">
        <v>1988</v>
      </c>
      <c r="B989" t="s">
        <v>3908</v>
      </c>
      <c r="C989" t="s">
        <v>3909</v>
      </c>
      <c r="D989" t="s">
        <v>178</v>
      </c>
      <c r="E989" s="139" t="s">
        <v>1803</v>
      </c>
      <c r="F989">
        <v>492254</v>
      </c>
      <c r="G989">
        <v>33</v>
      </c>
      <c r="H989">
        <v>500000988</v>
      </c>
      <c r="I989" t="s">
        <v>824</v>
      </c>
      <c r="J989" t="s">
        <v>4725</v>
      </c>
      <c r="K989" s="125" t="str">
        <f t="shared" si="15"/>
        <v>87</v>
      </c>
      <c r="L989">
        <f>VLOOKUP(E989,所属団体コード!$A$2:$B$225,2,0)</f>
        <v>149</v>
      </c>
      <c r="M989" s="124" t="s">
        <v>5388</v>
      </c>
    </row>
    <row r="990" spans="1:13" x14ac:dyDescent="0.15">
      <c r="A990">
        <v>1989</v>
      </c>
      <c r="B990" t="s">
        <v>3910</v>
      </c>
      <c r="C990" t="s">
        <v>3911</v>
      </c>
      <c r="D990" t="s">
        <v>134</v>
      </c>
      <c r="E990" s="139" t="s">
        <v>1803</v>
      </c>
      <c r="F990">
        <v>492254</v>
      </c>
      <c r="G990">
        <v>33</v>
      </c>
      <c r="H990">
        <v>500000989</v>
      </c>
      <c r="I990" t="s">
        <v>644</v>
      </c>
      <c r="J990" t="s">
        <v>706</v>
      </c>
      <c r="K990" s="125" t="str">
        <f t="shared" si="15"/>
        <v>93</v>
      </c>
      <c r="L990">
        <f>VLOOKUP(E990,所属団体コード!$A$2:$B$225,2,0)</f>
        <v>149</v>
      </c>
      <c r="M990" s="124" t="s">
        <v>5389</v>
      </c>
    </row>
    <row r="991" spans="1:13" x14ac:dyDescent="0.15">
      <c r="A991">
        <v>1990</v>
      </c>
      <c r="B991" t="s">
        <v>3912</v>
      </c>
      <c r="C991" t="s">
        <v>3913</v>
      </c>
      <c r="D991" t="s">
        <v>178</v>
      </c>
      <c r="E991" s="139" t="s">
        <v>1803</v>
      </c>
      <c r="F991">
        <v>492254</v>
      </c>
      <c r="G991">
        <v>33</v>
      </c>
      <c r="H991">
        <v>500000990</v>
      </c>
      <c r="I991" t="s">
        <v>626</v>
      </c>
      <c r="J991" t="s">
        <v>4726</v>
      </c>
      <c r="K991" s="125" t="str">
        <f t="shared" si="15"/>
        <v>88</v>
      </c>
      <c r="L991">
        <f>VLOOKUP(E991,所属団体コード!$A$2:$B$225,2,0)</f>
        <v>149</v>
      </c>
      <c r="M991" s="124" t="s">
        <v>5390</v>
      </c>
    </row>
    <row r="992" spans="1:13" x14ac:dyDescent="0.15">
      <c r="A992">
        <v>1991</v>
      </c>
      <c r="B992" t="s">
        <v>3914</v>
      </c>
      <c r="C992" t="s">
        <v>3915</v>
      </c>
      <c r="D992" t="s">
        <v>99</v>
      </c>
      <c r="E992" s="139" t="s">
        <v>1803</v>
      </c>
      <c r="F992">
        <v>492254</v>
      </c>
      <c r="G992">
        <v>33</v>
      </c>
      <c r="H992">
        <v>500000991</v>
      </c>
      <c r="I992" t="s">
        <v>4370</v>
      </c>
      <c r="J992" t="s">
        <v>954</v>
      </c>
      <c r="K992" s="125" t="str">
        <f t="shared" si="15"/>
        <v>93</v>
      </c>
      <c r="L992">
        <f>VLOOKUP(E992,所属団体コード!$A$2:$B$225,2,0)</f>
        <v>149</v>
      </c>
      <c r="M992" s="124" t="s">
        <v>5391</v>
      </c>
    </row>
    <row r="993" spans="1:13" x14ac:dyDescent="0.15">
      <c r="A993">
        <v>1992</v>
      </c>
      <c r="B993" t="s">
        <v>3916</v>
      </c>
      <c r="C993" t="s">
        <v>3917</v>
      </c>
      <c r="D993" t="s">
        <v>178</v>
      </c>
      <c r="E993" s="139" t="s">
        <v>1803</v>
      </c>
      <c r="F993">
        <v>492254</v>
      </c>
      <c r="G993">
        <v>33</v>
      </c>
      <c r="H993">
        <v>500000992</v>
      </c>
      <c r="I993" t="s">
        <v>858</v>
      </c>
      <c r="J993" t="s">
        <v>4727</v>
      </c>
      <c r="K993" s="125" t="str">
        <f t="shared" si="15"/>
        <v>92</v>
      </c>
      <c r="L993">
        <f>VLOOKUP(E993,所属団体コード!$A$2:$B$225,2,0)</f>
        <v>149</v>
      </c>
      <c r="M993" s="124" t="s">
        <v>5392</v>
      </c>
    </row>
    <row r="994" spans="1:13" x14ac:dyDescent="0.15">
      <c r="A994">
        <v>1993</v>
      </c>
      <c r="B994" t="s">
        <v>3918</v>
      </c>
      <c r="C994" t="s">
        <v>3919</v>
      </c>
      <c r="D994" t="s">
        <v>178</v>
      </c>
      <c r="E994" s="139" t="s">
        <v>1803</v>
      </c>
      <c r="F994">
        <v>492254</v>
      </c>
      <c r="G994">
        <v>33</v>
      </c>
      <c r="H994">
        <v>500000993</v>
      </c>
      <c r="I994" t="s">
        <v>790</v>
      </c>
      <c r="J994" t="s">
        <v>812</v>
      </c>
      <c r="K994" s="125" t="str">
        <f t="shared" si="15"/>
        <v>91</v>
      </c>
      <c r="L994">
        <f>VLOOKUP(E994,所属団体コード!$A$2:$B$225,2,0)</f>
        <v>149</v>
      </c>
      <c r="M994" s="124" t="s">
        <v>5393</v>
      </c>
    </row>
    <row r="995" spans="1:13" x14ac:dyDescent="0.15">
      <c r="A995">
        <v>1994</v>
      </c>
      <c r="B995" t="s">
        <v>3920</v>
      </c>
      <c r="C995" t="s">
        <v>3921</v>
      </c>
      <c r="D995" t="s">
        <v>118</v>
      </c>
      <c r="E995" s="139" t="s">
        <v>1794</v>
      </c>
      <c r="F995">
        <v>491026</v>
      </c>
      <c r="G995">
        <v>35</v>
      </c>
      <c r="H995">
        <v>500000994</v>
      </c>
      <c r="I995" t="s">
        <v>1105</v>
      </c>
      <c r="J995" t="s">
        <v>1030</v>
      </c>
      <c r="K995" s="125" t="str">
        <f t="shared" si="15"/>
        <v>98</v>
      </c>
      <c r="L995">
        <f>VLOOKUP(E995,所属団体コード!$A$2:$B$225,2,0)</f>
        <v>139</v>
      </c>
      <c r="M995" s="124" t="s">
        <v>5394</v>
      </c>
    </row>
    <row r="996" spans="1:13" x14ac:dyDescent="0.15">
      <c r="A996">
        <v>1995</v>
      </c>
      <c r="B996" t="s">
        <v>3922</v>
      </c>
      <c r="C996" t="s">
        <v>3923</v>
      </c>
      <c r="D996" t="s">
        <v>126</v>
      </c>
      <c r="E996" s="139" t="s">
        <v>1794</v>
      </c>
      <c r="F996">
        <v>491026</v>
      </c>
      <c r="G996">
        <v>35</v>
      </c>
      <c r="H996">
        <v>500000995</v>
      </c>
      <c r="I996" t="s">
        <v>1024</v>
      </c>
      <c r="J996" t="s">
        <v>4728</v>
      </c>
      <c r="K996" s="125" t="str">
        <f t="shared" si="15"/>
        <v>99</v>
      </c>
      <c r="L996">
        <f>VLOOKUP(E996,所属団体コード!$A$2:$B$225,2,0)</f>
        <v>139</v>
      </c>
      <c r="M996" s="124" t="s">
        <v>5395</v>
      </c>
    </row>
    <row r="997" spans="1:13" x14ac:dyDescent="0.15">
      <c r="A997">
        <v>1996</v>
      </c>
      <c r="B997" t="s">
        <v>3924</v>
      </c>
      <c r="C997" t="s">
        <v>3925</v>
      </c>
      <c r="D997" t="s">
        <v>126</v>
      </c>
      <c r="E997" s="139" t="s">
        <v>1794</v>
      </c>
      <c r="F997">
        <v>491026</v>
      </c>
      <c r="G997">
        <v>35</v>
      </c>
      <c r="H997">
        <v>500000996</v>
      </c>
      <c r="I997" t="s">
        <v>736</v>
      </c>
      <c r="J997" t="s">
        <v>1088</v>
      </c>
      <c r="K997" s="125" t="str">
        <f t="shared" si="15"/>
        <v>99</v>
      </c>
      <c r="L997">
        <f>VLOOKUP(E997,所属団体コード!$A$2:$B$225,2,0)</f>
        <v>139</v>
      </c>
      <c r="M997" s="124" t="s">
        <v>5070</v>
      </c>
    </row>
    <row r="998" spans="1:13" x14ac:dyDescent="0.15">
      <c r="A998">
        <v>1997</v>
      </c>
      <c r="B998" t="s">
        <v>3926</v>
      </c>
      <c r="C998" t="s">
        <v>3927</v>
      </c>
      <c r="D998" t="s">
        <v>126</v>
      </c>
      <c r="E998" s="139" t="s">
        <v>1794</v>
      </c>
      <c r="F998">
        <v>491026</v>
      </c>
      <c r="G998">
        <v>35</v>
      </c>
      <c r="H998">
        <v>500000997</v>
      </c>
      <c r="I998" t="s">
        <v>665</v>
      </c>
      <c r="J998" t="s">
        <v>4461</v>
      </c>
      <c r="K998" s="125" t="str">
        <f t="shared" si="15"/>
        <v>99</v>
      </c>
      <c r="L998">
        <f>VLOOKUP(E998,所属団体コード!$A$2:$B$225,2,0)</f>
        <v>139</v>
      </c>
      <c r="M998" s="124" t="s">
        <v>5396</v>
      </c>
    </row>
    <row r="999" spans="1:13" x14ac:dyDescent="0.15">
      <c r="A999">
        <v>1998</v>
      </c>
      <c r="B999" t="s">
        <v>3928</v>
      </c>
      <c r="C999" t="s">
        <v>3929</v>
      </c>
      <c r="D999" t="s">
        <v>126</v>
      </c>
      <c r="E999" s="139" t="s">
        <v>1794</v>
      </c>
      <c r="F999">
        <v>491026</v>
      </c>
      <c r="G999">
        <v>35</v>
      </c>
      <c r="H999">
        <v>500000998</v>
      </c>
      <c r="I999" t="s">
        <v>634</v>
      </c>
      <c r="J999" t="s">
        <v>717</v>
      </c>
      <c r="K999" s="125" t="str">
        <f t="shared" si="15"/>
        <v>00</v>
      </c>
      <c r="L999">
        <f>VLOOKUP(E999,所属団体コード!$A$2:$B$225,2,0)</f>
        <v>139</v>
      </c>
      <c r="M999" s="124" t="s">
        <v>1462</v>
      </c>
    </row>
    <row r="1000" spans="1:13" x14ac:dyDescent="0.15">
      <c r="A1000">
        <v>1999</v>
      </c>
      <c r="B1000" t="s">
        <v>3930</v>
      </c>
      <c r="C1000" t="s">
        <v>3931</v>
      </c>
      <c r="D1000" t="s">
        <v>126</v>
      </c>
      <c r="E1000" s="139" t="s">
        <v>1794</v>
      </c>
      <c r="F1000">
        <v>491026</v>
      </c>
      <c r="G1000">
        <v>35</v>
      </c>
      <c r="H1000">
        <v>500000999</v>
      </c>
      <c r="I1000" t="s">
        <v>1053</v>
      </c>
      <c r="J1000" t="s">
        <v>984</v>
      </c>
      <c r="K1000" s="125" t="str">
        <f t="shared" si="15"/>
        <v>00</v>
      </c>
      <c r="L1000">
        <f>VLOOKUP(E1000,所属団体コード!$A$2:$B$225,2,0)</f>
        <v>139</v>
      </c>
      <c r="M1000" s="124" t="s">
        <v>1444</v>
      </c>
    </row>
    <row r="1001" spans="1:13" x14ac:dyDescent="0.15">
      <c r="A1001">
        <v>2000</v>
      </c>
      <c r="B1001" t="s">
        <v>3932</v>
      </c>
      <c r="C1001" t="s">
        <v>3933</v>
      </c>
      <c r="D1001" t="s">
        <v>99</v>
      </c>
      <c r="E1001" s="139" t="s">
        <v>1808</v>
      </c>
      <c r="F1001">
        <v>492266</v>
      </c>
      <c r="G1001">
        <v>46</v>
      </c>
      <c r="H1001">
        <v>500001000</v>
      </c>
      <c r="I1001" t="s">
        <v>4371</v>
      </c>
      <c r="J1001" t="s">
        <v>4729</v>
      </c>
      <c r="K1001" s="125" t="str">
        <f t="shared" si="15"/>
        <v>98</v>
      </c>
      <c r="L1001">
        <f>VLOOKUP(E1001,所属団体コード!$A$2:$B$225,2,0)</f>
        <v>155</v>
      </c>
      <c r="M1001" s="124" t="s">
        <v>5397</v>
      </c>
    </row>
    <row r="1002" spans="1:13" x14ac:dyDescent="0.15">
      <c r="A1002">
        <v>2001</v>
      </c>
      <c r="B1002" t="s">
        <v>3934</v>
      </c>
      <c r="C1002" t="s">
        <v>3935</v>
      </c>
      <c r="D1002" t="s">
        <v>99</v>
      </c>
      <c r="E1002" s="139" t="s">
        <v>1808</v>
      </c>
      <c r="F1002">
        <v>492266</v>
      </c>
      <c r="G1002">
        <v>38</v>
      </c>
      <c r="H1002">
        <v>500001001</v>
      </c>
      <c r="I1002" t="s">
        <v>709</v>
      </c>
      <c r="J1002" t="s">
        <v>1096</v>
      </c>
      <c r="K1002" s="125" t="str">
        <f t="shared" si="15"/>
        <v>97</v>
      </c>
      <c r="L1002">
        <f>VLOOKUP(E1002,所属団体コード!$A$2:$B$225,2,0)</f>
        <v>155</v>
      </c>
      <c r="M1002" s="124" t="s">
        <v>1646</v>
      </c>
    </row>
    <row r="1003" spans="1:13" x14ac:dyDescent="0.15">
      <c r="A1003">
        <v>2002</v>
      </c>
      <c r="B1003" t="s">
        <v>3936</v>
      </c>
      <c r="C1003" t="s">
        <v>3937</v>
      </c>
      <c r="D1003" t="s">
        <v>99</v>
      </c>
      <c r="E1003" s="139" t="s">
        <v>1808</v>
      </c>
      <c r="F1003">
        <v>492266</v>
      </c>
      <c r="G1003">
        <v>34</v>
      </c>
      <c r="H1003">
        <v>500001002</v>
      </c>
      <c r="I1003" t="s">
        <v>4372</v>
      </c>
      <c r="J1003" t="s">
        <v>698</v>
      </c>
      <c r="K1003" s="125" t="str">
        <f t="shared" si="15"/>
        <v>97</v>
      </c>
      <c r="L1003">
        <f>VLOOKUP(E1003,所属団体コード!$A$2:$B$225,2,0)</f>
        <v>155</v>
      </c>
      <c r="M1003" s="124" t="s">
        <v>5398</v>
      </c>
    </row>
    <row r="1004" spans="1:13" x14ac:dyDescent="0.15">
      <c r="A1004">
        <v>2003</v>
      </c>
      <c r="B1004" t="s">
        <v>3938</v>
      </c>
      <c r="C1004" t="s">
        <v>3939</v>
      </c>
      <c r="D1004" t="s">
        <v>99</v>
      </c>
      <c r="E1004" s="139" t="s">
        <v>1808</v>
      </c>
      <c r="F1004">
        <v>492266</v>
      </c>
      <c r="G1004">
        <v>45</v>
      </c>
      <c r="H1004">
        <v>500001003</v>
      </c>
      <c r="I1004" t="s">
        <v>4373</v>
      </c>
      <c r="J1004" t="s">
        <v>843</v>
      </c>
      <c r="K1004" s="125" t="str">
        <f t="shared" si="15"/>
        <v>97</v>
      </c>
      <c r="L1004">
        <f>VLOOKUP(E1004,所属団体コード!$A$2:$B$225,2,0)</f>
        <v>155</v>
      </c>
      <c r="M1004" s="124" t="s">
        <v>5399</v>
      </c>
    </row>
    <row r="1005" spans="1:13" x14ac:dyDescent="0.15">
      <c r="A1005">
        <v>2004</v>
      </c>
      <c r="B1005" t="s">
        <v>3940</v>
      </c>
      <c r="C1005" t="s">
        <v>3941</v>
      </c>
      <c r="D1005" t="s">
        <v>99</v>
      </c>
      <c r="E1005" s="139" t="s">
        <v>1808</v>
      </c>
      <c r="F1005">
        <v>492266</v>
      </c>
      <c r="G1005">
        <v>34</v>
      </c>
      <c r="H1005">
        <v>500001004</v>
      </c>
      <c r="I1005" t="s">
        <v>4374</v>
      </c>
      <c r="J1005" t="s">
        <v>4730</v>
      </c>
      <c r="K1005" s="125" t="str">
        <f t="shared" si="15"/>
        <v>97</v>
      </c>
      <c r="L1005">
        <f>VLOOKUP(E1005,所属団体コード!$A$2:$B$225,2,0)</f>
        <v>155</v>
      </c>
      <c r="M1005" s="124" t="s">
        <v>5400</v>
      </c>
    </row>
    <row r="1006" spans="1:13" x14ac:dyDescent="0.15">
      <c r="A1006">
        <v>2005</v>
      </c>
      <c r="B1006" t="s">
        <v>3942</v>
      </c>
      <c r="C1006" t="s">
        <v>3943</v>
      </c>
      <c r="D1006" t="s">
        <v>99</v>
      </c>
      <c r="E1006" s="139" t="s">
        <v>1808</v>
      </c>
      <c r="F1006">
        <v>492266</v>
      </c>
      <c r="G1006">
        <v>34</v>
      </c>
      <c r="H1006">
        <v>500001005</v>
      </c>
      <c r="I1006" t="s">
        <v>822</v>
      </c>
      <c r="J1006" t="s">
        <v>4731</v>
      </c>
      <c r="K1006" s="125" t="str">
        <f t="shared" si="15"/>
        <v>97</v>
      </c>
      <c r="L1006">
        <f>VLOOKUP(E1006,所属団体コード!$A$2:$B$225,2,0)</f>
        <v>155</v>
      </c>
      <c r="M1006" s="124" t="s">
        <v>4837</v>
      </c>
    </row>
    <row r="1007" spans="1:13" x14ac:dyDescent="0.15">
      <c r="A1007">
        <v>2006</v>
      </c>
      <c r="B1007" t="s">
        <v>3944</v>
      </c>
      <c r="C1007" t="s">
        <v>3945</v>
      </c>
      <c r="D1007" t="s">
        <v>99</v>
      </c>
      <c r="E1007" s="139" t="s">
        <v>1808</v>
      </c>
      <c r="F1007">
        <v>492266</v>
      </c>
      <c r="G1007">
        <v>40</v>
      </c>
      <c r="H1007">
        <v>500001006</v>
      </c>
      <c r="I1007" t="s">
        <v>1009</v>
      </c>
      <c r="J1007" t="s">
        <v>4732</v>
      </c>
      <c r="K1007" s="125" t="str">
        <f t="shared" si="15"/>
        <v>97</v>
      </c>
      <c r="L1007">
        <f>VLOOKUP(E1007,所属団体コード!$A$2:$B$225,2,0)</f>
        <v>155</v>
      </c>
      <c r="M1007" s="124" t="s">
        <v>5401</v>
      </c>
    </row>
    <row r="1008" spans="1:13" x14ac:dyDescent="0.15">
      <c r="A1008">
        <v>2007</v>
      </c>
      <c r="B1008" t="s">
        <v>3946</v>
      </c>
      <c r="C1008" t="s">
        <v>3947</v>
      </c>
      <c r="D1008" t="s">
        <v>99</v>
      </c>
      <c r="E1008" s="139" t="s">
        <v>1808</v>
      </c>
      <c r="F1008">
        <v>492266</v>
      </c>
      <c r="G1008">
        <v>35</v>
      </c>
      <c r="H1008">
        <v>500001007</v>
      </c>
      <c r="I1008" t="s">
        <v>744</v>
      </c>
      <c r="J1008" t="s">
        <v>1026</v>
      </c>
      <c r="K1008" s="125" t="str">
        <f t="shared" si="15"/>
        <v>98</v>
      </c>
      <c r="L1008">
        <f>VLOOKUP(E1008,所属団体コード!$A$2:$B$225,2,0)</f>
        <v>155</v>
      </c>
      <c r="M1008" s="124" t="s">
        <v>5402</v>
      </c>
    </row>
    <row r="1009" spans="1:13" x14ac:dyDescent="0.15">
      <c r="A1009">
        <v>2008</v>
      </c>
      <c r="B1009" t="s">
        <v>3948</v>
      </c>
      <c r="C1009" t="s">
        <v>3949</v>
      </c>
      <c r="D1009" t="s">
        <v>99</v>
      </c>
      <c r="E1009" s="139" t="s">
        <v>1808</v>
      </c>
      <c r="F1009">
        <v>492266</v>
      </c>
      <c r="G1009">
        <v>46</v>
      </c>
      <c r="H1009">
        <v>500001008</v>
      </c>
      <c r="I1009" t="s">
        <v>624</v>
      </c>
      <c r="J1009" t="s">
        <v>4605</v>
      </c>
      <c r="K1009" s="125" t="str">
        <f t="shared" si="15"/>
        <v>97</v>
      </c>
      <c r="L1009">
        <f>VLOOKUP(E1009,所属団体コード!$A$2:$B$225,2,0)</f>
        <v>155</v>
      </c>
      <c r="M1009" s="124" t="s">
        <v>5060</v>
      </c>
    </row>
    <row r="1010" spans="1:13" x14ac:dyDescent="0.15">
      <c r="A1010">
        <v>2009</v>
      </c>
      <c r="B1010" t="s">
        <v>3950</v>
      </c>
      <c r="C1010" t="s">
        <v>3951</v>
      </c>
      <c r="D1010" t="s">
        <v>99</v>
      </c>
      <c r="E1010" s="139" t="s">
        <v>1808</v>
      </c>
      <c r="F1010">
        <v>492266</v>
      </c>
      <c r="G1010">
        <v>45</v>
      </c>
      <c r="H1010">
        <v>500001009</v>
      </c>
      <c r="I1010" t="s">
        <v>691</v>
      </c>
      <c r="J1010" t="s">
        <v>723</v>
      </c>
      <c r="K1010" s="125" t="str">
        <f t="shared" si="15"/>
        <v>98</v>
      </c>
      <c r="L1010">
        <f>VLOOKUP(E1010,所属団体コード!$A$2:$B$225,2,0)</f>
        <v>155</v>
      </c>
      <c r="M1010" s="124" t="s">
        <v>1693</v>
      </c>
    </row>
    <row r="1011" spans="1:13" x14ac:dyDescent="0.15">
      <c r="A1011">
        <v>2010</v>
      </c>
      <c r="B1011" t="s">
        <v>3952</v>
      </c>
      <c r="C1011" t="s">
        <v>3953</v>
      </c>
      <c r="D1011" t="s">
        <v>99</v>
      </c>
      <c r="E1011" s="139" t="s">
        <v>1808</v>
      </c>
      <c r="F1011">
        <v>492266</v>
      </c>
      <c r="G1011">
        <v>38</v>
      </c>
      <c r="H1011">
        <v>500001010</v>
      </c>
      <c r="I1011" t="s">
        <v>640</v>
      </c>
      <c r="J1011" t="s">
        <v>801</v>
      </c>
      <c r="K1011" s="125" t="str">
        <f t="shared" si="15"/>
        <v>97</v>
      </c>
      <c r="L1011">
        <f>VLOOKUP(E1011,所属団体コード!$A$2:$B$225,2,0)</f>
        <v>155</v>
      </c>
      <c r="M1011" s="124" t="s">
        <v>5403</v>
      </c>
    </row>
    <row r="1012" spans="1:13" x14ac:dyDescent="0.15">
      <c r="A1012">
        <v>2011</v>
      </c>
      <c r="B1012" t="s">
        <v>3954</v>
      </c>
      <c r="C1012" t="s">
        <v>3955</v>
      </c>
      <c r="D1012" t="s">
        <v>99</v>
      </c>
      <c r="E1012" s="139" t="s">
        <v>1808</v>
      </c>
      <c r="F1012">
        <v>492266</v>
      </c>
      <c r="G1012">
        <v>38</v>
      </c>
      <c r="H1012">
        <v>500001011</v>
      </c>
      <c r="I1012" t="s">
        <v>1105</v>
      </c>
      <c r="J1012" t="s">
        <v>801</v>
      </c>
      <c r="K1012" s="125" t="str">
        <f t="shared" si="15"/>
        <v>97</v>
      </c>
      <c r="L1012">
        <f>VLOOKUP(E1012,所属団体コード!$A$2:$B$225,2,0)</f>
        <v>155</v>
      </c>
      <c r="M1012" s="124" t="s">
        <v>5403</v>
      </c>
    </row>
    <row r="1013" spans="1:13" x14ac:dyDescent="0.15">
      <c r="A1013">
        <v>2012</v>
      </c>
      <c r="B1013" t="s">
        <v>3956</v>
      </c>
      <c r="C1013" t="s">
        <v>3957</v>
      </c>
      <c r="D1013" t="s">
        <v>99</v>
      </c>
      <c r="E1013" s="139" t="s">
        <v>1808</v>
      </c>
      <c r="F1013">
        <v>492266</v>
      </c>
      <c r="G1013">
        <v>45</v>
      </c>
      <c r="H1013">
        <v>500001012</v>
      </c>
      <c r="I1013" t="s">
        <v>757</v>
      </c>
      <c r="J1013" t="s">
        <v>4733</v>
      </c>
      <c r="K1013" s="125" t="str">
        <f t="shared" si="15"/>
        <v>97</v>
      </c>
      <c r="L1013">
        <f>VLOOKUP(E1013,所属団体コード!$A$2:$B$225,2,0)</f>
        <v>155</v>
      </c>
      <c r="M1013" s="124" t="s">
        <v>5403</v>
      </c>
    </row>
    <row r="1014" spans="1:13" x14ac:dyDescent="0.15">
      <c r="A1014">
        <v>2013</v>
      </c>
      <c r="B1014" t="s">
        <v>3958</v>
      </c>
      <c r="C1014" t="s">
        <v>3959</v>
      </c>
      <c r="D1014" t="s">
        <v>118</v>
      </c>
      <c r="E1014" s="139" t="s">
        <v>1808</v>
      </c>
      <c r="F1014">
        <v>492266</v>
      </c>
      <c r="G1014">
        <v>35</v>
      </c>
      <c r="H1014">
        <v>500001013</v>
      </c>
      <c r="I1014" t="s">
        <v>626</v>
      </c>
      <c r="J1014" t="s">
        <v>4447</v>
      </c>
      <c r="K1014" s="125" t="str">
        <f t="shared" si="15"/>
        <v>98</v>
      </c>
      <c r="L1014">
        <f>VLOOKUP(E1014,所属団体コード!$A$2:$B$225,2,0)</f>
        <v>155</v>
      </c>
      <c r="M1014" s="124" t="s">
        <v>4965</v>
      </c>
    </row>
    <row r="1015" spans="1:13" x14ac:dyDescent="0.15">
      <c r="A1015">
        <v>2014</v>
      </c>
      <c r="B1015" t="s">
        <v>3960</v>
      </c>
      <c r="C1015" t="s">
        <v>3961</v>
      </c>
      <c r="D1015" t="s">
        <v>118</v>
      </c>
      <c r="E1015" s="139" t="s">
        <v>1808</v>
      </c>
      <c r="F1015">
        <v>492266</v>
      </c>
      <c r="G1015">
        <v>45</v>
      </c>
      <c r="H1015">
        <v>500001014</v>
      </c>
      <c r="I1015" t="s">
        <v>1530</v>
      </c>
      <c r="J1015" t="s">
        <v>1209</v>
      </c>
      <c r="K1015" s="125" t="str">
        <f t="shared" si="15"/>
        <v>99</v>
      </c>
      <c r="L1015">
        <f>VLOOKUP(E1015,所属団体コード!$A$2:$B$225,2,0)</f>
        <v>155</v>
      </c>
      <c r="M1015" s="124" t="s">
        <v>5404</v>
      </c>
    </row>
    <row r="1016" spans="1:13" x14ac:dyDescent="0.15">
      <c r="A1016">
        <v>2015</v>
      </c>
      <c r="B1016" t="s">
        <v>3962</v>
      </c>
      <c r="C1016" t="s">
        <v>3963</v>
      </c>
      <c r="D1016" t="s">
        <v>118</v>
      </c>
      <c r="E1016" s="139" t="s">
        <v>1808</v>
      </c>
      <c r="F1016">
        <v>492266</v>
      </c>
      <c r="G1016">
        <v>35</v>
      </c>
      <c r="H1016">
        <v>500001015</v>
      </c>
      <c r="I1016" t="s">
        <v>616</v>
      </c>
      <c r="J1016" t="s">
        <v>763</v>
      </c>
      <c r="K1016" s="125" t="str">
        <f t="shared" si="15"/>
        <v>99</v>
      </c>
      <c r="L1016">
        <f>VLOOKUP(E1016,所属団体コード!$A$2:$B$225,2,0)</f>
        <v>155</v>
      </c>
      <c r="M1016" s="124" t="s">
        <v>1639</v>
      </c>
    </row>
    <row r="1017" spans="1:13" x14ac:dyDescent="0.15">
      <c r="A1017">
        <v>2016</v>
      </c>
      <c r="B1017" t="s">
        <v>3964</v>
      </c>
      <c r="C1017" t="s">
        <v>3965</v>
      </c>
      <c r="D1017" t="s">
        <v>118</v>
      </c>
      <c r="E1017" s="139" t="s">
        <v>1808</v>
      </c>
      <c r="F1017">
        <v>492266</v>
      </c>
      <c r="G1017">
        <v>35</v>
      </c>
      <c r="H1017">
        <v>500001016</v>
      </c>
      <c r="I1017" t="s">
        <v>4375</v>
      </c>
      <c r="J1017" t="s">
        <v>4734</v>
      </c>
      <c r="K1017" s="125" t="str">
        <f t="shared" si="15"/>
        <v>99</v>
      </c>
      <c r="L1017">
        <f>VLOOKUP(E1017,所属団体コード!$A$2:$B$225,2,0)</f>
        <v>155</v>
      </c>
      <c r="M1017" s="124" t="s">
        <v>5228</v>
      </c>
    </row>
    <row r="1018" spans="1:13" x14ac:dyDescent="0.15">
      <c r="A1018">
        <v>2017</v>
      </c>
      <c r="B1018" t="s">
        <v>3966</v>
      </c>
      <c r="C1018" t="s">
        <v>3967</v>
      </c>
      <c r="D1018" t="s">
        <v>118</v>
      </c>
      <c r="E1018" s="139" t="s">
        <v>1808</v>
      </c>
      <c r="F1018">
        <v>492266</v>
      </c>
      <c r="G1018">
        <v>45</v>
      </c>
      <c r="H1018">
        <v>500001017</v>
      </c>
      <c r="I1018" t="s">
        <v>740</v>
      </c>
      <c r="J1018" t="s">
        <v>919</v>
      </c>
      <c r="K1018" s="125" t="str">
        <f t="shared" si="15"/>
        <v>98</v>
      </c>
      <c r="L1018">
        <f>VLOOKUP(E1018,所属団体コード!$A$2:$B$225,2,0)</f>
        <v>155</v>
      </c>
      <c r="M1018" s="124" t="s">
        <v>5405</v>
      </c>
    </row>
    <row r="1019" spans="1:13" x14ac:dyDescent="0.15">
      <c r="A1019">
        <v>2018</v>
      </c>
      <c r="B1019" t="s">
        <v>3968</v>
      </c>
      <c r="C1019" t="s">
        <v>3969</v>
      </c>
      <c r="D1019" t="s">
        <v>118</v>
      </c>
      <c r="E1019" s="139" t="s">
        <v>1808</v>
      </c>
      <c r="F1019">
        <v>492266</v>
      </c>
      <c r="G1019">
        <v>34</v>
      </c>
      <c r="H1019">
        <v>500001018</v>
      </c>
      <c r="I1019" t="s">
        <v>958</v>
      </c>
      <c r="J1019" t="s">
        <v>664</v>
      </c>
      <c r="K1019" s="125" t="str">
        <f t="shared" si="15"/>
        <v>99</v>
      </c>
      <c r="L1019">
        <f>VLOOKUP(E1019,所属団体コード!$A$2:$B$225,2,0)</f>
        <v>155</v>
      </c>
      <c r="M1019" s="124" t="s">
        <v>5406</v>
      </c>
    </row>
    <row r="1020" spans="1:13" x14ac:dyDescent="0.15">
      <c r="A1020">
        <v>2019</v>
      </c>
      <c r="B1020" t="s">
        <v>3970</v>
      </c>
      <c r="C1020" t="s">
        <v>3971</v>
      </c>
      <c r="D1020" t="s">
        <v>118</v>
      </c>
      <c r="E1020" s="139" t="s">
        <v>1808</v>
      </c>
      <c r="F1020">
        <v>492266</v>
      </c>
      <c r="G1020">
        <v>34</v>
      </c>
      <c r="H1020">
        <v>500001019</v>
      </c>
      <c r="I1020" t="s">
        <v>620</v>
      </c>
      <c r="J1020" t="s">
        <v>783</v>
      </c>
      <c r="K1020" s="125" t="str">
        <f t="shared" si="15"/>
        <v>98</v>
      </c>
      <c r="L1020">
        <f>VLOOKUP(E1020,所属団体コード!$A$2:$B$225,2,0)</f>
        <v>155</v>
      </c>
      <c r="M1020" s="124" t="s">
        <v>5283</v>
      </c>
    </row>
    <row r="1021" spans="1:13" x14ac:dyDescent="0.15">
      <c r="A1021">
        <v>2020</v>
      </c>
      <c r="B1021" t="s">
        <v>3972</v>
      </c>
      <c r="C1021" t="s">
        <v>3973</v>
      </c>
      <c r="D1021" t="s">
        <v>118</v>
      </c>
      <c r="E1021" s="139" t="s">
        <v>1808</v>
      </c>
      <c r="F1021">
        <v>492266</v>
      </c>
      <c r="G1021">
        <v>35</v>
      </c>
      <c r="H1021">
        <v>500001020</v>
      </c>
      <c r="I1021" t="s">
        <v>649</v>
      </c>
      <c r="J1021" t="s">
        <v>4735</v>
      </c>
      <c r="K1021" s="125" t="str">
        <f t="shared" si="15"/>
        <v>99</v>
      </c>
      <c r="L1021">
        <f>VLOOKUP(E1021,所属団体コード!$A$2:$B$225,2,0)</f>
        <v>155</v>
      </c>
      <c r="M1021" s="124" t="s">
        <v>5407</v>
      </c>
    </row>
    <row r="1022" spans="1:13" x14ac:dyDescent="0.15">
      <c r="A1022">
        <v>2021</v>
      </c>
      <c r="B1022" t="s">
        <v>3974</v>
      </c>
      <c r="C1022" t="s">
        <v>3975</v>
      </c>
      <c r="D1022" t="s">
        <v>118</v>
      </c>
      <c r="E1022" s="139" t="s">
        <v>1808</v>
      </c>
      <c r="F1022">
        <v>492266</v>
      </c>
      <c r="G1022">
        <v>42</v>
      </c>
      <c r="H1022">
        <v>500001021</v>
      </c>
      <c r="I1022" t="s">
        <v>958</v>
      </c>
      <c r="J1022" t="s">
        <v>4736</v>
      </c>
      <c r="K1022" s="125" t="str">
        <f t="shared" si="15"/>
        <v>98</v>
      </c>
      <c r="L1022">
        <f>VLOOKUP(E1022,所属団体コード!$A$2:$B$225,2,0)</f>
        <v>155</v>
      </c>
      <c r="M1022" s="124" t="s">
        <v>5408</v>
      </c>
    </row>
    <row r="1023" spans="1:13" x14ac:dyDescent="0.15">
      <c r="A1023">
        <v>2022</v>
      </c>
      <c r="B1023" t="s">
        <v>3976</v>
      </c>
      <c r="C1023" t="s">
        <v>3977</v>
      </c>
      <c r="D1023" t="s">
        <v>118</v>
      </c>
      <c r="E1023" s="139" t="s">
        <v>1808</v>
      </c>
      <c r="F1023">
        <v>492266</v>
      </c>
      <c r="G1023">
        <v>46</v>
      </c>
      <c r="H1023">
        <v>500001022</v>
      </c>
      <c r="I1023" t="s">
        <v>620</v>
      </c>
      <c r="J1023" t="s">
        <v>1120</v>
      </c>
      <c r="K1023" s="125" t="str">
        <f t="shared" si="15"/>
        <v>98</v>
      </c>
      <c r="L1023">
        <f>VLOOKUP(E1023,所属団体コード!$A$2:$B$225,2,0)</f>
        <v>155</v>
      </c>
      <c r="M1023" s="124" t="s">
        <v>4834</v>
      </c>
    </row>
    <row r="1024" spans="1:13" x14ac:dyDescent="0.15">
      <c r="A1024">
        <v>2023</v>
      </c>
      <c r="B1024" t="s">
        <v>3978</v>
      </c>
      <c r="C1024" t="s">
        <v>3979</v>
      </c>
      <c r="D1024" t="s">
        <v>118</v>
      </c>
      <c r="E1024" s="139" t="s">
        <v>1808</v>
      </c>
      <c r="F1024">
        <v>492266</v>
      </c>
      <c r="G1024">
        <v>33</v>
      </c>
      <c r="H1024">
        <v>500001023</v>
      </c>
      <c r="I1024" t="s">
        <v>690</v>
      </c>
      <c r="J1024" t="s">
        <v>1142</v>
      </c>
      <c r="K1024" s="125" t="str">
        <f t="shared" si="15"/>
        <v>98</v>
      </c>
      <c r="L1024">
        <f>VLOOKUP(E1024,所属団体コード!$A$2:$B$225,2,0)</f>
        <v>155</v>
      </c>
      <c r="M1024" s="124" t="s">
        <v>5089</v>
      </c>
    </row>
    <row r="1025" spans="1:13" x14ac:dyDescent="0.15">
      <c r="A1025">
        <v>2024</v>
      </c>
      <c r="B1025" t="s">
        <v>3980</v>
      </c>
      <c r="C1025" t="s">
        <v>3981</v>
      </c>
      <c r="D1025" t="s">
        <v>118</v>
      </c>
      <c r="E1025" s="139" t="s">
        <v>1808</v>
      </c>
      <c r="F1025">
        <v>492266</v>
      </c>
      <c r="G1025">
        <v>45</v>
      </c>
      <c r="H1025">
        <v>500001024</v>
      </c>
      <c r="I1025" t="s">
        <v>4376</v>
      </c>
      <c r="J1025" t="s">
        <v>4737</v>
      </c>
      <c r="K1025" s="125" t="str">
        <f t="shared" si="15"/>
        <v>98</v>
      </c>
      <c r="L1025">
        <f>VLOOKUP(E1025,所属団体コード!$A$2:$B$225,2,0)</f>
        <v>155</v>
      </c>
      <c r="M1025" s="124" t="s">
        <v>5047</v>
      </c>
    </row>
    <row r="1026" spans="1:13" x14ac:dyDescent="0.15">
      <c r="A1026">
        <v>2025</v>
      </c>
      <c r="B1026" t="s">
        <v>3982</v>
      </c>
      <c r="C1026" t="s">
        <v>3983</v>
      </c>
      <c r="D1026" t="s">
        <v>118</v>
      </c>
      <c r="E1026" s="139" t="s">
        <v>1808</v>
      </c>
      <c r="F1026">
        <v>492266</v>
      </c>
      <c r="G1026">
        <v>45</v>
      </c>
      <c r="H1026">
        <v>500001025</v>
      </c>
      <c r="I1026" t="s">
        <v>4377</v>
      </c>
      <c r="J1026" t="s">
        <v>4738</v>
      </c>
      <c r="K1026" s="125" t="str">
        <f t="shared" si="15"/>
        <v>98</v>
      </c>
      <c r="L1026">
        <f>VLOOKUP(E1026,所属団体コード!$A$2:$B$225,2,0)</f>
        <v>155</v>
      </c>
      <c r="M1026" s="124" t="s">
        <v>5087</v>
      </c>
    </row>
    <row r="1027" spans="1:13" x14ac:dyDescent="0.15">
      <c r="A1027">
        <v>2026</v>
      </c>
      <c r="B1027" t="s">
        <v>3984</v>
      </c>
      <c r="C1027" t="s">
        <v>3985</v>
      </c>
      <c r="D1027" t="s">
        <v>118</v>
      </c>
      <c r="E1027" s="139" t="s">
        <v>1808</v>
      </c>
      <c r="F1027">
        <v>492266</v>
      </c>
      <c r="G1027">
        <v>35</v>
      </c>
      <c r="H1027">
        <v>500001026</v>
      </c>
      <c r="I1027" t="s">
        <v>691</v>
      </c>
      <c r="J1027" t="s">
        <v>4739</v>
      </c>
      <c r="K1027" s="125" t="str">
        <f t="shared" ref="K1027:K1090" si="16">LEFT(M1027,2)</f>
        <v>98</v>
      </c>
      <c r="L1027">
        <f>VLOOKUP(E1027,所属団体コード!$A$2:$B$225,2,0)</f>
        <v>155</v>
      </c>
      <c r="M1027" s="124" t="s">
        <v>4925</v>
      </c>
    </row>
    <row r="1028" spans="1:13" x14ac:dyDescent="0.15">
      <c r="A1028">
        <v>2027</v>
      </c>
      <c r="B1028" t="s">
        <v>3986</v>
      </c>
      <c r="C1028" t="s">
        <v>3987</v>
      </c>
      <c r="D1028" t="s">
        <v>118</v>
      </c>
      <c r="E1028" s="139" t="s">
        <v>1808</v>
      </c>
      <c r="F1028">
        <v>492266</v>
      </c>
      <c r="G1028">
        <v>32</v>
      </c>
      <c r="H1028">
        <v>500001027</v>
      </c>
      <c r="I1028" t="s">
        <v>1155</v>
      </c>
      <c r="J1028" t="s">
        <v>828</v>
      </c>
      <c r="K1028" s="125" t="str">
        <f t="shared" si="16"/>
        <v>98</v>
      </c>
      <c r="L1028">
        <f>VLOOKUP(E1028,所属団体コード!$A$2:$B$225,2,0)</f>
        <v>155</v>
      </c>
      <c r="M1028" s="124" t="s">
        <v>5409</v>
      </c>
    </row>
    <row r="1029" spans="1:13" x14ac:dyDescent="0.15">
      <c r="A1029">
        <v>2028</v>
      </c>
      <c r="B1029" t="s">
        <v>3988</v>
      </c>
      <c r="C1029" t="s">
        <v>3989</v>
      </c>
      <c r="D1029" t="s">
        <v>118</v>
      </c>
      <c r="E1029" s="139" t="s">
        <v>1808</v>
      </c>
      <c r="F1029">
        <v>492266</v>
      </c>
      <c r="G1029">
        <v>38</v>
      </c>
      <c r="H1029">
        <v>500001028</v>
      </c>
      <c r="I1029" t="s">
        <v>626</v>
      </c>
      <c r="J1029" t="s">
        <v>4740</v>
      </c>
      <c r="K1029" s="125" t="str">
        <f t="shared" si="16"/>
        <v>98</v>
      </c>
      <c r="L1029">
        <f>VLOOKUP(E1029,所属団体コード!$A$2:$B$225,2,0)</f>
        <v>155</v>
      </c>
      <c r="M1029" s="124" t="s">
        <v>4965</v>
      </c>
    </row>
    <row r="1030" spans="1:13" x14ac:dyDescent="0.15">
      <c r="A1030">
        <v>2029</v>
      </c>
      <c r="B1030" t="s">
        <v>3990</v>
      </c>
      <c r="C1030" t="s">
        <v>3991</v>
      </c>
      <c r="D1030" t="s">
        <v>126</v>
      </c>
      <c r="E1030" s="139" t="s">
        <v>1808</v>
      </c>
      <c r="F1030">
        <v>492266</v>
      </c>
      <c r="G1030">
        <v>38</v>
      </c>
      <c r="H1030">
        <v>500001029</v>
      </c>
      <c r="I1030" t="s">
        <v>807</v>
      </c>
      <c r="J1030" t="s">
        <v>4741</v>
      </c>
      <c r="K1030" s="125" t="str">
        <f t="shared" si="16"/>
        <v>99</v>
      </c>
      <c r="L1030">
        <f>VLOOKUP(E1030,所属団体コード!$A$2:$B$225,2,0)</f>
        <v>155</v>
      </c>
      <c r="M1030" s="124" t="s">
        <v>5410</v>
      </c>
    </row>
    <row r="1031" spans="1:13" x14ac:dyDescent="0.15">
      <c r="A1031">
        <v>2030</v>
      </c>
      <c r="B1031" t="s">
        <v>3992</v>
      </c>
      <c r="C1031" t="s">
        <v>3993</v>
      </c>
      <c r="D1031" t="s">
        <v>126</v>
      </c>
      <c r="E1031" s="139" t="s">
        <v>1808</v>
      </c>
      <c r="F1031">
        <v>492266</v>
      </c>
      <c r="G1031">
        <v>35</v>
      </c>
      <c r="H1031">
        <v>500001030</v>
      </c>
      <c r="I1031" t="s">
        <v>620</v>
      </c>
      <c r="J1031" t="s">
        <v>902</v>
      </c>
      <c r="K1031" s="125" t="str">
        <f t="shared" si="16"/>
        <v>99</v>
      </c>
      <c r="L1031">
        <f>VLOOKUP(E1031,所属団体コード!$A$2:$B$225,2,0)</f>
        <v>155</v>
      </c>
      <c r="M1031" s="124" t="s">
        <v>5411</v>
      </c>
    </row>
    <row r="1032" spans="1:13" x14ac:dyDescent="0.15">
      <c r="A1032">
        <v>2031</v>
      </c>
      <c r="B1032" t="s">
        <v>3994</v>
      </c>
      <c r="C1032" t="s">
        <v>3995</v>
      </c>
      <c r="D1032" t="s">
        <v>99</v>
      </c>
      <c r="E1032" s="139" t="s">
        <v>1812</v>
      </c>
      <c r="F1032">
        <v>492272</v>
      </c>
      <c r="G1032">
        <v>38</v>
      </c>
      <c r="H1032">
        <v>500001031</v>
      </c>
      <c r="I1032" t="s">
        <v>655</v>
      </c>
      <c r="J1032" t="s">
        <v>612</v>
      </c>
      <c r="K1032" s="125" t="str">
        <f t="shared" si="16"/>
        <v>98</v>
      </c>
      <c r="L1032">
        <f>VLOOKUP(E1032,所属団体コード!$A$2:$B$225,2,0)</f>
        <v>159</v>
      </c>
      <c r="M1032" s="124" t="s">
        <v>5412</v>
      </c>
    </row>
    <row r="1033" spans="1:13" x14ac:dyDescent="0.15">
      <c r="A1033">
        <v>2032</v>
      </c>
      <c r="B1033" t="s">
        <v>3996</v>
      </c>
      <c r="C1033" t="s">
        <v>3997</v>
      </c>
      <c r="D1033" t="s">
        <v>129</v>
      </c>
      <c r="E1033" s="139" t="s">
        <v>1812</v>
      </c>
      <c r="F1033">
        <v>492272</v>
      </c>
      <c r="G1033">
        <v>38</v>
      </c>
      <c r="H1033">
        <v>500001032</v>
      </c>
      <c r="I1033" t="s">
        <v>1037</v>
      </c>
      <c r="J1033" t="s">
        <v>984</v>
      </c>
      <c r="K1033" s="125" t="str">
        <f t="shared" si="16"/>
        <v>00</v>
      </c>
      <c r="L1033">
        <f>VLOOKUP(E1033,所属団体コード!$A$2:$B$225,2,0)</f>
        <v>159</v>
      </c>
      <c r="M1033" s="124" t="s">
        <v>1688</v>
      </c>
    </row>
    <row r="1034" spans="1:13" x14ac:dyDescent="0.15">
      <c r="A1034">
        <v>2033</v>
      </c>
      <c r="B1034" t="s">
        <v>3998</v>
      </c>
      <c r="C1034" t="s">
        <v>3999</v>
      </c>
      <c r="D1034" t="s">
        <v>129</v>
      </c>
      <c r="E1034" s="139" t="s">
        <v>1784</v>
      </c>
      <c r="F1034">
        <v>490059</v>
      </c>
      <c r="G1034">
        <v>46</v>
      </c>
      <c r="H1034">
        <v>500001033</v>
      </c>
      <c r="I1034" t="s">
        <v>655</v>
      </c>
      <c r="J1034" t="s">
        <v>4742</v>
      </c>
      <c r="K1034" s="125" t="str">
        <f t="shared" si="16"/>
        <v>00</v>
      </c>
      <c r="L1034">
        <f>VLOOKUP(E1034,所属団体コード!$A$2:$B$225,2,0)</f>
        <v>129</v>
      </c>
      <c r="M1034" s="124" t="s">
        <v>1417</v>
      </c>
    </row>
    <row r="1035" spans="1:13" x14ac:dyDescent="0.15">
      <c r="A1035">
        <v>2034</v>
      </c>
      <c r="B1035" t="s">
        <v>4000</v>
      </c>
      <c r="C1035" t="s">
        <v>4001</v>
      </c>
      <c r="D1035" t="s">
        <v>129</v>
      </c>
      <c r="E1035" s="139" t="s">
        <v>1812</v>
      </c>
      <c r="F1035">
        <v>492272</v>
      </c>
      <c r="G1035">
        <v>38</v>
      </c>
      <c r="H1035">
        <v>500001034</v>
      </c>
      <c r="I1035" t="s">
        <v>940</v>
      </c>
      <c r="J1035" t="s">
        <v>1033</v>
      </c>
      <c r="K1035" s="125" t="str">
        <f t="shared" si="16"/>
        <v>00</v>
      </c>
      <c r="L1035">
        <f>VLOOKUP(E1035,所属団体コード!$A$2:$B$225,2,0)</f>
        <v>159</v>
      </c>
      <c r="M1035" s="124" t="s">
        <v>1667</v>
      </c>
    </row>
    <row r="1036" spans="1:13" x14ac:dyDescent="0.15">
      <c r="A1036">
        <v>2035</v>
      </c>
      <c r="B1036" t="s">
        <v>4002</v>
      </c>
      <c r="C1036" t="s">
        <v>4003</v>
      </c>
      <c r="D1036" t="s">
        <v>129</v>
      </c>
      <c r="E1036" s="139" t="s">
        <v>1812</v>
      </c>
      <c r="F1036">
        <v>492272</v>
      </c>
      <c r="G1036">
        <v>38</v>
      </c>
      <c r="H1036">
        <v>500001035</v>
      </c>
      <c r="I1036" t="s">
        <v>970</v>
      </c>
      <c r="J1036" t="s">
        <v>659</v>
      </c>
      <c r="K1036" s="125" t="str">
        <f t="shared" si="16"/>
        <v>01</v>
      </c>
      <c r="L1036">
        <f>VLOOKUP(E1036,所属団体コード!$A$2:$B$225,2,0)</f>
        <v>159</v>
      </c>
      <c r="M1036" s="124" t="s">
        <v>1616</v>
      </c>
    </row>
    <row r="1037" spans="1:13" x14ac:dyDescent="0.15">
      <c r="A1037">
        <v>2036</v>
      </c>
      <c r="B1037" t="s">
        <v>4004</v>
      </c>
      <c r="C1037" t="s">
        <v>4005</v>
      </c>
      <c r="D1037" t="s">
        <v>129</v>
      </c>
      <c r="E1037" s="139" t="s">
        <v>1812</v>
      </c>
      <c r="F1037">
        <v>492272</v>
      </c>
      <c r="G1037">
        <v>38</v>
      </c>
      <c r="H1037">
        <v>500001036</v>
      </c>
      <c r="I1037" t="s">
        <v>1193</v>
      </c>
      <c r="J1037" t="s">
        <v>4743</v>
      </c>
      <c r="K1037" s="125" t="str">
        <f t="shared" si="16"/>
        <v>00</v>
      </c>
      <c r="L1037">
        <f>VLOOKUP(E1037,所属団体コード!$A$2:$B$225,2,0)</f>
        <v>159</v>
      </c>
      <c r="M1037" s="124" t="s">
        <v>1499</v>
      </c>
    </row>
    <row r="1038" spans="1:13" x14ac:dyDescent="0.15">
      <c r="A1038">
        <v>2037</v>
      </c>
      <c r="B1038" t="s">
        <v>4006</v>
      </c>
      <c r="C1038" t="s">
        <v>4007</v>
      </c>
      <c r="D1038" t="s">
        <v>129</v>
      </c>
      <c r="E1038" s="139" t="s">
        <v>1819</v>
      </c>
      <c r="F1038">
        <v>492415</v>
      </c>
      <c r="G1038">
        <v>34</v>
      </c>
      <c r="H1038">
        <v>500001037</v>
      </c>
      <c r="I1038" t="s">
        <v>958</v>
      </c>
      <c r="J1038" t="s">
        <v>4744</v>
      </c>
      <c r="K1038" s="125" t="str">
        <f t="shared" si="16"/>
        <v>00</v>
      </c>
      <c r="L1038">
        <f>VLOOKUP(E1038,所属団体コード!$A$2:$B$225,2,0)</f>
        <v>166</v>
      </c>
      <c r="M1038" s="124" t="s">
        <v>1440</v>
      </c>
    </row>
    <row r="1039" spans="1:13" x14ac:dyDescent="0.15">
      <c r="A1039">
        <v>2038</v>
      </c>
      <c r="B1039" t="s">
        <v>4008</v>
      </c>
      <c r="C1039" t="s">
        <v>4009</v>
      </c>
      <c r="D1039" t="s">
        <v>129</v>
      </c>
      <c r="E1039" s="139" t="s">
        <v>1819</v>
      </c>
      <c r="F1039">
        <v>492415</v>
      </c>
      <c r="G1039">
        <v>34</v>
      </c>
      <c r="H1039">
        <v>500001038</v>
      </c>
      <c r="I1039" t="s">
        <v>892</v>
      </c>
      <c r="J1039" t="s">
        <v>4745</v>
      </c>
      <c r="K1039" s="125" t="str">
        <f t="shared" si="16"/>
        <v>00</v>
      </c>
      <c r="L1039">
        <f>VLOOKUP(E1039,所属団体コード!$A$2:$B$225,2,0)</f>
        <v>166</v>
      </c>
      <c r="M1039" s="124" t="s">
        <v>5372</v>
      </c>
    </row>
    <row r="1040" spans="1:13" x14ac:dyDescent="0.15">
      <c r="A1040">
        <v>2039</v>
      </c>
      <c r="B1040" t="s">
        <v>4010</v>
      </c>
      <c r="C1040" t="s">
        <v>4011</v>
      </c>
      <c r="D1040" t="s">
        <v>129</v>
      </c>
      <c r="E1040" s="139" t="s">
        <v>1819</v>
      </c>
      <c r="F1040">
        <v>492415</v>
      </c>
      <c r="G1040">
        <v>34</v>
      </c>
      <c r="H1040">
        <v>500001039</v>
      </c>
      <c r="I1040" t="s">
        <v>832</v>
      </c>
      <c r="J1040" t="s">
        <v>4746</v>
      </c>
      <c r="K1040" s="125" t="str">
        <f t="shared" si="16"/>
        <v>00</v>
      </c>
      <c r="L1040">
        <f>VLOOKUP(E1040,所属団体コード!$A$2:$B$225,2,0)</f>
        <v>166</v>
      </c>
      <c r="M1040" s="124" t="s">
        <v>1491</v>
      </c>
    </row>
    <row r="1041" spans="1:13" x14ac:dyDescent="0.15">
      <c r="A1041">
        <v>2040</v>
      </c>
      <c r="B1041" t="s">
        <v>4012</v>
      </c>
      <c r="C1041" t="s">
        <v>4013</v>
      </c>
      <c r="D1041" t="s">
        <v>129</v>
      </c>
      <c r="E1041" s="139" t="s">
        <v>1819</v>
      </c>
      <c r="F1041">
        <v>492415</v>
      </c>
      <c r="G1041">
        <v>34</v>
      </c>
      <c r="H1041">
        <v>500001040</v>
      </c>
      <c r="I1041" t="s">
        <v>942</v>
      </c>
      <c r="J1041" t="s">
        <v>833</v>
      </c>
      <c r="K1041" s="125" t="str">
        <f t="shared" si="16"/>
        <v>01</v>
      </c>
      <c r="L1041">
        <f>VLOOKUP(E1041,所属団体コード!$A$2:$B$225,2,0)</f>
        <v>166</v>
      </c>
      <c r="M1041" s="124" t="s">
        <v>1627</v>
      </c>
    </row>
    <row r="1042" spans="1:13" x14ac:dyDescent="0.15">
      <c r="A1042">
        <v>2041</v>
      </c>
      <c r="B1042" t="s">
        <v>4014</v>
      </c>
      <c r="C1042" t="s">
        <v>4015</v>
      </c>
      <c r="D1042" t="s">
        <v>129</v>
      </c>
      <c r="E1042" s="139" t="s">
        <v>1819</v>
      </c>
      <c r="F1042">
        <v>492415</v>
      </c>
      <c r="G1042">
        <v>34</v>
      </c>
      <c r="H1042">
        <v>500001041</v>
      </c>
      <c r="I1042" t="s">
        <v>807</v>
      </c>
      <c r="J1042" t="s">
        <v>4747</v>
      </c>
      <c r="K1042" s="125" t="str">
        <f t="shared" si="16"/>
        <v>01</v>
      </c>
      <c r="L1042">
        <f>VLOOKUP(E1042,所属団体コード!$A$2:$B$225,2,0)</f>
        <v>166</v>
      </c>
      <c r="M1042" s="124" t="s">
        <v>5413</v>
      </c>
    </row>
    <row r="1043" spans="1:13" x14ac:dyDescent="0.15">
      <c r="A1043">
        <v>2042</v>
      </c>
      <c r="B1043" t="s">
        <v>4016</v>
      </c>
      <c r="C1043" t="s">
        <v>4017</v>
      </c>
      <c r="D1043" t="s">
        <v>134</v>
      </c>
      <c r="E1043" s="139" t="s">
        <v>4248</v>
      </c>
      <c r="G1043">
        <v>31</v>
      </c>
      <c r="H1043">
        <v>500001042</v>
      </c>
      <c r="I1043" t="s">
        <v>685</v>
      </c>
      <c r="J1043" t="s">
        <v>4748</v>
      </c>
      <c r="K1043" s="125" t="str">
        <f t="shared" si="16"/>
        <v>00</v>
      </c>
      <c r="L1043">
        <f>VLOOKUP(E1043,所属団体コード!$A$2:$B$225,2,0)</f>
        <v>170</v>
      </c>
      <c r="M1043" s="124" t="s">
        <v>1461</v>
      </c>
    </row>
    <row r="1044" spans="1:13" x14ac:dyDescent="0.15">
      <c r="A1044">
        <v>2043</v>
      </c>
      <c r="B1044" t="s">
        <v>4018</v>
      </c>
      <c r="C1044" t="s">
        <v>4019</v>
      </c>
      <c r="D1044" t="s">
        <v>134</v>
      </c>
      <c r="E1044" s="139" t="s">
        <v>4248</v>
      </c>
      <c r="G1044">
        <v>31</v>
      </c>
      <c r="H1044">
        <v>500001043</v>
      </c>
      <c r="I1044" t="s">
        <v>775</v>
      </c>
      <c r="J1044" t="s">
        <v>746</v>
      </c>
      <c r="K1044" s="125" t="str">
        <f t="shared" si="16"/>
        <v>99</v>
      </c>
      <c r="L1044">
        <f>VLOOKUP(E1044,所属団体コード!$A$2:$B$225,2,0)</f>
        <v>170</v>
      </c>
      <c r="M1044" s="124" t="s">
        <v>5135</v>
      </c>
    </row>
    <row r="1045" spans="1:13" x14ac:dyDescent="0.15">
      <c r="A1045">
        <v>2044</v>
      </c>
      <c r="B1045" t="s">
        <v>4020</v>
      </c>
      <c r="C1045" t="s">
        <v>4021</v>
      </c>
      <c r="D1045" t="s">
        <v>99</v>
      </c>
      <c r="E1045" s="139" t="s">
        <v>4248</v>
      </c>
      <c r="G1045">
        <v>31</v>
      </c>
      <c r="H1045">
        <v>500001044</v>
      </c>
      <c r="I1045" t="s">
        <v>691</v>
      </c>
      <c r="J1045" t="s">
        <v>4749</v>
      </c>
      <c r="K1045" s="125" t="str">
        <f t="shared" si="16"/>
        <v>00</v>
      </c>
      <c r="L1045">
        <f>VLOOKUP(E1045,所属団体コード!$A$2:$B$225,2,0)</f>
        <v>170</v>
      </c>
      <c r="M1045" s="124" t="s">
        <v>5414</v>
      </c>
    </row>
    <row r="1046" spans="1:13" x14ac:dyDescent="0.15">
      <c r="A1046">
        <v>2045</v>
      </c>
      <c r="B1046" t="s">
        <v>4022</v>
      </c>
      <c r="C1046" t="s">
        <v>2944</v>
      </c>
      <c r="D1046" t="s">
        <v>99</v>
      </c>
      <c r="E1046" s="139" t="s">
        <v>4248</v>
      </c>
      <c r="G1046">
        <v>31</v>
      </c>
      <c r="H1046">
        <v>500001045</v>
      </c>
      <c r="I1046" t="s">
        <v>832</v>
      </c>
      <c r="J1046" t="s">
        <v>941</v>
      </c>
      <c r="K1046" s="125" t="str">
        <f t="shared" si="16"/>
        <v>01</v>
      </c>
      <c r="L1046">
        <f>VLOOKUP(E1046,所属団体コード!$A$2:$B$225,2,0)</f>
        <v>170</v>
      </c>
      <c r="M1046" s="124" t="s">
        <v>1479</v>
      </c>
    </row>
    <row r="1047" spans="1:13" x14ac:dyDescent="0.15">
      <c r="A1047">
        <v>2046</v>
      </c>
      <c r="B1047" t="s">
        <v>4023</v>
      </c>
      <c r="C1047" t="s">
        <v>4024</v>
      </c>
      <c r="D1047" t="s">
        <v>99</v>
      </c>
      <c r="E1047" s="139" t="s">
        <v>4248</v>
      </c>
      <c r="G1047">
        <v>31</v>
      </c>
      <c r="H1047">
        <v>500001046</v>
      </c>
      <c r="I1047" t="s">
        <v>1029</v>
      </c>
      <c r="J1047" t="s">
        <v>733</v>
      </c>
      <c r="K1047" s="125" t="str">
        <f t="shared" si="16"/>
        <v>00</v>
      </c>
      <c r="L1047">
        <f>VLOOKUP(E1047,所属団体コード!$A$2:$B$225,2,0)</f>
        <v>170</v>
      </c>
      <c r="M1047" s="124" t="s">
        <v>1608</v>
      </c>
    </row>
    <row r="1048" spans="1:13" x14ac:dyDescent="0.15">
      <c r="A1048">
        <v>2047</v>
      </c>
      <c r="B1048" t="s">
        <v>4025</v>
      </c>
      <c r="C1048" t="s">
        <v>4026</v>
      </c>
      <c r="D1048" t="s">
        <v>99</v>
      </c>
      <c r="E1048" s="139" t="s">
        <v>4248</v>
      </c>
      <c r="G1048">
        <v>31</v>
      </c>
      <c r="H1048">
        <v>500001047</v>
      </c>
      <c r="I1048" t="s">
        <v>4378</v>
      </c>
      <c r="J1048" t="s">
        <v>823</v>
      </c>
      <c r="K1048" s="125" t="str">
        <f t="shared" si="16"/>
        <v>00</v>
      </c>
      <c r="L1048">
        <f>VLOOKUP(E1048,所属団体コード!$A$2:$B$225,2,0)</f>
        <v>170</v>
      </c>
      <c r="M1048" s="124" t="s">
        <v>1483</v>
      </c>
    </row>
    <row r="1049" spans="1:13" x14ac:dyDescent="0.15">
      <c r="A1049">
        <v>2048</v>
      </c>
      <c r="B1049" t="s">
        <v>4027</v>
      </c>
      <c r="C1049" t="s">
        <v>4028</v>
      </c>
      <c r="D1049" t="s">
        <v>99</v>
      </c>
      <c r="E1049" s="139" t="s">
        <v>4248</v>
      </c>
      <c r="G1049">
        <v>31</v>
      </c>
      <c r="H1049">
        <v>500001048</v>
      </c>
      <c r="I1049" t="s">
        <v>884</v>
      </c>
      <c r="J1049" t="s">
        <v>697</v>
      </c>
      <c r="K1049" s="125" t="str">
        <f t="shared" si="16"/>
        <v>00</v>
      </c>
      <c r="L1049">
        <f>VLOOKUP(E1049,所属団体コード!$A$2:$B$225,2,0)</f>
        <v>170</v>
      </c>
      <c r="M1049" s="124" t="s">
        <v>1456</v>
      </c>
    </row>
    <row r="1050" spans="1:13" x14ac:dyDescent="0.15">
      <c r="A1050">
        <v>2049</v>
      </c>
      <c r="B1050" t="s">
        <v>4029</v>
      </c>
      <c r="C1050" t="s">
        <v>4030</v>
      </c>
      <c r="D1050" t="s">
        <v>99</v>
      </c>
      <c r="E1050" s="139" t="s">
        <v>4248</v>
      </c>
      <c r="G1050">
        <v>31</v>
      </c>
      <c r="H1050">
        <v>500001049</v>
      </c>
      <c r="I1050" t="s">
        <v>1224</v>
      </c>
      <c r="J1050" t="s">
        <v>657</v>
      </c>
      <c r="K1050" s="125" t="str">
        <f t="shared" si="16"/>
        <v>00</v>
      </c>
      <c r="L1050">
        <f>VLOOKUP(E1050,所属団体コード!$A$2:$B$225,2,0)</f>
        <v>170</v>
      </c>
      <c r="M1050" s="124" t="s">
        <v>1660</v>
      </c>
    </row>
    <row r="1051" spans="1:13" x14ac:dyDescent="0.15">
      <c r="A1051">
        <v>2050</v>
      </c>
      <c r="B1051" t="s">
        <v>4031</v>
      </c>
      <c r="C1051" t="s">
        <v>4032</v>
      </c>
      <c r="D1051" t="s">
        <v>129</v>
      </c>
      <c r="E1051" s="139" t="s">
        <v>1793</v>
      </c>
      <c r="F1051">
        <v>490106</v>
      </c>
      <c r="G1051">
        <v>39</v>
      </c>
      <c r="H1051">
        <v>500001050</v>
      </c>
      <c r="I1051" t="s">
        <v>1101</v>
      </c>
      <c r="J1051" t="s">
        <v>1018</v>
      </c>
      <c r="K1051" s="125" t="str">
        <f t="shared" si="16"/>
        <v>00</v>
      </c>
      <c r="L1051">
        <f>VLOOKUP(E1051,所属団体コード!$A$2:$B$225,2,0)</f>
        <v>138</v>
      </c>
      <c r="M1051" s="124" t="s">
        <v>1628</v>
      </c>
    </row>
    <row r="1052" spans="1:13" x14ac:dyDescent="0.15">
      <c r="A1052">
        <v>2051</v>
      </c>
      <c r="B1052" t="s">
        <v>4033</v>
      </c>
      <c r="C1052" t="s">
        <v>4034</v>
      </c>
      <c r="D1052" t="s">
        <v>129</v>
      </c>
      <c r="E1052" s="139" t="s">
        <v>1793</v>
      </c>
      <c r="F1052">
        <v>490106</v>
      </c>
      <c r="G1052">
        <v>39</v>
      </c>
      <c r="H1052">
        <v>500001051</v>
      </c>
      <c r="I1052" t="s">
        <v>4321</v>
      </c>
      <c r="J1052" t="s">
        <v>1176</v>
      </c>
      <c r="K1052" s="125" t="str">
        <f t="shared" si="16"/>
        <v>00</v>
      </c>
      <c r="L1052">
        <f>VLOOKUP(E1052,所属団体コード!$A$2:$B$225,2,0)</f>
        <v>138</v>
      </c>
      <c r="M1052" s="124" t="s">
        <v>5415</v>
      </c>
    </row>
    <row r="1053" spans="1:13" x14ac:dyDescent="0.15">
      <c r="A1053">
        <v>2052</v>
      </c>
      <c r="B1053" t="s">
        <v>4035</v>
      </c>
      <c r="C1053" t="s">
        <v>4036</v>
      </c>
      <c r="D1053" t="s">
        <v>129</v>
      </c>
      <c r="E1053" s="139" t="s">
        <v>1793</v>
      </c>
      <c r="F1053">
        <v>490106</v>
      </c>
      <c r="G1053">
        <v>39</v>
      </c>
      <c r="H1053">
        <v>500001052</v>
      </c>
      <c r="I1053" t="s">
        <v>651</v>
      </c>
      <c r="J1053" t="s">
        <v>758</v>
      </c>
      <c r="K1053" s="125" t="str">
        <f t="shared" si="16"/>
        <v>00</v>
      </c>
      <c r="L1053">
        <f>VLOOKUP(E1053,所属団体コード!$A$2:$B$225,2,0)</f>
        <v>138</v>
      </c>
      <c r="M1053" s="124" t="s">
        <v>1437</v>
      </c>
    </row>
    <row r="1054" spans="1:13" x14ac:dyDescent="0.15">
      <c r="A1054">
        <v>2053</v>
      </c>
      <c r="B1054" t="s">
        <v>4037</v>
      </c>
      <c r="C1054" t="s">
        <v>4038</v>
      </c>
      <c r="D1054" t="s">
        <v>129</v>
      </c>
      <c r="E1054" s="139" t="s">
        <v>1793</v>
      </c>
      <c r="F1054">
        <v>490106</v>
      </c>
      <c r="G1054">
        <v>39</v>
      </c>
      <c r="H1054">
        <v>500001053</v>
      </c>
      <c r="I1054" t="s">
        <v>985</v>
      </c>
      <c r="J1054" t="s">
        <v>4750</v>
      </c>
      <c r="K1054" s="125" t="str">
        <f t="shared" si="16"/>
        <v>00</v>
      </c>
      <c r="L1054">
        <f>VLOOKUP(E1054,所属団体コード!$A$2:$B$225,2,0)</f>
        <v>138</v>
      </c>
      <c r="M1054" s="124" t="s">
        <v>1628</v>
      </c>
    </row>
    <row r="1055" spans="1:13" x14ac:dyDescent="0.15">
      <c r="A1055">
        <v>2054</v>
      </c>
      <c r="B1055" t="s">
        <v>4039</v>
      </c>
      <c r="C1055" t="s">
        <v>1125</v>
      </c>
      <c r="D1055" t="s">
        <v>129</v>
      </c>
      <c r="E1055" s="139" t="s">
        <v>1793</v>
      </c>
      <c r="F1055">
        <v>490106</v>
      </c>
      <c r="G1055">
        <v>39</v>
      </c>
      <c r="H1055">
        <v>500001054</v>
      </c>
      <c r="I1055" t="s">
        <v>838</v>
      </c>
      <c r="J1055" t="s">
        <v>873</v>
      </c>
      <c r="K1055" s="125" t="str">
        <f t="shared" si="16"/>
        <v>00</v>
      </c>
      <c r="L1055">
        <f>VLOOKUP(E1055,所属団体コード!$A$2:$B$225,2,0)</f>
        <v>138</v>
      </c>
      <c r="M1055" s="124" t="s">
        <v>5416</v>
      </c>
    </row>
    <row r="1056" spans="1:13" x14ac:dyDescent="0.15">
      <c r="A1056">
        <v>2055</v>
      </c>
      <c r="B1056" t="s">
        <v>4040</v>
      </c>
      <c r="C1056" t="s">
        <v>4041</v>
      </c>
      <c r="D1056" t="s">
        <v>129</v>
      </c>
      <c r="E1056" s="139" t="s">
        <v>1793</v>
      </c>
      <c r="F1056">
        <v>490106</v>
      </c>
      <c r="G1056">
        <v>39</v>
      </c>
      <c r="H1056">
        <v>500001055</v>
      </c>
      <c r="I1056" t="s">
        <v>4379</v>
      </c>
      <c r="J1056" t="s">
        <v>4751</v>
      </c>
      <c r="K1056" s="125" t="str">
        <f t="shared" si="16"/>
        <v>00</v>
      </c>
      <c r="L1056">
        <f>VLOOKUP(E1056,所属団体コード!$A$2:$B$225,2,0)</f>
        <v>138</v>
      </c>
      <c r="M1056" s="124" t="s">
        <v>1432</v>
      </c>
    </row>
    <row r="1057" spans="1:13" x14ac:dyDescent="0.15">
      <c r="A1057">
        <v>2056</v>
      </c>
      <c r="B1057" t="s">
        <v>4042</v>
      </c>
      <c r="C1057" t="s">
        <v>4043</v>
      </c>
      <c r="D1057" t="s">
        <v>126</v>
      </c>
      <c r="E1057" s="139" t="s">
        <v>1793</v>
      </c>
      <c r="F1057">
        <v>490106</v>
      </c>
      <c r="G1057">
        <v>39</v>
      </c>
      <c r="H1057">
        <v>500001056</v>
      </c>
      <c r="I1057" t="s">
        <v>1169</v>
      </c>
      <c r="J1057" t="s">
        <v>4752</v>
      </c>
      <c r="K1057" s="125" t="str">
        <f t="shared" si="16"/>
        <v>98</v>
      </c>
      <c r="L1057">
        <f>VLOOKUP(E1057,所属団体コード!$A$2:$B$225,2,0)</f>
        <v>138</v>
      </c>
      <c r="M1057" s="124" t="s">
        <v>5348</v>
      </c>
    </row>
    <row r="1058" spans="1:13" x14ac:dyDescent="0.15">
      <c r="A1058">
        <v>2057</v>
      </c>
      <c r="B1058" t="s">
        <v>4044</v>
      </c>
      <c r="C1058" t="s">
        <v>4045</v>
      </c>
      <c r="D1058" t="s">
        <v>129</v>
      </c>
      <c r="E1058" s="139" t="s">
        <v>1793</v>
      </c>
      <c r="F1058">
        <v>490106</v>
      </c>
      <c r="G1058">
        <v>39</v>
      </c>
      <c r="H1058">
        <v>500001057</v>
      </c>
      <c r="I1058" t="s">
        <v>4264</v>
      </c>
      <c r="J1058" t="s">
        <v>4753</v>
      </c>
      <c r="K1058" s="125" t="str">
        <f t="shared" si="16"/>
        <v>00</v>
      </c>
      <c r="L1058">
        <f>VLOOKUP(E1058,所属団体コード!$A$2:$B$225,2,0)</f>
        <v>138</v>
      </c>
      <c r="M1058" s="124" t="s">
        <v>5417</v>
      </c>
    </row>
    <row r="1059" spans="1:13" x14ac:dyDescent="0.15">
      <c r="A1059">
        <v>2058</v>
      </c>
      <c r="B1059" t="s">
        <v>4046</v>
      </c>
      <c r="C1059" t="s">
        <v>4047</v>
      </c>
      <c r="D1059" t="s">
        <v>129</v>
      </c>
      <c r="E1059" s="139" t="s">
        <v>1818</v>
      </c>
      <c r="F1059">
        <v>492414</v>
      </c>
      <c r="G1059">
        <v>33</v>
      </c>
      <c r="H1059">
        <v>500001058</v>
      </c>
      <c r="I1059" t="s">
        <v>1067</v>
      </c>
      <c r="J1059" t="s">
        <v>762</v>
      </c>
      <c r="K1059" s="125" t="str">
        <f t="shared" si="16"/>
        <v>00</v>
      </c>
      <c r="L1059">
        <f>VLOOKUP(E1059,所属団体コード!$A$2:$B$225,2,0)</f>
        <v>165</v>
      </c>
      <c r="M1059" s="124" t="s">
        <v>1601</v>
      </c>
    </row>
    <row r="1060" spans="1:13" x14ac:dyDescent="0.15">
      <c r="A1060">
        <v>2059</v>
      </c>
      <c r="B1060" t="s">
        <v>4048</v>
      </c>
      <c r="C1060" t="s">
        <v>4049</v>
      </c>
      <c r="D1060" t="s">
        <v>129</v>
      </c>
      <c r="E1060" s="139" t="s">
        <v>1818</v>
      </c>
      <c r="F1060">
        <v>492414</v>
      </c>
      <c r="G1060">
        <v>33</v>
      </c>
      <c r="H1060">
        <v>500001059</v>
      </c>
      <c r="I1060" t="s">
        <v>4251</v>
      </c>
      <c r="J1060" t="s">
        <v>4754</v>
      </c>
      <c r="K1060" s="125" t="str">
        <f t="shared" si="16"/>
        <v>00</v>
      </c>
      <c r="L1060">
        <f>VLOOKUP(E1060,所属団体コード!$A$2:$B$225,2,0)</f>
        <v>165</v>
      </c>
      <c r="M1060" s="124" t="s">
        <v>4931</v>
      </c>
    </row>
    <row r="1061" spans="1:13" x14ac:dyDescent="0.15">
      <c r="A1061">
        <v>2060</v>
      </c>
      <c r="B1061" t="s">
        <v>4050</v>
      </c>
      <c r="C1061" t="s">
        <v>4051</v>
      </c>
      <c r="D1061" t="s">
        <v>129</v>
      </c>
      <c r="E1061" s="139" t="s">
        <v>1818</v>
      </c>
      <c r="F1061">
        <v>492414</v>
      </c>
      <c r="G1061">
        <v>33</v>
      </c>
      <c r="H1061">
        <v>500001060</v>
      </c>
      <c r="I1061" t="s">
        <v>672</v>
      </c>
      <c r="J1061" t="s">
        <v>1156</v>
      </c>
      <c r="K1061" s="125" t="str">
        <f t="shared" si="16"/>
        <v>00</v>
      </c>
      <c r="L1061">
        <f>VLOOKUP(E1061,所属団体コード!$A$2:$B$225,2,0)</f>
        <v>165</v>
      </c>
      <c r="M1061" s="124" t="s">
        <v>5374</v>
      </c>
    </row>
    <row r="1062" spans="1:13" x14ac:dyDescent="0.15">
      <c r="A1062">
        <v>2061</v>
      </c>
      <c r="B1062" t="s">
        <v>4052</v>
      </c>
      <c r="C1062" t="s">
        <v>4053</v>
      </c>
      <c r="D1062" t="s">
        <v>133</v>
      </c>
      <c r="E1062" s="139" t="s">
        <v>1788</v>
      </c>
      <c r="F1062">
        <v>490064</v>
      </c>
      <c r="G1062">
        <v>36</v>
      </c>
      <c r="H1062">
        <v>500001061</v>
      </c>
      <c r="I1062" t="s">
        <v>4380</v>
      </c>
      <c r="J1062" t="s">
        <v>745</v>
      </c>
      <c r="K1062" s="125" t="str">
        <f t="shared" si="16"/>
        <v>97</v>
      </c>
      <c r="L1062">
        <f>VLOOKUP(E1062,所属団体コード!$A$2:$B$225,2,0)</f>
        <v>133</v>
      </c>
      <c r="M1062" s="124" t="s">
        <v>5418</v>
      </c>
    </row>
    <row r="1063" spans="1:13" x14ac:dyDescent="0.15">
      <c r="A1063">
        <v>2062</v>
      </c>
      <c r="B1063" t="s">
        <v>4054</v>
      </c>
      <c r="C1063" t="s">
        <v>4055</v>
      </c>
      <c r="D1063" t="s">
        <v>126</v>
      </c>
      <c r="E1063" s="139" t="s">
        <v>1788</v>
      </c>
      <c r="F1063">
        <v>490064</v>
      </c>
      <c r="G1063">
        <v>36</v>
      </c>
      <c r="H1063">
        <v>500001062</v>
      </c>
      <c r="I1063" t="s">
        <v>784</v>
      </c>
      <c r="J1063" t="s">
        <v>754</v>
      </c>
      <c r="K1063" s="125" t="str">
        <f t="shared" si="16"/>
        <v>99</v>
      </c>
      <c r="L1063">
        <f>VLOOKUP(E1063,所属団体コード!$A$2:$B$225,2,0)</f>
        <v>133</v>
      </c>
      <c r="M1063" s="124" t="s">
        <v>5027</v>
      </c>
    </row>
    <row r="1064" spans="1:13" x14ac:dyDescent="0.15">
      <c r="A1064">
        <v>2063</v>
      </c>
      <c r="B1064" t="s">
        <v>4056</v>
      </c>
      <c r="C1064" t="s">
        <v>4057</v>
      </c>
      <c r="D1064" t="s">
        <v>129</v>
      </c>
      <c r="E1064" s="139" t="s">
        <v>1796</v>
      </c>
      <c r="F1064">
        <v>491050</v>
      </c>
      <c r="G1064">
        <v>34</v>
      </c>
      <c r="H1064">
        <v>500001063</v>
      </c>
      <c r="I1064" t="s">
        <v>792</v>
      </c>
      <c r="J1064" t="s">
        <v>1129</v>
      </c>
      <c r="K1064" s="125" t="str">
        <f t="shared" si="16"/>
        <v>00</v>
      </c>
      <c r="L1064">
        <f>VLOOKUP(E1064,所属団体コード!$A$2:$B$225,2,0)</f>
        <v>141</v>
      </c>
      <c r="M1064" s="124" t="s">
        <v>1654</v>
      </c>
    </row>
    <row r="1065" spans="1:13" x14ac:dyDescent="0.15">
      <c r="A1065">
        <v>2064</v>
      </c>
      <c r="B1065" t="s">
        <v>4058</v>
      </c>
      <c r="C1065" t="s">
        <v>4059</v>
      </c>
      <c r="D1065" t="s">
        <v>99</v>
      </c>
      <c r="E1065" s="139" t="s">
        <v>1808</v>
      </c>
      <c r="F1065">
        <v>492266</v>
      </c>
      <c r="G1065">
        <v>33</v>
      </c>
      <c r="H1065">
        <v>500001064</v>
      </c>
      <c r="I1065" t="s">
        <v>687</v>
      </c>
      <c r="J1065" t="s">
        <v>1023</v>
      </c>
      <c r="K1065" s="125" t="str">
        <f t="shared" si="16"/>
        <v>96</v>
      </c>
      <c r="L1065">
        <f>VLOOKUP(E1065,所属団体コード!$A$2:$B$225,2,0)</f>
        <v>155</v>
      </c>
      <c r="M1065" s="124" t="s">
        <v>5419</v>
      </c>
    </row>
    <row r="1066" spans="1:13" x14ac:dyDescent="0.15">
      <c r="A1066">
        <v>2065</v>
      </c>
      <c r="B1066" t="s">
        <v>4060</v>
      </c>
      <c r="C1066" t="s">
        <v>4061</v>
      </c>
      <c r="D1066" t="s">
        <v>129</v>
      </c>
      <c r="E1066" s="139" t="s">
        <v>1808</v>
      </c>
      <c r="F1066">
        <v>492266</v>
      </c>
      <c r="G1066">
        <v>38</v>
      </c>
      <c r="H1066">
        <v>500001065</v>
      </c>
      <c r="I1066" t="s">
        <v>939</v>
      </c>
      <c r="J1066" t="s">
        <v>1023</v>
      </c>
      <c r="K1066" s="125" t="str">
        <f t="shared" si="16"/>
        <v>00</v>
      </c>
      <c r="L1066">
        <f>VLOOKUP(E1066,所属団体コード!$A$2:$B$225,2,0)</f>
        <v>155</v>
      </c>
      <c r="M1066" s="124" t="s">
        <v>1628</v>
      </c>
    </row>
    <row r="1067" spans="1:13" x14ac:dyDescent="0.15">
      <c r="A1067">
        <v>2066</v>
      </c>
      <c r="B1067" t="s">
        <v>4062</v>
      </c>
      <c r="C1067" t="s">
        <v>4063</v>
      </c>
      <c r="D1067" t="s">
        <v>129</v>
      </c>
      <c r="E1067" s="139" t="s">
        <v>1808</v>
      </c>
      <c r="F1067">
        <v>492266</v>
      </c>
      <c r="G1067">
        <v>35</v>
      </c>
      <c r="H1067">
        <v>500001066</v>
      </c>
      <c r="I1067" t="s">
        <v>712</v>
      </c>
      <c r="J1067" t="s">
        <v>4412</v>
      </c>
      <c r="K1067" s="125" t="str">
        <f t="shared" si="16"/>
        <v>00</v>
      </c>
      <c r="L1067">
        <f>VLOOKUP(E1067,所属団体コード!$A$2:$B$225,2,0)</f>
        <v>155</v>
      </c>
      <c r="M1067" s="124" t="s">
        <v>5007</v>
      </c>
    </row>
    <row r="1068" spans="1:13" x14ac:dyDescent="0.15">
      <c r="A1068">
        <v>2067</v>
      </c>
      <c r="B1068" t="s">
        <v>4064</v>
      </c>
      <c r="C1068" t="s">
        <v>4065</v>
      </c>
      <c r="D1068" t="s">
        <v>129</v>
      </c>
      <c r="E1068" s="139" t="s">
        <v>1808</v>
      </c>
      <c r="F1068">
        <v>492266</v>
      </c>
      <c r="G1068">
        <v>33</v>
      </c>
      <c r="H1068">
        <v>500001067</v>
      </c>
      <c r="I1068" t="s">
        <v>607</v>
      </c>
      <c r="J1068" t="s">
        <v>1038</v>
      </c>
      <c r="K1068" s="125" t="str">
        <f t="shared" si="16"/>
        <v>00</v>
      </c>
      <c r="L1068">
        <f>VLOOKUP(E1068,所属団体コード!$A$2:$B$225,2,0)</f>
        <v>155</v>
      </c>
      <c r="M1068" s="124" t="s">
        <v>1713</v>
      </c>
    </row>
    <row r="1069" spans="1:13" x14ac:dyDescent="0.15">
      <c r="A1069">
        <v>2068</v>
      </c>
      <c r="B1069" t="s">
        <v>4066</v>
      </c>
      <c r="C1069" t="s">
        <v>4067</v>
      </c>
      <c r="D1069" t="s">
        <v>129</v>
      </c>
      <c r="E1069" s="139" t="s">
        <v>1808</v>
      </c>
      <c r="F1069">
        <v>492266</v>
      </c>
      <c r="G1069">
        <v>35</v>
      </c>
      <c r="H1069">
        <v>500001068</v>
      </c>
      <c r="I1069" t="s">
        <v>1161</v>
      </c>
      <c r="J1069" t="s">
        <v>4755</v>
      </c>
      <c r="K1069" s="125" t="str">
        <f t="shared" si="16"/>
        <v>00</v>
      </c>
      <c r="L1069">
        <f>VLOOKUP(E1069,所属団体コード!$A$2:$B$225,2,0)</f>
        <v>155</v>
      </c>
      <c r="M1069" s="124" t="s">
        <v>1425</v>
      </c>
    </row>
    <row r="1070" spans="1:13" x14ac:dyDescent="0.15">
      <c r="A1070">
        <v>2069</v>
      </c>
      <c r="B1070" t="s">
        <v>4068</v>
      </c>
      <c r="C1070" t="s">
        <v>4069</v>
      </c>
      <c r="D1070" t="s">
        <v>129</v>
      </c>
      <c r="E1070" s="139" t="s">
        <v>1808</v>
      </c>
      <c r="F1070">
        <v>492266</v>
      </c>
      <c r="G1070">
        <v>40</v>
      </c>
      <c r="H1070">
        <v>500001069</v>
      </c>
      <c r="I1070" t="s">
        <v>958</v>
      </c>
      <c r="J1070" t="s">
        <v>1048</v>
      </c>
      <c r="K1070" s="125" t="str">
        <f t="shared" si="16"/>
        <v>00</v>
      </c>
      <c r="L1070">
        <f>VLOOKUP(E1070,所属団体コード!$A$2:$B$225,2,0)</f>
        <v>155</v>
      </c>
      <c r="M1070" s="124" t="s">
        <v>5415</v>
      </c>
    </row>
    <row r="1071" spans="1:13" x14ac:dyDescent="0.15">
      <c r="A1071">
        <v>2070</v>
      </c>
      <c r="B1071" t="s">
        <v>4070</v>
      </c>
      <c r="C1071" t="s">
        <v>4071</v>
      </c>
      <c r="D1071" t="s">
        <v>129</v>
      </c>
      <c r="E1071" s="139" t="s">
        <v>1808</v>
      </c>
      <c r="F1071">
        <v>492266</v>
      </c>
      <c r="G1071">
        <v>45</v>
      </c>
      <c r="H1071">
        <v>500001070</v>
      </c>
      <c r="I1071" t="s">
        <v>1155</v>
      </c>
      <c r="J1071" t="s">
        <v>4756</v>
      </c>
      <c r="K1071" s="125" t="str">
        <f t="shared" si="16"/>
        <v>00</v>
      </c>
      <c r="L1071">
        <f>VLOOKUP(E1071,所属団体コード!$A$2:$B$225,2,0)</f>
        <v>155</v>
      </c>
      <c r="M1071" s="124" t="s">
        <v>1470</v>
      </c>
    </row>
    <row r="1072" spans="1:13" x14ac:dyDescent="0.15">
      <c r="A1072">
        <v>2071</v>
      </c>
      <c r="B1072" t="s">
        <v>4072</v>
      </c>
      <c r="C1072" t="s">
        <v>4073</v>
      </c>
      <c r="D1072" t="s">
        <v>129</v>
      </c>
      <c r="E1072" s="139" t="s">
        <v>1808</v>
      </c>
      <c r="F1072">
        <v>492266</v>
      </c>
      <c r="G1072">
        <v>46</v>
      </c>
      <c r="H1072">
        <v>500001071</v>
      </c>
      <c r="I1072" t="s">
        <v>4381</v>
      </c>
      <c r="J1072" t="s">
        <v>4757</v>
      </c>
      <c r="K1072" s="125" t="str">
        <f t="shared" si="16"/>
        <v>00</v>
      </c>
      <c r="L1072">
        <f>VLOOKUP(E1072,所属団体コード!$A$2:$B$225,2,0)</f>
        <v>155</v>
      </c>
      <c r="M1072" s="124" t="s">
        <v>1450</v>
      </c>
    </row>
    <row r="1073" spans="1:13" x14ac:dyDescent="0.15">
      <c r="A1073">
        <v>2072</v>
      </c>
      <c r="B1073" t="s">
        <v>4074</v>
      </c>
      <c r="C1073" t="s">
        <v>4075</v>
      </c>
      <c r="D1073" t="s">
        <v>99</v>
      </c>
      <c r="E1073" s="139" t="s">
        <v>4247</v>
      </c>
      <c r="F1073">
        <v>496053</v>
      </c>
      <c r="G1073">
        <v>35</v>
      </c>
      <c r="H1073">
        <v>500001072</v>
      </c>
      <c r="I1073" t="s">
        <v>4382</v>
      </c>
      <c r="J1073" t="s">
        <v>1560</v>
      </c>
      <c r="K1073" s="125" t="str">
        <f t="shared" si="16"/>
        <v>00</v>
      </c>
      <c r="L1073">
        <f>VLOOKUP(E1073,所属団体コード!$A$2:$B$225,2,0)</f>
        <v>176</v>
      </c>
      <c r="M1073" s="124" t="s">
        <v>1588</v>
      </c>
    </row>
    <row r="1074" spans="1:13" x14ac:dyDescent="0.15">
      <c r="A1074">
        <v>2073</v>
      </c>
      <c r="B1074" t="s">
        <v>4076</v>
      </c>
      <c r="C1074" t="s">
        <v>4077</v>
      </c>
      <c r="D1074" t="s">
        <v>199</v>
      </c>
      <c r="E1074" s="139" t="s">
        <v>1789</v>
      </c>
      <c r="F1074">
        <v>490066</v>
      </c>
      <c r="G1074">
        <v>38</v>
      </c>
      <c r="H1074">
        <v>500001073</v>
      </c>
      <c r="I1074" t="s">
        <v>1533</v>
      </c>
      <c r="J1074" t="s">
        <v>4758</v>
      </c>
      <c r="K1074" s="125" t="str">
        <f t="shared" si="16"/>
        <v>00</v>
      </c>
      <c r="L1074">
        <f>VLOOKUP(E1074,所属団体コード!$A$2:$B$225,2,0)</f>
        <v>134</v>
      </c>
      <c r="M1074" s="124" t="s">
        <v>5420</v>
      </c>
    </row>
    <row r="1075" spans="1:13" x14ac:dyDescent="0.15">
      <c r="A1075">
        <v>2074</v>
      </c>
      <c r="B1075" t="s">
        <v>4078</v>
      </c>
      <c r="C1075" t="s">
        <v>4079</v>
      </c>
      <c r="D1075" t="s">
        <v>129</v>
      </c>
      <c r="E1075" s="139" t="s">
        <v>1804</v>
      </c>
      <c r="F1075">
        <v>492257</v>
      </c>
      <c r="G1075">
        <v>31</v>
      </c>
      <c r="H1075">
        <v>500001074</v>
      </c>
      <c r="I1075" t="s">
        <v>847</v>
      </c>
      <c r="J1075" t="s">
        <v>1006</v>
      </c>
      <c r="K1075" s="125" t="str">
        <f t="shared" si="16"/>
        <v>00</v>
      </c>
      <c r="L1075">
        <f>VLOOKUP(E1075,所属団体コード!$A$2:$B$225,2,0)</f>
        <v>151</v>
      </c>
      <c r="M1075" s="124" t="s">
        <v>1436</v>
      </c>
    </row>
    <row r="1076" spans="1:13" x14ac:dyDescent="0.15">
      <c r="A1076">
        <v>2075</v>
      </c>
      <c r="B1076" t="s">
        <v>4080</v>
      </c>
      <c r="C1076" t="s">
        <v>533</v>
      </c>
      <c r="D1076" t="s">
        <v>129</v>
      </c>
      <c r="E1076" s="139" t="s">
        <v>1810</v>
      </c>
      <c r="F1076">
        <v>492269</v>
      </c>
      <c r="G1076">
        <v>36</v>
      </c>
      <c r="H1076">
        <v>500001075</v>
      </c>
      <c r="I1076" t="s">
        <v>1007</v>
      </c>
      <c r="J1076" t="s">
        <v>828</v>
      </c>
      <c r="K1076" s="125" t="str">
        <f t="shared" si="16"/>
        <v>00</v>
      </c>
      <c r="L1076">
        <f>VLOOKUP(E1076,所属団体コード!$A$2:$B$225,2,0)</f>
        <v>157</v>
      </c>
      <c r="M1076" s="124" t="s">
        <v>5006</v>
      </c>
    </row>
    <row r="1077" spans="1:13" x14ac:dyDescent="0.15">
      <c r="A1077">
        <v>2076</v>
      </c>
      <c r="B1077" t="s">
        <v>4081</v>
      </c>
      <c r="C1077" t="s">
        <v>4082</v>
      </c>
      <c r="D1077" t="s">
        <v>129</v>
      </c>
      <c r="E1077" s="139" t="s">
        <v>1821</v>
      </c>
      <c r="F1077">
        <v>492442</v>
      </c>
      <c r="G1077">
        <v>34</v>
      </c>
      <c r="H1077">
        <v>500001076</v>
      </c>
      <c r="I1077" t="s">
        <v>4383</v>
      </c>
      <c r="J1077" t="s">
        <v>803</v>
      </c>
      <c r="K1077" s="125" t="str">
        <f t="shared" si="16"/>
        <v>99</v>
      </c>
      <c r="L1077">
        <f>VLOOKUP(E1077,所属団体コード!$A$2:$B$225,2,0)</f>
        <v>168</v>
      </c>
      <c r="M1077" s="124" t="s">
        <v>5421</v>
      </c>
    </row>
    <row r="1078" spans="1:13" x14ac:dyDescent="0.15">
      <c r="A1078">
        <v>2077</v>
      </c>
      <c r="B1078" t="s">
        <v>4083</v>
      </c>
      <c r="C1078" t="s">
        <v>4084</v>
      </c>
      <c r="D1078" t="s">
        <v>129</v>
      </c>
      <c r="E1078" s="139" t="s">
        <v>1821</v>
      </c>
      <c r="F1078">
        <v>492442</v>
      </c>
      <c r="G1078">
        <v>34</v>
      </c>
      <c r="H1078">
        <v>500001077</v>
      </c>
      <c r="I1078" t="s">
        <v>731</v>
      </c>
      <c r="J1078" t="s">
        <v>1192</v>
      </c>
      <c r="K1078" s="125" t="str">
        <f t="shared" si="16"/>
        <v>00</v>
      </c>
      <c r="L1078">
        <f>VLOOKUP(E1078,所属団体コード!$A$2:$B$225,2,0)</f>
        <v>168</v>
      </c>
      <c r="M1078" s="124" t="s">
        <v>1579</v>
      </c>
    </row>
    <row r="1079" spans="1:13" x14ac:dyDescent="0.15">
      <c r="A1079">
        <v>2078</v>
      </c>
      <c r="B1079" t="s">
        <v>4085</v>
      </c>
      <c r="C1079" t="s">
        <v>4086</v>
      </c>
      <c r="D1079" t="s">
        <v>129</v>
      </c>
      <c r="E1079" s="139" t="s">
        <v>1805</v>
      </c>
      <c r="F1079">
        <v>492259</v>
      </c>
      <c r="G1079">
        <v>34</v>
      </c>
      <c r="H1079">
        <v>500001078</v>
      </c>
      <c r="I1079" t="s">
        <v>804</v>
      </c>
      <c r="J1079" t="s">
        <v>1699</v>
      </c>
      <c r="K1079" s="125" t="str">
        <f t="shared" si="16"/>
        <v>00</v>
      </c>
      <c r="L1079">
        <f>VLOOKUP(E1079,所属団体コード!$A$2:$B$225,2,0)</f>
        <v>152</v>
      </c>
      <c r="M1079" s="124" t="s">
        <v>1504</v>
      </c>
    </row>
    <row r="1080" spans="1:13" x14ac:dyDescent="0.15">
      <c r="A1080">
        <v>2079</v>
      </c>
      <c r="B1080" t="s">
        <v>4087</v>
      </c>
      <c r="C1080" t="s">
        <v>4088</v>
      </c>
      <c r="D1080" t="s">
        <v>129</v>
      </c>
      <c r="E1080" s="139" t="s">
        <v>1805</v>
      </c>
      <c r="F1080">
        <v>492259</v>
      </c>
      <c r="G1080">
        <v>33</v>
      </c>
      <c r="H1080">
        <v>500001079</v>
      </c>
      <c r="I1080" t="s">
        <v>849</v>
      </c>
      <c r="J1080" t="s">
        <v>4759</v>
      </c>
      <c r="K1080" s="125" t="str">
        <f t="shared" si="16"/>
        <v>00</v>
      </c>
      <c r="L1080">
        <f>VLOOKUP(E1080,所属団体コード!$A$2:$B$225,2,0)</f>
        <v>152</v>
      </c>
      <c r="M1080" s="124" t="s">
        <v>5422</v>
      </c>
    </row>
    <row r="1081" spans="1:13" x14ac:dyDescent="0.15">
      <c r="A1081">
        <v>2080</v>
      </c>
      <c r="B1081" t="s">
        <v>4089</v>
      </c>
      <c r="C1081" t="s">
        <v>4090</v>
      </c>
      <c r="D1081" t="s">
        <v>129</v>
      </c>
      <c r="E1081" s="139" t="s">
        <v>1805</v>
      </c>
      <c r="F1081">
        <v>492259</v>
      </c>
      <c r="G1081">
        <v>33</v>
      </c>
      <c r="H1081">
        <v>500001080</v>
      </c>
      <c r="I1081" t="s">
        <v>4384</v>
      </c>
      <c r="J1081" t="s">
        <v>1056</v>
      </c>
      <c r="K1081" s="125" t="str">
        <f t="shared" si="16"/>
        <v>00</v>
      </c>
      <c r="L1081">
        <f>VLOOKUP(E1081,所属団体コード!$A$2:$B$225,2,0)</f>
        <v>152</v>
      </c>
      <c r="M1081" s="124" t="s">
        <v>1592</v>
      </c>
    </row>
    <row r="1082" spans="1:13" x14ac:dyDescent="0.15">
      <c r="A1082">
        <v>2081</v>
      </c>
      <c r="B1082" t="s">
        <v>4091</v>
      </c>
      <c r="C1082" t="s">
        <v>4092</v>
      </c>
      <c r="D1082" t="s">
        <v>129</v>
      </c>
      <c r="E1082" s="139" t="s">
        <v>1805</v>
      </c>
      <c r="F1082">
        <v>492259</v>
      </c>
      <c r="G1082">
        <v>36</v>
      </c>
      <c r="H1082">
        <v>500001081</v>
      </c>
      <c r="I1082" t="s">
        <v>832</v>
      </c>
      <c r="J1082" t="s">
        <v>4760</v>
      </c>
      <c r="K1082" s="125" t="str">
        <f t="shared" si="16"/>
        <v>01</v>
      </c>
      <c r="L1082">
        <f>VLOOKUP(E1082,所属団体コード!$A$2:$B$225,2,0)</f>
        <v>152</v>
      </c>
      <c r="M1082" s="124" t="s">
        <v>1710</v>
      </c>
    </row>
    <row r="1083" spans="1:13" x14ac:dyDescent="0.15">
      <c r="A1083">
        <v>2082</v>
      </c>
      <c r="B1083" t="s">
        <v>4093</v>
      </c>
      <c r="C1083" t="s">
        <v>4094</v>
      </c>
      <c r="D1083" t="s">
        <v>129</v>
      </c>
      <c r="E1083" s="139" t="s">
        <v>1805</v>
      </c>
      <c r="F1083">
        <v>492259</v>
      </c>
      <c r="G1083">
        <v>34</v>
      </c>
      <c r="H1083">
        <v>500001082</v>
      </c>
      <c r="I1083" t="s">
        <v>4385</v>
      </c>
      <c r="J1083" t="s">
        <v>4761</v>
      </c>
      <c r="K1083" s="125" t="str">
        <f t="shared" si="16"/>
        <v>00</v>
      </c>
      <c r="L1083">
        <f>VLOOKUP(E1083,所属団体コード!$A$2:$B$225,2,0)</f>
        <v>152</v>
      </c>
      <c r="M1083" s="124" t="s">
        <v>1579</v>
      </c>
    </row>
    <row r="1084" spans="1:13" x14ac:dyDescent="0.15">
      <c r="A1084">
        <v>2083</v>
      </c>
      <c r="B1084" t="s">
        <v>4095</v>
      </c>
      <c r="C1084" t="s">
        <v>4096</v>
      </c>
      <c r="D1084" t="s">
        <v>129</v>
      </c>
      <c r="E1084" s="139" t="s">
        <v>1805</v>
      </c>
      <c r="F1084">
        <v>492259</v>
      </c>
      <c r="G1084">
        <v>33</v>
      </c>
      <c r="H1084">
        <v>500001083</v>
      </c>
      <c r="I1084" t="s">
        <v>4325</v>
      </c>
      <c r="J1084" t="s">
        <v>660</v>
      </c>
      <c r="K1084" s="125" t="str">
        <f t="shared" si="16"/>
        <v>00</v>
      </c>
      <c r="L1084">
        <f>VLOOKUP(E1084,所属団体コード!$A$2:$B$225,2,0)</f>
        <v>152</v>
      </c>
      <c r="M1084" s="124" t="s">
        <v>1447</v>
      </c>
    </row>
    <row r="1085" spans="1:13" x14ac:dyDescent="0.15">
      <c r="A1085">
        <v>2084</v>
      </c>
      <c r="B1085" t="s">
        <v>4097</v>
      </c>
      <c r="C1085" t="s">
        <v>4098</v>
      </c>
      <c r="D1085" t="s">
        <v>129</v>
      </c>
      <c r="E1085" s="139" t="s">
        <v>1805</v>
      </c>
      <c r="F1085">
        <v>492259</v>
      </c>
      <c r="G1085">
        <v>34</v>
      </c>
      <c r="H1085">
        <v>500001084</v>
      </c>
      <c r="I1085" t="s">
        <v>712</v>
      </c>
      <c r="J1085" t="s">
        <v>4613</v>
      </c>
      <c r="K1085" s="125" t="str">
        <f t="shared" si="16"/>
        <v>00</v>
      </c>
      <c r="L1085">
        <f>VLOOKUP(E1085,所属団体コード!$A$2:$B$225,2,0)</f>
        <v>152</v>
      </c>
      <c r="M1085" s="124" t="s">
        <v>1596</v>
      </c>
    </row>
    <row r="1086" spans="1:13" x14ac:dyDescent="0.15">
      <c r="A1086">
        <v>2085</v>
      </c>
      <c r="B1086" t="s">
        <v>4099</v>
      </c>
      <c r="C1086" t="s">
        <v>4100</v>
      </c>
      <c r="D1086" t="s">
        <v>129</v>
      </c>
      <c r="E1086" s="139" t="s">
        <v>1805</v>
      </c>
      <c r="F1086">
        <v>492259</v>
      </c>
      <c r="G1086">
        <v>34</v>
      </c>
      <c r="H1086">
        <v>500001085</v>
      </c>
      <c r="I1086" t="s">
        <v>654</v>
      </c>
      <c r="J1086" t="s">
        <v>1011</v>
      </c>
      <c r="K1086" s="125" t="str">
        <f t="shared" si="16"/>
        <v>00</v>
      </c>
      <c r="L1086">
        <f>VLOOKUP(E1086,所属団体コード!$A$2:$B$225,2,0)</f>
        <v>152</v>
      </c>
      <c r="M1086" s="124" t="s">
        <v>1483</v>
      </c>
    </row>
    <row r="1087" spans="1:13" x14ac:dyDescent="0.15">
      <c r="A1087">
        <v>2086</v>
      </c>
      <c r="B1087" t="s">
        <v>4101</v>
      </c>
      <c r="C1087" t="s">
        <v>4102</v>
      </c>
      <c r="D1087" t="s">
        <v>129</v>
      </c>
      <c r="E1087" s="139" t="s">
        <v>1813</v>
      </c>
      <c r="F1087">
        <v>492303</v>
      </c>
      <c r="G1087">
        <v>43</v>
      </c>
      <c r="H1087">
        <v>500001086</v>
      </c>
      <c r="I1087" t="s">
        <v>645</v>
      </c>
      <c r="J1087" t="s">
        <v>885</v>
      </c>
      <c r="K1087" s="125" t="str">
        <f t="shared" si="16"/>
        <v>99</v>
      </c>
      <c r="L1087">
        <f>VLOOKUP(E1087,所属団体コード!$A$2:$B$225,2,0)</f>
        <v>160</v>
      </c>
      <c r="M1087" s="124" t="s">
        <v>5423</v>
      </c>
    </row>
    <row r="1088" spans="1:13" x14ac:dyDescent="0.15">
      <c r="A1088">
        <v>2087</v>
      </c>
      <c r="B1088" t="s">
        <v>4103</v>
      </c>
      <c r="C1088" t="s">
        <v>4104</v>
      </c>
      <c r="D1088" t="s">
        <v>129</v>
      </c>
      <c r="E1088" s="139" t="s">
        <v>1813</v>
      </c>
      <c r="F1088">
        <v>492303</v>
      </c>
      <c r="G1088">
        <v>36</v>
      </c>
      <c r="H1088">
        <v>500001087</v>
      </c>
      <c r="I1088" t="s">
        <v>4386</v>
      </c>
      <c r="J1088" t="s">
        <v>1072</v>
      </c>
      <c r="K1088" s="125" t="str">
        <f t="shared" si="16"/>
        <v>00</v>
      </c>
      <c r="L1088">
        <f>VLOOKUP(E1088,所属団体コード!$A$2:$B$225,2,0)</f>
        <v>160</v>
      </c>
      <c r="M1088" s="124" t="s">
        <v>1435</v>
      </c>
    </row>
    <row r="1089" spans="1:13" x14ac:dyDescent="0.15">
      <c r="A1089">
        <v>2088</v>
      </c>
      <c r="B1089" t="s">
        <v>4105</v>
      </c>
      <c r="C1089" t="s">
        <v>4106</v>
      </c>
      <c r="D1089" t="s">
        <v>129</v>
      </c>
      <c r="E1089" s="139" t="s">
        <v>1792</v>
      </c>
      <c r="F1089">
        <v>490105</v>
      </c>
      <c r="G1089">
        <v>28</v>
      </c>
      <c r="H1089">
        <v>500001088</v>
      </c>
      <c r="I1089" t="s">
        <v>836</v>
      </c>
      <c r="J1089" t="s">
        <v>4681</v>
      </c>
      <c r="K1089" s="125" t="str">
        <f t="shared" si="16"/>
        <v>00</v>
      </c>
      <c r="L1089">
        <f>VLOOKUP(E1089,所属団体コード!$A$2:$B$225,2,0)</f>
        <v>137</v>
      </c>
      <c r="M1089" s="124" t="s">
        <v>1691</v>
      </c>
    </row>
    <row r="1090" spans="1:13" x14ac:dyDescent="0.15">
      <c r="A1090">
        <v>2089</v>
      </c>
      <c r="B1090" t="s">
        <v>4107</v>
      </c>
      <c r="C1090" t="s">
        <v>4108</v>
      </c>
      <c r="D1090" t="s">
        <v>129</v>
      </c>
      <c r="E1090" s="139" t="s">
        <v>1792</v>
      </c>
      <c r="F1090">
        <v>490105</v>
      </c>
      <c r="G1090">
        <v>37</v>
      </c>
      <c r="H1090">
        <v>500001089</v>
      </c>
      <c r="I1090" t="s">
        <v>726</v>
      </c>
      <c r="J1090" t="s">
        <v>952</v>
      </c>
      <c r="K1090" s="125" t="str">
        <f t="shared" si="16"/>
        <v>00</v>
      </c>
      <c r="L1090">
        <f>VLOOKUP(E1090,所属団体コード!$A$2:$B$225,2,0)</f>
        <v>137</v>
      </c>
      <c r="M1090" s="124" t="s">
        <v>1432</v>
      </c>
    </row>
    <row r="1091" spans="1:13" x14ac:dyDescent="0.15">
      <c r="A1091">
        <v>2090</v>
      </c>
      <c r="B1091" t="s">
        <v>4109</v>
      </c>
      <c r="C1091" t="s">
        <v>4110</v>
      </c>
      <c r="D1091" t="s">
        <v>129</v>
      </c>
      <c r="E1091" s="139" t="s">
        <v>1792</v>
      </c>
      <c r="F1091">
        <v>490105</v>
      </c>
      <c r="G1091">
        <v>37</v>
      </c>
      <c r="H1091">
        <v>500001090</v>
      </c>
      <c r="I1091" t="s">
        <v>949</v>
      </c>
      <c r="J1091" t="s">
        <v>853</v>
      </c>
      <c r="K1091" s="125" t="str">
        <f t="shared" ref="K1091:K1154" si="17">LEFT(M1091,2)</f>
        <v>00</v>
      </c>
      <c r="L1091">
        <f>VLOOKUP(E1091,所属団体コード!$A$2:$B$225,2,0)</f>
        <v>137</v>
      </c>
      <c r="M1091" s="124" t="s">
        <v>1445</v>
      </c>
    </row>
    <row r="1092" spans="1:13" x14ac:dyDescent="0.15">
      <c r="A1092">
        <v>2091</v>
      </c>
      <c r="B1092" t="s">
        <v>4111</v>
      </c>
      <c r="C1092" t="s">
        <v>4112</v>
      </c>
      <c r="D1092" t="s">
        <v>4243</v>
      </c>
      <c r="E1092" s="139" t="s">
        <v>1792</v>
      </c>
      <c r="F1092">
        <v>490105</v>
      </c>
      <c r="G1092">
        <v>33</v>
      </c>
      <c r="H1092">
        <v>500001091</v>
      </c>
      <c r="I1092" t="s">
        <v>691</v>
      </c>
      <c r="J1092" t="s">
        <v>4762</v>
      </c>
      <c r="K1092" s="125" t="str">
        <f t="shared" si="17"/>
        <v>00</v>
      </c>
      <c r="L1092">
        <f>VLOOKUP(E1092,所属団体コード!$A$2:$B$225,2,0)</f>
        <v>137</v>
      </c>
      <c r="M1092" s="124" t="s">
        <v>1494</v>
      </c>
    </row>
    <row r="1093" spans="1:13" x14ac:dyDescent="0.15">
      <c r="A1093">
        <v>2092</v>
      </c>
      <c r="B1093" t="s">
        <v>4113</v>
      </c>
      <c r="C1093" t="s">
        <v>4114</v>
      </c>
      <c r="D1093" t="s">
        <v>4243</v>
      </c>
      <c r="E1093" s="139" t="s">
        <v>1792</v>
      </c>
      <c r="F1093">
        <v>490105</v>
      </c>
      <c r="G1093">
        <v>37</v>
      </c>
      <c r="H1093">
        <v>500001092</v>
      </c>
      <c r="I1093" t="s">
        <v>1135</v>
      </c>
      <c r="J1093" t="s">
        <v>1033</v>
      </c>
      <c r="K1093" s="125" t="str">
        <f t="shared" si="17"/>
        <v>00</v>
      </c>
      <c r="L1093">
        <f>VLOOKUP(E1093,所属団体コード!$A$2:$B$225,2,0)</f>
        <v>137</v>
      </c>
      <c r="M1093" s="124" t="s">
        <v>5424</v>
      </c>
    </row>
    <row r="1094" spans="1:13" x14ac:dyDescent="0.15">
      <c r="A1094">
        <v>2093</v>
      </c>
      <c r="B1094" t="s">
        <v>4115</v>
      </c>
      <c r="C1094" t="s">
        <v>4116</v>
      </c>
      <c r="D1094" t="s">
        <v>4243</v>
      </c>
      <c r="E1094" s="139" t="s">
        <v>1792</v>
      </c>
      <c r="F1094">
        <v>490105</v>
      </c>
      <c r="G1094">
        <v>37</v>
      </c>
      <c r="H1094">
        <v>500001093</v>
      </c>
      <c r="I1094" t="s">
        <v>884</v>
      </c>
      <c r="J1094" t="s">
        <v>4763</v>
      </c>
      <c r="K1094" s="125" t="str">
        <f t="shared" si="17"/>
        <v>01</v>
      </c>
      <c r="L1094">
        <f>VLOOKUP(E1094,所属団体コード!$A$2:$B$225,2,0)</f>
        <v>137</v>
      </c>
      <c r="M1094" s="124" t="s">
        <v>1508</v>
      </c>
    </row>
    <row r="1095" spans="1:13" x14ac:dyDescent="0.15">
      <c r="A1095">
        <v>2094</v>
      </c>
      <c r="B1095" t="s">
        <v>4117</v>
      </c>
      <c r="C1095" t="s">
        <v>4118</v>
      </c>
      <c r="D1095" t="s">
        <v>4243</v>
      </c>
      <c r="E1095" s="139" t="s">
        <v>1792</v>
      </c>
      <c r="F1095">
        <v>490105</v>
      </c>
      <c r="G1095">
        <v>37</v>
      </c>
      <c r="H1095">
        <v>500001094</v>
      </c>
      <c r="I1095" t="s">
        <v>813</v>
      </c>
      <c r="J1095" t="s">
        <v>622</v>
      </c>
      <c r="K1095" s="125" t="str">
        <f t="shared" si="17"/>
        <v>00</v>
      </c>
      <c r="L1095">
        <f>VLOOKUP(E1095,所属団体コード!$A$2:$B$225,2,0)</f>
        <v>137</v>
      </c>
      <c r="M1095" s="124" t="s">
        <v>1688</v>
      </c>
    </row>
    <row r="1096" spans="1:13" x14ac:dyDescent="0.15">
      <c r="A1096">
        <v>2095</v>
      </c>
      <c r="B1096" t="s">
        <v>4119</v>
      </c>
      <c r="C1096" t="s">
        <v>4120</v>
      </c>
      <c r="D1096" t="s">
        <v>129</v>
      </c>
      <c r="E1096" s="139" t="s">
        <v>1795</v>
      </c>
      <c r="F1096">
        <v>491047</v>
      </c>
      <c r="G1096">
        <v>26</v>
      </c>
      <c r="H1096">
        <v>500001095</v>
      </c>
      <c r="I1096" t="s">
        <v>1122</v>
      </c>
      <c r="J1096" t="s">
        <v>701</v>
      </c>
      <c r="K1096" s="125" t="str">
        <f t="shared" si="17"/>
        <v>00</v>
      </c>
      <c r="L1096">
        <f>VLOOKUP(E1096,所属団体コード!$A$2:$B$225,2,0)</f>
        <v>140</v>
      </c>
      <c r="M1096" s="124" t="s">
        <v>1493</v>
      </c>
    </row>
    <row r="1097" spans="1:13" x14ac:dyDescent="0.15">
      <c r="A1097">
        <v>2096</v>
      </c>
      <c r="B1097" t="s">
        <v>4121</v>
      </c>
      <c r="C1097" t="s">
        <v>4122</v>
      </c>
      <c r="D1097" t="s">
        <v>144</v>
      </c>
      <c r="E1097" s="139" t="s">
        <v>1785</v>
      </c>
      <c r="F1097">
        <v>490061</v>
      </c>
      <c r="G1097">
        <v>33</v>
      </c>
      <c r="H1097">
        <v>500001096</v>
      </c>
      <c r="I1097" t="s">
        <v>779</v>
      </c>
      <c r="J1097" t="s">
        <v>977</v>
      </c>
      <c r="K1097" s="125" t="str">
        <f t="shared" si="17"/>
        <v>95</v>
      </c>
      <c r="L1097">
        <f>VLOOKUP(E1097,所属団体コード!$A$2:$B$225,2,0)</f>
        <v>130</v>
      </c>
      <c r="M1097" s="124" t="s">
        <v>5425</v>
      </c>
    </row>
    <row r="1098" spans="1:13" x14ac:dyDescent="0.15">
      <c r="A1098">
        <v>2097</v>
      </c>
      <c r="B1098" t="s">
        <v>4123</v>
      </c>
      <c r="C1098" t="s">
        <v>4124</v>
      </c>
      <c r="D1098" t="s">
        <v>129</v>
      </c>
      <c r="E1098" s="139" t="s">
        <v>1785</v>
      </c>
      <c r="F1098">
        <v>490061</v>
      </c>
      <c r="G1098">
        <v>33</v>
      </c>
      <c r="H1098">
        <v>500001097</v>
      </c>
      <c r="I1098" t="s">
        <v>1001</v>
      </c>
      <c r="J1098" t="s">
        <v>748</v>
      </c>
      <c r="K1098" s="125" t="str">
        <f t="shared" si="17"/>
        <v>00</v>
      </c>
      <c r="L1098">
        <f>VLOOKUP(E1098,所属団体コード!$A$2:$B$225,2,0)</f>
        <v>130</v>
      </c>
      <c r="M1098" s="124" t="s">
        <v>1418</v>
      </c>
    </row>
    <row r="1099" spans="1:13" x14ac:dyDescent="0.15">
      <c r="A1099">
        <v>2098</v>
      </c>
      <c r="B1099" t="s">
        <v>4125</v>
      </c>
      <c r="C1099" t="s">
        <v>4126</v>
      </c>
      <c r="D1099" t="s">
        <v>129</v>
      </c>
      <c r="E1099" s="139" t="s">
        <v>1785</v>
      </c>
      <c r="F1099">
        <v>490061</v>
      </c>
      <c r="G1099">
        <v>33</v>
      </c>
      <c r="H1099">
        <v>500001098</v>
      </c>
      <c r="I1099" t="s">
        <v>1177</v>
      </c>
      <c r="J1099" t="s">
        <v>4764</v>
      </c>
      <c r="K1099" s="125" t="str">
        <f t="shared" si="17"/>
        <v>00</v>
      </c>
      <c r="L1099">
        <f>VLOOKUP(E1099,所属団体コード!$A$2:$B$225,2,0)</f>
        <v>130</v>
      </c>
      <c r="M1099" s="124" t="s">
        <v>1457</v>
      </c>
    </row>
    <row r="1100" spans="1:13" x14ac:dyDescent="0.15">
      <c r="A1100">
        <v>2099</v>
      </c>
      <c r="B1100" t="s">
        <v>4127</v>
      </c>
      <c r="C1100" t="s">
        <v>4128</v>
      </c>
      <c r="D1100" t="s">
        <v>129</v>
      </c>
      <c r="E1100" s="139" t="s">
        <v>1785</v>
      </c>
      <c r="F1100">
        <v>490061</v>
      </c>
      <c r="G1100">
        <v>33</v>
      </c>
      <c r="H1100">
        <v>500001099</v>
      </c>
      <c r="I1100" t="s">
        <v>662</v>
      </c>
      <c r="J1100" t="s">
        <v>771</v>
      </c>
      <c r="K1100" s="125" t="str">
        <f t="shared" si="17"/>
        <v>00</v>
      </c>
      <c r="L1100">
        <f>VLOOKUP(E1100,所属団体コード!$A$2:$B$225,2,0)</f>
        <v>130</v>
      </c>
      <c r="M1100" s="124" t="s">
        <v>1494</v>
      </c>
    </row>
    <row r="1101" spans="1:13" x14ac:dyDescent="0.15">
      <c r="A1101">
        <v>2100</v>
      </c>
      <c r="B1101" t="s">
        <v>4129</v>
      </c>
      <c r="C1101" t="s">
        <v>4130</v>
      </c>
      <c r="D1101" t="s">
        <v>129</v>
      </c>
      <c r="E1101" s="139" t="s">
        <v>1785</v>
      </c>
      <c r="F1101">
        <v>490061</v>
      </c>
      <c r="G1101">
        <v>28</v>
      </c>
      <c r="H1101">
        <v>500001100</v>
      </c>
      <c r="I1101" t="s">
        <v>840</v>
      </c>
      <c r="J1101" t="s">
        <v>4765</v>
      </c>
      <c r="K1101" s="125" t="str">
        <f t="shared" si="17"/>
        <v>00</v>
      </c>
      <c r="L1101">
        <f>VLOOKUP(E1101,所属団体コード!$A$2:$B$225,2,0)</f>
        <v>130</v>
      </c>
      <c r="M1101" s="124" t="s">
        <v>1609</v>
      </c>
    </row>
    <row r="1102" spans="1:13" x14ac:dyDescent="0.15">
      <c r="A1102">
        <v>2101</v>
      </c>
      <c r="B1102" t="s">
        <v>4131</v>
      </c>
      <c r="C1102" t="s">
        <v>4132</v>
      </c>
      <c r="D1102" t="s">
        <v>129</v>
      </c>
      <c r="E1102" s="139" t="s">
        <v>1816</v>
      </c>
      <c r="F1102">
        <v>492379</v>
      </c>
      <c r="G1102">
        <v>33</v>
      </c>
      <c r="H1102">
        <v>500001101</v>
      </c>
      <c r="I1102" t="s">
        <v>1127</v>
      </c>
      <c r="J1102" t="s">
        <v>4766</v>
      </c>
      <c r="K1102" s="125" t="str">
        <f t="shared" si="17"/>
        <v>00</v>
      </c>
      <c r="L1102">
        <f>VLOOKUP(E1102,所属団体コード!$A$2:$B$225,2,0)</f>
        <v>163</v>
      </c>
      <c r="M1102" s="124" t="s">
        <v>1481</v>
      </c>
    </row>
    <row r="1103" spans="1:13" x14ac:dyDescent="0.15">
      <c r="A1103">
        <v>2102</v>
      </c>
      <c r="B1103" t="s">
        <v>4133</v>
      </c>
      <c r="C1103" t="s">
        <v>4134</v>
      </c>
      <c r="D1103" t="s">
        <v>129</v>
      </c>
      <c r="E1103" s="139" t="s">
        <v>1800</v>
      </c>
      <c r="F1103">
        <v>491096</v>
      </c>
      <c r="G1103">
        <v>39</v>
      </c>
      <c r="H1103">
        <v>500001102</v>
      </c>
      <c r="I1103" t="s">
        <v>769</v>
      </c>
      <c r="J1103" t="s">
        <v>762</v>
      </c>
      <c r="K1103" s="125" t="str">
        <f t="shared" si="17"/>
        <v>00</v>
      </c>
      <c r="L1103">
        <f>VLOOKUP(E1103,所属団体コード!$A$2:$B$225,2,0)</f>
        <v>146</v>
      </c>
      <c r="M1103" s="124" t="s">
        <v>1481</v>
      </c>
    </row>
    <row r="1104" spans="1:13" x14ac:dyDescent="0.15">
      <c r="A1104">
        <v>2103</v>
      </c>
      <c r="B1104" t="s">
        <v>4135</v>
      </c>
      <c r="C1104" t="s">
        <v>4136</v>
      </c>
      <c r="D1104" t="s">
        <v>129</v>
      </c>
      <c r="E1104" s="139" t="s">
        <v>1800</v>
      </c>
      <c r="F1104">
        <v>491096</v>
      </c>
      <c r="G1104">
        <v>39</v>
      </c>
      <c r="H1104">
        <v>500001103</v>
      </c>
      <c r="I1104" t="s">
        <v>822</v>
      </c>
      <c r="J1104" t="s">
        <v>732</v>
      </c>
      <c r="K1104" s="125" t="str">
        <f t="shared" si="17"/>
        <v>00</v>
      </c>
      <c r="L1104">
        <f>VLOOKUP(E1104,所属団体コード!$A$2:$B$225,2,0)</f>
        <v>146</v>
      </c>
      <c r="M1104" s="124" t="s">
        <v>1513</v>
      </c>
    </row>
    <row r="1105" spans="1:13" x14ac:dyDescent="0.15">
      <c r="A1105">
        <v>2104</v>
      </c>
      <c r="B1105" t="s">
        <v>4137</v>
      </c>
      <c r="C1105" t="s">
        <v>4138</v>
      </c>
      <c r="D1105" t="s">
        <v>129</v>
      </c>
      <c r="E1105" s="139" t="s">
        <v>1800</v>
      </c>
      <c r="F1105">
        <v>491096</v>
      </c>
      <c r="G1105">
        <v>39</v>
      </c>
      <c r="H1105">
        <v>500001104</v>
      </c>
      <c r="I1105" t="s">
        <v>1212</v>
      </c>
      <c r="J1105" t="s">
        <v>1123</v>
      </c>
      <c r="K1105" s="125" t="str">
        <f t="shared" si="17"/>
        <v>99</v>
      </c>
      <c r="L1105">
        <f>VLOOKUP(E1105,所属団体コード!$A$2:$B$225,2,0)</f>
        <v>146</v>
      </c>
      <c r="M1105" s="124" t="s">
        <v>5426</v>
      </c>
    </row>
    <row r="1106" spans="1:13" x14ac:dyDescent="0.15">
      <c r="A1106">
        <v>2105</v>
      </c>
      <c r="B1106" t="s">
        <v>4139</v>
      </c>
      <c r="C1106" t="s">
        <v>4140</v>
      </c>
      <c r="D1106" t="s">
        <v>99</v>
      </c>
      <c r="E1106" s="139" t="s">
        <v>4249</v>
      </c>
      <c r="F1106">
        <v>496034</v>
      </c>
      <c r="G1106">
        <v>33</v>
      </c>
      <c r="H1106">
        <v>500001105</v>
      </c>
      <c r="I1106" t="s">
        <v>882</v>
      </c>
      <c r="J1106" t="s">
        <v>4767</v>
      </c>
      <c r="K1106" s="125" t="str">
        <f t="shared" si="17"/>
        <v>00</v>
      </c>
      <c r="L1106">
        <f>VLOOKUP(E1106,所属団体コード!$A$2:$B$225,2,0)</f>
        <v>172</v>
      </c>
      <c r="M1106" s="124" t="s">
        <v>1628</v>
      </c>
    </row>
    <row r="1107" spans="1:13" x14ac:dyDescent="0.15">
      <c r="A1107">
        <v>2106</v>
      </c>
      <c r="B1107" t="s">
        <v>4141</v>
      </c>
      <c r="C1107" t="s">
        <v>4142</v>
      </c>
      <c r="D1107" t="s">
        <v>134</v>
      </c>
      <c r="E1107" s="139" t="s">
        <v>4249</v>
      </c>
      <c r="F1107">
        <v>496034</v>
      </c>
      <c r="G1107">
        <v>33</v>
      </c>
      <c r="H1107">
        <v>500001106</v>
      </c>
      <c r="I1107" t="s">
        <v>908</v>
      </c>
      <c r="J1107" t="s">
        <v>729</v>
      </c>
      <c r="K1107" s="125" t="str">
        <f t="shared" si="17"/>
        <v>99</v>
      </c>
      <c r="L1107">
        <f>VLOOKUP(E1107,所属団体コード!$A$2:$B$225,2,0)</f>
        <v>172</v>
      </c>
      <c r="M1107" s="124" t="s">
        <v>4930</v>
      </c>
    </row>
    <row r="1108" spans="1:13" x14ac:dyDescent="0.15">
      <c r="A1108">
        <v>2107</v>
      </c>
      <c r="B1108" t="s">
        <v>4143</v>
      </c>
      <c r="C1108" t="s">
        <v>4144</v>
      </c>
      <c r="D1108" t="s">
        <v>134</v>
      </c>
      <c r="E1108" s="139" t="s">
        <v>4249</v>
      </c>
      <c r="F1108">
        <v>496034</v>
      </c>
      <c r="G1108">
        <v>33</v>
      </c>
      <c r="H1108">
        <v>500001107</v>
      </c>
      <c r="I1108" t="s">
        <v>626</v>
      </c>
      <c r="J1108" t="s">
        <v>4768</v>
      </c>
      <c r="K1108" s="125" t="str">
        <f t="shared" si="17"/>
        <v>99</v>
      </c>
      <c r="L1108">
        <f>VLOOKUP(E1108,所属団体コード!$A$2:$B$225,2,0)</f>
        <v>172</v>
      </c>
      <c r="M1108" s="124" t="s">
        <v>5427</v>
      </c>
    </row>
    <row r="1109" spans="1:13" x14ac:dyDescent="0.15">
      <c r="A1109">
        <v>2108</v>
      </c>
      <c r="B1109" t="s">
        <v>4145</v>
      </c>
      <c r="C1109" t="s">
        <v>4146</v>
      </c>
      <c r="D1109" t="s">
        <v>129</v>
      </c>
      <c r="E1109" s="139" t="s">
        <v>1787</v>
      </c>
      <c r="F1109">
        <v>490063</v>
      </c>
      <c r="G1109">
        <v>35</v>
      </c>
      <c r="H1109">
        <v>500001108</v>
      </c>
      <c r="I1109" t="s">
        <v>4387</v>
      </c>
      <c r="J1109" t="s">
        <v>1026</v>
      </c>
      <c r="K1109" s="125" t="str">
        <f t="shared" si="17"/>
        <v>01</v>
      </c>
      <c r="L1109">
        <f>VLOOKUP(E1109,所属団体コード!$A$2:$B$225,2,0)</f>
        <v>132</v>
      </c>
      <c r="M1109" s="124" t="s">
        <v>1690</v>
      </c>
    </row>
    <row r="1110" spans="1:13" x14ac:dyDescent="0.15">
      <c r="A1110">
        <v>2109</v>
      </c>
      <c r="B1110" t="s">
        <v>4147</v>
      </c>
      <c r="C1110" t="s">
        <v>4148</v>
      </c>
      <c r="D1110" t="s">
        <v>129</v>
      </c>
      <c r="E1110" s="139" t="s">
        <v>1787</v>
      </c>
      <c r="F1110">
        <v>490063</v>
      </c>
      <c r="G1110">
        <v>34</v>
      </c>
      <c r="H1110">
        <v>500001109</v>
      </c>
      <c r="I1110" t="s">
        <v>913</v>
      </c>
      <c r="J1110" t="s">
        <v>4769</v>
      </c>
      <c r="K1110" s="125" t="str">
        <f t="shared" si="17"/>
        <v>00</v>
      </c>
      <c r="L1110">
        <f>VLOOKUP(E1110,所属団体コード!$A$2:$B$225,2,0)</f>
        <v>132</v>
      </c>
      <c r="M1110" s="124" t="s">
        <v>1510</v>
      </c>
    </row>
    <row r="1111" spans="1:13" x14ac:dyDescent="0.15">
      <c r="A1111">
        <v>2110</v>
      </c>
      <c r="B1111" t="s">
        <v>4149</v>
      </c>
      <c r="C1111" t="s">
        <v>4150</v>
      </c>
      <c r="D1111" t="s">
        <v>129</v>
      </c>
      <c r="E1111" s="139" t="s">
        <v>1787</v>
      </c>
      <c r="F1111">
        <v>490063</v>
      </c>
      <c r="G1111">
        <v>32</v>
      </c>
      <c r="H1111">
        <v>500001110</v>
      </c>
      <c r="I1111" t="s">
        <v>881</v>
      </c>
      <c r="J1111" t="s">
        <v>4770</v>
      </c>
      <c r="K1111" s="125" t="str">
        <f t="shared" si="17"/>
        <v>00</v>
      </c>
      <c r="L1111">
        <f>VLOOKUP(E1111,所属団体コード!$A$2:$B$225,2,0)</f>
        <v>132</v>
      </c>
      <c r="M1111" s="124" t="s">
        <v>1478</v>
      </c>
    </row>
    <row r="1112" spans="1:13" x14ac:dyDescent="0.15">
      <c r="A1112">
        <v>2111</v>
      </c>
      <c r="B1112" t="s">
        <v>4151</v>
      </c>
      <c r="C1112" t="s">
        <v>4152</v>
      </c>
      <c r="D1112" t="s">
        <v>129</v>
      </c>
      <c r="E1112" s="139" t="s">
        <v>1797</v>
      </c>
      <c r="F1112">
        <v>491073</v>
      </c>
      <c r="G1112">
        <v>31</v>
      </c>
      <c r="H1112">
        <v>500001111</v>
      </c>
      <c r="I1112" t="s">
        <v>691</v>
      </c>
      <c r="J1112" t="s">
        <v>4771</v>
      </c>
      <c r="K1112" s="125" t="str">
        <f t="shared" si="17"/>
        <v>00</v>
      </c>
      <c r="L1112">
        <f>VLOOKUP(E1112,所属団体コード!$A$2:$B$225,2,0)</f>
        <v>142</v>
      </c>
      <c r="M1112" s="124" t="s">
        <v>1439</v>
      </c>
    </row>
    <row r="1113" spans="1:13" x14ac:dyDescent="0.15">
      <c r="A1113">
        <v>2112</v>
      </c>
      <c r="B1113" t="s">
        <v>4153</v>
      </c>
      <c r="C1113" t="s">
        <v>4154</v>
      </c>
      <c r="D1113" t="s">
        <v>129</v>
      </c>
      <c r="E1113" s="139" t="s">
        <v>1807</v>
      </c>
      <c r="F1113">
        <v>492261</v>
      </c>
      <c r="G1113">
        <v>38</v>
      </c>
      <c r="H1113">
        <v>500001112</v>
      </c>
      <c r="I1113" t="s">
        <v>938</v>
      </c>
      <c r="J1113" t="s">
        <v>4772</v>
      </c>
      <c r="K1113" s="125" t="str">
        <f t="shared" si="17"/>
        <v>00</v>
      </c>
      <c r="L1113">
        <f>VLOOKUP(E1113,所属団体コード!$A$2:$B$225,2,0)</f>
        <v>154</v>
      </c>
      <c r="M1113" s="124" t="s">
        <v>5428</v>
      </c>
    </row>
    <row r="1114" spans="1:13" x14ac:dyDescent="0.15">
      <c r="A1114">
        <v>2113</v>
      </c>
      <c r="B1114" t="s">
        <v>4155</v>
      </c>
      <c r="C1114" t="s">
        <v>4156</v>
      </c>
      <c r="D1114" t="s">
        <v>129</v>
      </c>
      <c r="E1114" s="139" t="s">
        <v>1807</v>
      </c>
      <c r="F1114">
        <v>492261</v>
      </c>
      <c r="G1114">
        <v>42</v>
      </c>
      <c r="H1114">
        <v>500001113</v>
      </c>
      <c r="I1114" t="s">
        <v>616</v>
      </c>
      <c r="J1114" t="s">
        <v>4773</v>
      </c>
      <c r="K1114" s="125" t="str">
        <f t="shared" si="17"/>
        <v>00</v>
      </c>
      <c r="L1114">
        <f>VLOOKUP(E1114,所属団体コード!$A$2:$B$225,2,0)</f>
        <v>154</v>
      </c>
      <c r="M1114" s="124" t="s">
        <v>1450</v>
      </c>
    </row>
    <row r="1115" spans="1:13" x14ac:dyDescent="0.15">
      <c r="A1115">
        <v>2114</v>
      </c>
      <c r="B1115" t="s">
        <v>4157</v>
      </c>
      <c r="C1115" t="s">
        <v>4158</v>
      </c>
      <c r="D1115" t="s">
        <v>129</v>
      </c>
      <c r="E1115" s="139" t="s">
        <v>1807</v>
      </c>
      <c r="F1115">
        <v>492261</v>
      </c>
      <c r="G1115">
        <v>34</v>
      </c>
      <c r="H1115">
        <v>500001114</v>
      </c>
      <c r="I1115" t="s">
        <v>4388</v>
      </c>
      <c r="J1115" t="s">
        <v>746</v>
      </c>
      <c r="K1115" s="125" t="str">
        <f t="shared" si="17"/>
        <v>00</v>
      </c>
      <c r="L1115">
        <f>VLOOKUP(E1115,所属団体コード!$A$2:$B$225,2,0)</f>
        <v>154</v>
      </c>
      <c r="M1115" s="124" t="s">
        <v>1688</v>
      </c>
    </row>
    <row r="1116" spans="1:13" x14ac:dyDescent="0.15">
      <c r="A1116">
        <v>2115</v>
      </c>
      <c r="B1116" t="s">
        <v>4159</v>
      </c>
      <c r="C1116" t="s">
        <v>4160</v>
      </c>
      <c r="D1116" t="s">
        <v>129</v>
      </c>
      <c r="E1116" s="139" t="s">
        <v>1807</v>
      </c>
      <c r="F1116">
        <v>492261</v>
      </c>
      <c r="G1116">
        <v>38</v>
      </c>
      <c r="H1116">
        <v>500001115</v>
      </c>
      <c r="I1116" t="s">
        <v>1099</v>
      </c>
      <c r="J1116" t="s">
        <v>4774</v>
      </c>
      <c r="K1116" s="125" t="str">
        <f t="shared" si="17"/>
        <v>00</v>
      </c>
      <c r="L1116">
        <f>VLOOKUP(E1116,所属団体コード!$A$2:$B$225,2,0)</f>
        <v>154</v>
      </c>
      <c r="M1116" s="124" t="s">
        <v>1492</v>
      </c>
    </row>
    <row r="1117" spans="1:13" x14ac:dyDescent="0.15">
      <c r="A1117">
        <v>2116</v>
      </c>
      <c r="B1117" t="s">
        <v>4161</v>
      </c>
      <c r="C1117" t="s">
        <v>4162</v>
      </c>
      <c r="D1117" t="s">
        <v>129</v>
      </c>
      <c r="E1117" s="139" t="s">
        <v>1807</v>
      </c>
      <c r="F1117">
        <v>492261</v>
      </c>
      <c r="G1117">
        <v>34</v>
      </c>
      <c r="H1117">
        <v>500001116</v>
      </c>
      <c r="I1117" t="s">
        <v>991</v>
      </c>
      <c r="J1117" t="s">
        <v>686</v>
      </c>
      <c r="K1117" s="125" t="str">
        <f t="shared" si="17"/>
        <v>01</v>
      </c>
      <c r="L1117">
        <f>VLOOKUP(E1117,所属団体コード!$A$2:$B$225,2,0)</f>
        <v>154</v>
      </c>
      <c r="M1117" s="124" t="s">
        <v>1682</v>
      </c>
    </row>
    <row r="1118" spans="1:13" x14ac:dyDescent="0.15">
      <c r="A1118">
        <v>2117</v>
      </c>
      <c r="B1118" t="s">
        <v>4163</v>
      </c>
      <c r="C1118" t="s">
        <v>4164</v>
      </c>
      <c r="D1118" t="s">
        <v>129</v>
      </c>
      <c r="E1118" s="139" t="s">
        <v>1807</v>
      </c>
      <c r="F1118">
        <v>492261</v>
      </c>
      <c r="G1118">
        <v>34</v>
      </c>
      <c r="H1118">
        <v>500001117</v>
      </c>
      <c r="I1118" t="s">
        <v>1031</v>
      </c>
      <c r="J1118" t="s">
        <v>1110</v>
      </c>
      <c r="K1118" s="125" t="str">
        <f t="shared" si="17"/>
        <v>01</v>
      </c>
      <c r="L1118">
        <f>VLOOKUP(E1118,所属団体コード!$A$2:$B$225,2,0)</f>
        <v>154</v>
      </c>
      <c r="M1118" s="124" t="s">
        <v>1512</v>
      </c>
    </row>
    <row r="1119" spans="1:13" x14ac:dyDescent="0.15">
      <c r="A1119">
        <v>2118</v>
      </c>
      <c r="B1119" t="s">
        <v>4165</v>
      </c>
      <c r="C1119" t="s">
        <v>4166</v>
      </c>
      <c r="D1119" t="s">
        <v>129</v>
      </c>
      <c r="E1119" s="139" t="s">
        <v>1807</v>
      </c>
      <c r="F1119">
        <v>492261</v>
      </c>
      <c r="G1119">
        <v>34</v>
      </c>
      <c r="H1119">
        <v>500001118</v>
      </c>
      <c r="I1119" t="s">
        <v>655</v>
      </c>
      <c r="J1119" t="s">
        <v>1090</v>
      </c>
      <c r="K1119" s="125" t="str">
        <f t="shared" si="17"/>
        <v>00</v>
      </c>
      <c r="L1119">
        <f>VLOOKUP(E1119,所属団体コード!$A$2:$B$225,2,0)</f>
        <v>154</v>
      </c>
      <c r="M1119" s="124" t="s">
        <v>5211</v>
      </c>
    </row>
    <row r="1120" spans="1:13" x14ac:dyDescent="0.15">
      <c r="A1120">
        <v>2119</v>
      </c>
      <c r="B1120" t="s">
        <v>4167</v>
      </c>
      <c r="C1120" t="s">
        <v>4168</v>
      </c>
      <c r="D1120" t="s">
        <v>129</v>
      </c>
      <c r="E1120" s="139" t="s">
        <v>1786</v>
      </c>
      <c r="F1120">
        <v>490062</v>
      </c>
      <c r="G1120">
        <v>28</v>
      </c>
      <c r="H1120">
        <v>500001119</v>
      </c>
      <c r="I1120" t="s">
        <v>838</v>
      </c>
      <c r="J1120" t="s">
        <v>1356</v>
      </c>
      <c r="K1120" s="125" t="str">
        <f t="shared" si="17"/>
        <v>00</v>
      </c>
      <c r="L1120">
        <f>VLOOKUP(E1120,所属団体コード!$A$2:$B$225,2,0)</f>
        <v>131</v>
      </c>
      <c r="M1120" s="124" t="s">
        <v>1494</v>
      </c>
    </row>
    <row r="1121" spans="1:13" x14ac:dyDescent="0.15">
      <c r="A1121">
        <v>2120</v>
      </c>
      <c r="B1121" t="s">
        <v>4169</v>
      </c>
      <c r="C1121" t="s">
        <v>4170</v>
      </c>
      <c r="D1121" t="s">
        <v>133</v>
      </c>
      <c r="E1121" s="139" t="s">
        <v>1786</v>
      </c>
      <c r="F1121">
        <v>490062</v>
      </c>
      <c r="G1121">
        <v>34</v>
      </c>
      <c r="H1121">
        <v>500001120</v>
      </c>
      <c r="I1121" t="s">
        <v>666</v>
      </c>
      <c r="J1121" t="s">
        <v>812</v>
      </c>
      <c r="K1121" s="125" t="str">
        <f t="shared" si="17"/>
        <v>95</v>
      </c>
      <c r="L1121">
        <f>VLOOKUP(E1121,所属団体コード!$A$2:$B$225,2,0)</f>
        <v>131</v>
      </c>
      <c r="M1121" s="124" t="s">
        <v>5429</v>
      </c>
    </row>
    <row r="1122" spans="1:13" x14ac:dyDescent="0.15">
      <c r="A1122">
        <v>2121</v>
      </c>
      <c r="B1122" t="s">
        <v>4171</v>
      </c>
      <c r="C1122" t="s">
        <v>4172</v>
      </c>
      <c r="D1122" t="s">
        <v>99</v>
      </c>
      <c r="E1122" s="139" t="s">
        <v>1786</v>
      </c>
      <c r="F1122">
        <v>490062</v>
      </c>
      <c r="G1122">
        <v>34</v>
      </c>
      <c r="H1122">
        <v>500001121</v>
      </c>
      <c r="I1122" t="s">
        <v>856</v>
      </c>
      <c r="J1122" t="s">
        <v>4775</v>
      </c>
      <c r="K1122" s="125" t="str">
        <f t="shared" si="17"/>
        <v>97</v>
      </c>
      <c r="L1122">
        <f>VLOOKUP(E1122,所属団体コード!$A$2:$B$225,2,0)</f>
        <v>131</v>
      </c>
      <c r="M1122" s="124" t="s">
        <v>5430</v>
      </c>
    </row>
    <row r="1123" spans="1:13" x14ac:dyDescent="0.15">
      <c r="A1123">
        <v>2122</v>
      </c>
      <c r="B1123" t="s">
        <v>4173</v>
      </c>
      <c r="C1123" t="s">
        <v>4174</v>
      </c>
      <c r="D1123" t="s">
        <v>129</v>
      </c>
      <c r="E1123" s="139" t="s">
        <v>1786</v>
      </c>
      <c r="F1123">
        <v>490062</v>
      </c>
      <c r="G1123">
        <v>37</v>
      </c>
      <c r="H1123">
        <v>500001122</v>
      </c>
      <c r="I1123" t="s">
        <v>662</v>
      </c>
      <c r="J1123" t="s">
        <v>4776</v>
      </c>
      <c r="K1123" s="125" t="str">
        <f t="shared" si="17"/>
        <v>00</v>
      </c>
      <c r="L1123">
        <f>VLOOKUP(E1123,所属団体コード!$A$2:$B$225,2,0)</f>
        <v>131</v>
      </c>
      <c r="M1123" s="124" t="s">
        <v>1579</v>
      </c>
    </row>
    <row r="1124" spans="1:13" x14ac:dyDescent="0.15">
      <c r="A1124">
        <v>2123</v>
      </c>
      <c r="B1124" t="s">
        <v>4175</v>
      </c>
      <c r="C1124" t="s">
        <v>4176</v>
      </c>
      <c r="D1124" t="s">
        <v>129</v>
      </c>
      <c r="E1124" s="139" t="s">
        <v>1786</v>
      </c>
      <c r="F1124">
        <v>490062</v>
      </c>
      <c r="G1124">
        <v>35</v>
      </c>
      <c r="H1124">
        <v>500001123</v>
      </c>
      <c r="I1124" t="s">
        <v>716</v>
      </c>
      <c r="J1124" t="s">
        <v>1197</v>
      </c>
      <c r="K1124" s="125" t="str">
        <f t="shared" si="17"/>
        <v>00</v>
      </c>
      <c r="L1124">
        <f>VLOOKUP(E1124,所属団体コード!$A$2:$B$225,2,0)</f>
        <v>131</v>
      </c>
      <c r="M1124" s="124" t="s">
        <v>1593</v>
      </c>
    </row>
    <row r="1125" spans="1:13" x14ac:dyDescent="0.15">
      <c r="A1125">
        <v>2124</v>
      </c>
      <c r="B1125" t="s">
        <v>4177</v>
      </c>
      <c r="C1125" t="s">
        <v>4178</v>
      </c>
      <c r="D1125" t="s">
        <v>129</v>
      </c>
      <c r="E1125" s="139" t="s">
        <v>1786</v>
      </c>
      <c r="F1125">
        <v>490062</v>
      </c>
      <c r="G1125">
        <v>45</v>
      </c>
      <c r="H1125">
        <v>500001124</v>
      </c>
      <c r="I1125" t="s">
        <v>726</v>
      </c>
      <c r="J1125" t="s">
        <v>1564</v>
      </c>
      <c r="K1125" s="125" t="str">
        <f t="shared" si="17"/>
        <v>00</v>
      </c>
      <c r="L1125">
        <f>VLOOKUP(E1125,所属団体コード!$A$2:$B$225,2,0)</f>
        <v>131</v>
      </c>
      <c r="M1125" s="124" t="s">
        <v>1437</v>
      </c>
    </row>
    <row r="1126" spans="1:13" x14ac:dyDescent="0.15">
      <c r="A1126">
        <v>2125</v>
      </c>
      <c r="B1126" t="s">
        <v>4179</v>
      </c>
      <c r="C1126" t="s">
        <v>4180</v>
      </c>
      <c r="D1126" t="s">
        <v>129</v>
      </c>
      <c r="E1126" s="139" t="s">
        <v>1786</v>
      </c>
      <c r="F1126">
        <v>490062</v>
      </c>
      <c r="G1126">
        <v>31</v>
      </c>
      <c r="H1126">
        <v>500001125</v>
      </c>
      <c r="I1126" t="s">
        <v>938</v>
      </c>
      <c r="J1126" t="s">
        <v>4777</v>
      </c>
      <c r="K1126" s="125" t="str">
        <f t="shared" si="17"/>
        <v>00</v>
      </c>
      <c r="L1126">
        <f>VLOOKUP(E1126,所属団体コード!$A$2:$B$225,2,0)</f>
        <v>131</v>
      </c>
      <c r="M1126" s="124" t="s">
        <v>1628</v>
      </c>
    </row>
    <row r="1127" spans="1:13" x14ac:dyDescent="0.15">
      <c r="A1127">
        <v>2126</v>
      </c>
      <c r="B1127" t="s">
        <v>4181</v>
      </c>
      <c r="C1127" t="s">
        <v>4182</v>
      </c>
      <c r="D1127" t="s">
        <v>129</v>
      </c>
      <c r="E1127" s="139" t="s">
        <v>1786</v>
      </c>
      <c r="F1127">
        <v>490062</v>
      </c>
      <c r="G1127">
        <v>40</v>
      </c>
      <c r="H1127">
        <v>500001126</v>
      </c>
      <c r="I1127" t="s">
        <v>4389</v>
      </c>
      <c r="J1127" t="s">
        <v>1549</v>
      </c>
      <c r="K1127" s="125" t="str">
        <f t="shared" si="17"/>
        <v>00</v>
      </c>
      <c r="L1127">
        <f>VLOOKUP(E1127,所属団体コード!$A$2:$B$225,2,0)</f>
        <v>131</v>
      </c>
      <c r="M1127" s="124" t="s">
        <v>1499</v>
      </c>
    </row>
    <row r="1128" spans="1:13" x14ac:dyDescent="0.15">
      <c r="A1128">
        <v>2127</v>
      </c>
      <c r="B1128" t="s">
        <v>4183</v>
      </c>
      <c r="C1128" t="s">
        <v>4184</v>
      </c>
      <c r="D1128" t="s">
        <v>129</v>
      </c>
      <c r="E1128" s="139" t="s">
        <v>1786</v>
      </c>
      <c r="F1128">
        <v>490062</v>
      </c>
      <c r="G1128">
        <v>34</v>
      </c>
      <c r="H1128">
        <v>500001127</v>
      </c>
      <c r="I1128" t="s">
        <v>734</v>
      </c>
      <c r="J1128" t="s">
        <v>4778</v>
      </c>
      <c r="K1128" s="125" t="str">
        <f t="shared" si="17"/>
        <v>00</v>
      </c>
      <c r="L1128">
        <f>VLOOKUP(E1128,所属団体コード!$A$2:$B$225,2,0)</f>
        <v>131</v>
      </c>
      <c r="M1128" s="124" t="s">
        <v>5422</v>
      </c>
    </row>
    <row r="1129" spans="1:13" x14ac:dyDescent="0.15">
      <c r="A1129">
        <v>2128</v>
      </c>
      <c r="B1129" t="s">
        <v>4185</v>
      </c>
      <c r="C1129" t="s">
        <v>4186</v>
      </c>
      <c r="D1129" t="s">
        <v>129</v>
      </c>
      <c r="E1129" s="139" t="s">
        <v>1786</v>
      </c>
      <c r="F1129">
        <v>490062</v>
      </c>
      <c r="G1129">
        <v>46</v>
      </c>
      <c r="H1129">
        <v>500001128</v>
      </c>
      <c r="I1129" t="s">
        <v>1044</v>
      </c>
      <c r="J1129" t="s">
        <v>4779</v>
      </c>
      <c r="K1129" s="125" t="str">
        <f t="shared" si="17"/>
        <v>00</v>
      </c>
      <c r="L1129">
        <f>VLOOKUP(E1129,所属団体コード!$A$2:$B$225,2,0)</f>
        <v>131</v>
      </c>
      <c r="M1129" s="124" t="s">
        <v>1494</v>
      </c>
    </row>
    <row r="1130" spans="1:13" x14ac:dyDescent="0.15">
      <c r="A1130">
        <v>2129</v>
      </c>
      <c r="B1130" t="s">
        <v>4187</v>
      </c>
      <c r="C1130" t="s">
        <v>4188</v>
      </c>
      <c r="D1130" t="s">
        <v>129</v>
      </c>
      <c r="E1130" s="139" t="s">
        <v>1786</v>
      </c>
      <c r="F1130">
        <v>490062</v>
      </c>
      <c r="G1130">
        <v>28</v>
      </c>
      <c r="H1130">
        <v>500001129</v>
      </c>
      <c r="I1130" t="s">
        <v>1113</v>
      </c>
      <c r="J1130" t="s">
        <v>1214</v>
      </c>
      <c r="K1130" s="125" t="str">
        <f t="shared" si="17"/>
        <v>00</v>
      </c>
      <c r="L1130">
        <f>VLOOKUP(E1130,所属団体コード!$A$2:$B$225,2,0)</f>
        <v>131</v>
      </c>
      <c r="M1130" s="124" t="s">
        <v>1434</v>
      </c>
    </row>
    <row r="1131" spans="1:13" x14ac:dyDescent="0.15">
      <c r="A1131">
        <v>2130</v>
      </c>
      <c r="B1131" t="s">
        <v>4189</v>
      </c>
      <c r="C1131" t="s">
        <v>4190</v>
      </c>
      <c r="D1131" t="s">
        <v>129</v>
      </c>
      <c r="E1131" s="139" t="s">
        <v>1786</v>
      </c>
      <c r="F1131">
        <v>490062</v>
      </c>
      <c r="G1131">
        <v>34</v>
      </c>
      <c r="H1131">
        <v>500001130</v>
      </c>
      <c r="I1131" t="s">
        <v>1536</v>
      </c>
      <c r="J1131" t="s">
        <v>984</v>
      </c>
      <c r="K1131" s="125" t="str">
        <f t="shared" si="17"/>
        <v>01</v>
      </c>
      <c r="L1131">
        <f>VLOOKUP(E1131,所属団体コード!$A$2:$B$225,2,0)</f>
        <v>131</v>
      </c>
      <c r="M1131" s="124" t="s">
        <v>5431</v>
      </c>
    </row>
    <row r="1132" spans="1:13" x14ac:dyDescent="0.15">
      <c r="A1132">
        <v>2131</v>
      </c>
      <c r="B1132" t="s">
        <v>4191</v>
      </c>
      <c r="C1132" t="s">
        <v>4192</v>
      </c>
      <c r="D1132" t="s">
        <v>118</v>
      </c>
      <c r="E1132" s="139" t="s">
        <v>1786</v>
      </c>
      <c r="F1132">
        <v>490062</v>
      </c>
      <c r="G1132">
        <v>34</v>
      </c>
      <c r="H1132">
        <v>500001131</v>
      </c>
      <c r="I1132" t="s">
        <v>1144</v>
      </c>
      <c r="J1132" t="s">
        <v>1175</v>
      </c>
      <c r="K1132" s="125" t="str">
        <f t="shared" si="17"/>
        <v>98</v>
      </c>
      <c r="L1132">
        <f>VLOOKUP(E1132,所属団体コード!$A$2:$B$225,2,0)</f>
        <v>131</v>
      </c>
      <c r="M1132" s="124" t="s">
        <v>5127</v>
      </c>
    </row>
    <row r="1133" spans="1:13" x14ac:dyDescent="0.15">
      <c r="A1133">
        <v>2132</v>
      </c>
      <c r="B1133" t="s">
        <v>4193</v>
      </c>
      <c r="C1133" t="s">
        <v>4194</v>
      </c>
      <c r="D1133" t="s">
        <v>129</v>
      </c>
      <c r="E1133" s="139" t="s">
        <v>1802</v>
      </c>
      <c r="F1133">
        <v>492253</v>
      </c>
      <c r="G1133">
        <v>33</v>
      </c>
      <c r="H1133">
        <v>500001132</v>
      </c>
      <c r="I1133" t="s">
        <v>4390</v>
      </c>
      <c r="J1133" t="s">
        <v>4780</v>
      </c>
      <c r="K1133" s="125" t="str">
        <f t="shared" si="17"/>
        <v>00</v>
      </c>
      <c r="L1133">
        <f>VLOOKUP(E1133,所属団体コード!$A$2:$B$225,2,0)</f>
        <v>148</v>
      </c>
      <c r="M1133" s="124" t="s">
        <v>5432</v>
      </c>
    </row>
    <row r="1134" spans="1:13" x14ac:dyDescent="0.15">
      <c r="A1134">
        <v>2133</v>
      </c>
      <c r="B1134" t="s">
        <v>4195</v>
      </c>
      <c r="C1134" t="s">
        <v>4196</v>
      </c>
      <c r="D1134" t="s">
        <v>129</v>
      </c>
      <c r="E1134" s="139" t="s">
        <v>1787</v>
      </c>
      <c r="F1134">
        <v>490063</v>
      </c>
      <c r="G1134">
        <v>35</v>
      </c>
      <c r="H1134">
        <v>500001133</v>
      </c>
      <c r="I1134" t="s">
        <v>1144</v>
      </c>
      <c r="J1134" t="s">
        <v>4781</v>
      </c>
      <c r="K1134" s="125" t="str">
        <f t="shared" si="17"/>
        <v>00</v>
      </c>
      <c r="L1134">
        <f>VLOOKUP(E1134,所属団体コード!$A$2:$B$225,2,0)</f>
        <v>132</v>
      </c>
      <c r="M1134" s="124" t="s">
        <v>1692</v>
      </c>
    </row>
    <row r="1135" spans="1:13" x14ac:dyDescent="0.15">
      <c r="A1135">
        <v>2134</v>
      </c>
      <c r="B1135" t="s">
        <v>4197</v>
      </c>
      <c r="C1135" t="s">
        <v>4198</v>
      </c>
      <c r="D1135" t="s">
        <v>129</v>
      </c>
      <c r="E1135" s="139" t="s">
        <v>1791</v>
      </c>
      <c r="F1135">
        <v>490104</v>
      </c>
      <c r="G1135">
        <v>32</v>
      </c>
      <c r="H1135">
        <v>500001134</v>
      </c>
      <c r="I1135" t="s">
        <v>658</v>
      </c>
      <c r="J1135" t="s">
        <v>931</v>
      </c>
      <c r="K1135" s="125" t="str">
        <f t="shared" si="17"/>
        <v>00</v>
      </c>
      <c r="L1135">
        <f>VLOOKUP(E1135,所属団体コード!$A$2:$B$225,2,0)</f>
        <v>136</v>
      </c>
      <c r="M1135" s="124" t="s">
        <v>1456</v>
      </c>
    </row>
    <row r="1136" spans="1:13" x14ac:dyDescent="0.15">
      <c r="A1136">
        <v>2135</v>
      </c>
      <c r="B1136" t="s">
        <v>4199</v>
      </c>
      <c r="C1136" t="s">
        <v>4200</v>
      </c>
      <c r="D1136" t="s">
        <v>118</v>
      </c>
      <c r="E1136" s="139" t="s">
        <v>1791</v>
      </c>
      <c r="F1136">
        <v>490104</v>
      </c>
      <c r="G1136">
        <v>32</v>
      </c>
      <c r="H1136">
        <v>500001135</v>
      </c>
      <c r="I1136" t="s">
        <v>4391</v>
      </c>
      <c r="J1136" t="s">
        <v>972</v>
      </c>
      <c r="K1136" s="125" t="str">
        <f t="shared" si="17"/>
        <v>98</v>
      </c>
      <c r="L1136">
        <f>VLOOKUP(E1136,所属団体コード!$A$2:$B$225,2,0)</f>
        <v>136</v>
      </c>
      <c r="M1136" s="124" t="s">
        <v>5433</v>
      </c>
    </row>
    <row r="1137" spans="1:13" x14ac:dyDescent="0.15">
      <c r="A1137">
        <v>2136</v>
      </c>
      <c r="B1137" t="s">
        <v>4201</v>
      </c>
      <c r="C1137" t="s">
        <v>4202</v>
      </c>
      <c r="D1137" t="s">
        <v>129</v>
      </c>
      <c r="E1137" s="139" t="s">
        <v>1791</v>
      </c>
      <c r="F1137">
        <v>490104</v>
      </c>
      <c r="G1137">
        <v>31</v>
      </c>
      <c r="H1137">
        <v>500001136</v>
      </c>
      <c r="I1137" t="s">
        <v>614</v>
      </c>
      <c r="J1137" t="s">
        <v>4782</v>
      </c>
      <c r="K1137" s="125" t="str">
        <f t="shared" si="17"/>
        <v>00</v>
      </c>
      <c r="L1137">
        <f>VLOOKUP(E1137,所属団体コード!$A$2:$B$225,2,0)</f>
        <v>136</v>
      </c>
      <c r="M1137" s="124" t="s">
        <v>1670</v>
      </c>
    </row>
    <row r="1138" spans="1:13" x14ac:dyDescent="0.15">
      <c r="A1138">
        <v>2137</v>
      </c>
      <c r="B1138" t="s">
        <v>4203</v>
      </c>
      <c r="C1138" t="s">
        <v>4204</v>
      </c>
      <c r="D1138" t="s">
        <v>129</v>
      </c>
      <c r="E1138" s="139" t="s">
        <v>1791</v>
      </c>
      <c r="F1138">
        <v>490104</v>
      </c>
      <c r="G1138">
        <v>32</v>
      </c>
      <c r="H1138">
        <v>500001137</v>
      </c>
      <c r="I1138" t="s">
        <v>1066</v>
      </c>
      <c r="J1138" t="s">
        <v>819</v>
      </c>
      <c r="K1138" s="125" t="str">
        <f t="shared" si="17"/>
        <v>01</v>
      </c>
      <c r="L1138">
        <f>VLOOKUP(E1138,所属団体コード!$A$2:$B$225,2,0)</f>
        <v>136</v>
      </c>
      <c r="M1138" s="124" t="s">
        <v>1621</v>
      </c>
    </row>
    <row r="1139" spans="1:13" x14ac:dyDescent="0.15">
      <c r="A1139">
        <v>2138</v>
      </c>
      <c r="B1139" t="s">
        <v>4205</v>
      </c>
      <c r="C1139" t="s">
        <v>4206</v>
      </c>
      <c r="D1139" t="s">
        <v>129</v>
      </c>
      <c r="E1139" s="139" t="s">
        <v>1791</v>
      </c>
      <c r="F1139">
        <v>490104</v>
      </c>
      <c r="G1139">
        <v>32</v>
      </c>
      <c r="H1139">
        <v>500001138</v>
      </c>
      <c r="I1139" t="s">
        <v>1531</v>
      </c>
      <c r="J1139" t="s">
        <v>1372</v>
      </c>
      <c r="K1139" s="125" t="str">
        <f t="shared" si="17"/>
        <v>99</v>
      </c>
      <c r="L1139">
        <f>VLOOKUP(E1139,所属団体コード!$A$2:$B$225,2,0)</f>
        <v>136</v>
      </c>
      <c r="M1139" s="124" t="s">
        <v>5434</v>
      </c>
    </row>
    <row r="1140" spans="1:13" x14ac:dyDescent="0.15">
      <c r="A1140">
        <v>2139</v>
      </c>
      <c r="B1140" t="s">
        <v>4207</v>
      </c>
      <c r="C1140" t="s">
        <v>4208</v>
      </c>
      <c r="D1140" t="s">
        <v>129</v>
      </c>
      <c r="E1140" s="139" t="s">
        <v>1791</v>
      </c>
      <c r="F1140">
        <v>490104</v>
      </c>
      <c r="G1140">
        <v>32</v>
      </c>
      <c r="H1140">
        <v>500001139</v>
      </c>
      <c r="I1140" t="s">
        <v>618</v>
      </c>
      <c r="J1140" t="s">
        <v>994</v>
      </c>
      <c r="K1140" s="125" t="str">
        <f t="shared" si="17"/>
        <v>00</v>
      </c>
      <c r="L1140">
        <f>VLOOKUP(E1140,所属団体コード!$A$2:$B$225,2,0)</f>
        <v>136</v>
      </c>
      <c r="M1140" s="124" t="s">
        <v>5435</v>
      </c>
    </row>
    <row r="1141" spans="1:13" x14ac:dyDescent="0.15">
      <c r="A1141">
        <v>2140</v>
      </c>
      <c r="B1141" t="s">
        <v>4209</v>
      </c>
      <c r="C1141" t="s">
        <v>4210</v>
      </c>
      <c r="D1141" t="s">
        <v>129</v>
      </c>
      <c r="E1141" s="139" t="s">
        <v>1791</v>
      </c>
      <c r="F1141">
        <v>490104</v>
      </c>
      <c r="G1141">
        <v>34</v>
      </c>
      <c r="H1141">
        <v>500001140</v>
      </c>
      <c r="I1141" t="s">
        <v>1167</v>
      </c>
      <c r="J1141" t="s">
        <v>4783</v>
      </c>
      <c r="K1141" s="125" t="str">
        <f t="shared" si="17"/>
        <v>00</v>
      </c>
      <c r="L1141">
        <f>VLOOKUP(E1141,所属団体コード!$A$2:$B$225,2,0)</f>
        <v>136</v>
      </c>
      <c r="M1141" s="124" t="s">
        <v>1707</v>
      </c>
    </row>
    <row r="1142" spans="1:13" x14ac:dyDescent="0.15">
      <c r="A1142">
        <v>2141</v>
      </c>
      <c r="B1142" t="s">
        <v>4211</v>
      </c>
      <c r="C1142" t="s">
        <v>522</v>
      </c>
      <c r="D1142" t="s">
        <v>134</v>
      </c>
      <c r="E1142" s="139" t="s">
        <v>4250</v>
      </c>
      <c r="F1142">
        <v>496038</v>
      </c>
      <c r="G1142">
        <v>35</v>
      </c>
      <c r="H1142">
        <v>500001141</v>
      </c>
      <c r="I1142" t="s">
        <v>607</v>
      </c>
      <c r="J1142" t="s">
        <v>606</v>
      </c>
      <c r="K1142" s="125" t="str">
        <f t="shared" si="17"/>
        <v>99</v>
      </c>
      <c r="L1142">
        <f>VLOOKUP(E1142,所属団体コード!$A$2:$B$225,2,0)</f>
        <v>173</v>
      </c>
      <c r="M1142" s="124" t="s">
        <v>5421</v>
      </c>
    </row>
    <row r="1143" spans="1:13" x14ac:dyDescent="0.15">
      <c r="A1143">
        <v>2142</v>
      </c>
      <c r="B1143" t="s">
        <v>4212</v>
      </c>
      <c r="C1143" t="s">
        <v>4213</v>
      </c>
      <c r="D1143" t="s">
        <v>134</v>
      </c>
      <c r="E1143" s="139" t="s">
        <v>4250</v>
      </c>
      <c r="F1143">
        <v>496038</v>
      </c>
      <c r="G1143">
        <v>35</v>
      </c>
      <c r="H1143">
        <v>500001142</v>
      </c>
      <c r="I1143" t="s">
        <v>744</v>
      </c>
      <c r="J1143" t="s">
        <v>1550</v>
      </c>
      <c r="K1143" s="125" t="str">
        <f t="shared" si="17"/>
        <v>99</v>
      </c>
      <c r="L1143">
        <f>VLOOKUP(E1143,所属団体コード!$A$2:$B$225,2,0)</f>
        <v>173</v>
      </c>
      <c r="M1143" s="124" t="s">
        <v>5436</v>
      </c>
    </row>
    <row r="1144" spans="1:13" x14ac:dyDescent="0.15">
      <c r="A1144">
        <v>2143</v>
      </c>
      <c r="B1144" t="s">
        <v>4214</v>
      </c>
      <c r="C1144" t="s">
        <v>4215</v>
      </c>
      <c r="D1144" t="s">
        <v>134</v>
      </c>
      <c r="E1144" s="139" t="s">
        <v>4250</v>
      </c>
      <c r="F1144">
        <v>496038</v>
      </c>
      <c r="G1144">
        <v>35</v>
      </c>
      <c r="H1144">
        <v>500001143</v>
      </c>
      <c r="I1144" t="s">
        <v>685</v>
      </c>
      <c r="J1144" t="s">
        <v>4784</v>
      </c>
      <c r="K1144" s="125" t="str">
        <f t="shared" si="17"/>
        <v>99</v>
      </c>
      <c r="L1144">
        <f>VLOOKUP(E1144,所属団体コード!$A$2:$B$225,2,0)</f>
        <v>173</v>
      </c>
      <c r="M1144" s="124" t="s">
        <v>4915</v>
      </c>
    </row>
    <row r="1145" spans="1:13" x14ac:dyDescent="0.15">
      <c r="A1145">
        <v>2144</v>
      </c>
      <c r="B1145" t="s">
        <v>4216</v>
      </c>
      <c r="C1145" t="s">
        <v>4217</v>
      </c>
      <c r="D1145" t="s">
        <v>134</v>
      </c>
      <c r="E1145" s="139" t="s">
        <v>4250</v>
      </c>
      <c r="F1145">
        <v>496038</v>
      </c>
      <c r="G1145">
        <v>35</v>
      </c>
      <c r="H1145">
        <v>500001144</v>
      </c>
      <c r="I1145" t="s">
        <v>838</v>
      </c>
      <c r="J1145" t="s">
        <v>876</v>
      </c>
      <c r="K1145" s="125" t="str">
        <f t="shared" si="17"/>
        <v>99</v>
      </c>
      <c r="L1145">
        <f>VLOOKUP(E1145,所属団体コード!$A$2:$B$225,2,0)</f>
        <v>173</v>
      </c>
      <c r="M1145" s="124" t="s">
        <v>5045</v>
      </c>
    </row>
    <row r="1146" spans="1:13" x14ac:dyDescent="0.15">
      <c r="A1146">
        <v>2145</v>
      </c>
      <c r="B1146" t="s">
        <v>4218</v>
      </c>
      <c r="C1146" t="s">
        <v>4219</v>
      </c>
      <c r="D1146" t="s">
        <v>129</v>
      </c>
      <c r="E1146" s="139" t="s">
        <v>1801</v>
      </c>
      <c r="F1146">
        <v>492252</v>
      </c>
      <c r="G1146">
        <v>33</v>
      </c>
      <c r="H1146">
        <v>500001145</v>
      </c>
      <c r="I1146" t="s">
        <v>847</v>
      </c>
      <c r="J1146" t="s">
        <v>4785</v>
      </c>
      <c r="K1146" s="125" t="str">
        <f t="shared" si="17"/>
        <v>00</v>
      </c>
      <c r="L1146">
        <f>VLOOKUP(E1146,所属団体コード!$A$2:$B$225,2,0)</f>
        <v>147</v>
      </c>
      <c r="M1146" s="124" t="s">
        <v>1665</v>
      </c>
    </row>
    <row r="1147" spans="1:13" x14ac:dyDescent="0.15">
      <c r="A1147">
        <v>2146</v>
      </c>
      <c r="B1147" t="s">
        <v>4220</v>
      </c>
      <c r="C1147" t="s">
        <v>4221</v>
      </c>
      <c r="D1147" t="s">
        <v>129</v>
      </c>
      <c r="E1147" s="139" t="s">
        <v>1801</v>
      </c>
      <c r="F1147">
        <v>492252</v>
      </c>
      <c r="G1147">
        <v>33</v>
      </c>
      <c r="H1147">
        <v>500001146</v>
      </c>
      <c r="I1147" t="s">
        <v>920</v>
      </c>
      <c r="J1147" t="s">
        <v>642</v>
      </c>
      <c r="K1147" s="125" t="str">
        <f t="shared" si="17"/>
        <v>00</v>
      </c>
      <c r="L1147">
        <f>VLOOKUP(E1147,所属団体コード!$A$2:$B$225,2,0)</f>
        <v>147</v>
      </c>
      <c r="M1147" s="124" t="s">
        <v>1587</v>
      </c>
    </row>
    <row r="1148" spans="1:13" x14ac:dyDescent="0.15">
      <c r="A1148">
        <v>2147</v>
      </c>
      <c r="B1148" t="s">
        <v>4222</v>
      </c>
      <c r="C1148" t="s">
        <v>4223</v>
      </c>
      <c r="D1148" t="s">
        <v>129</v>
      </c>
      <c r="E1148" s="139" t="s">
        <v>1801</v>
      </c>
      <c r="F1148">
        <v>492252</v>
      </c>
      <c r="G1148">
        <v>33</v>
      </c>
      <c r="H1148">
        <v>500001147</v>
      </c>
      <c r="I1148" t="s">
        <v>4392</v>
      </c>
      <c r="J1148" t="s">
        <v>957</v>
      </c>
      <c r="K1148" s="125" t="str">
        <f t="shared" si="17"/>
        <v>00</v>
      </c>
      <c r="L1148">
        <f>VLOOKUP(E1148,所属団体コード!$A$2:$B$225,2,0)</f>
        <v>147</v>
      </c>
      <c r="M1148" s="124" t="s">
        <v>1485</v>
      </c>
    </row>
    <row r="1149" spans="1:13" x14ac:dyDescent="0.15">
      <c r="A1149">
        <v>2148</v>
      </c>
      <c r="B1149" t="s">
        <v>4224</v>
      </c>
      <c r="C1149" t="s">
        <v>4225</v>
      </c>
      <c r="D1149" t="s">
        <v>129</v>
      </c>
      <c r="E1149" s="139" t="s">
        <v>1801</v>
      </c>
      <c r="F1149">
        <v>492252</v>
      </c>
      <c r="G1149">
        <v>38</v>
      </c>
      <c r="H1149">
        <v>500001148</v>
      </c>
      <c r="I1149" t="s">
        <v>4393</v>
      </c>
      <c r="J1149" t="s">
        <v>4786</v>
      </c>
      <c r="K1149" s="125" t="str">
        <f t="shared" si="17"/>
        <v>00</v>
      </c>
      <c r="L1149">
        <f>VLOOKUP(E1149,所属団体コード!$A$2:$B$225,2,0)</f>
        <v>147</v>
      </c>
      <c r="M1149" s="124" t="s">
        <v>1518</v>
      </c>
    </row>
    <row r="1150" spans="1:13" x14ac:dyDescent="0.15">
      <c r="A1150">
        <v>2149</v>
      </c>
      <c r="B1150" t="s">
        <v>4226</v>
      </c>
      <c r="C1150" t="s">
        <v>4227</v>
      </c>
      <c r="D1150" t="s">
        <v>129</v>
      </c>
      <c r="E1150" s="139" t="s">
        <v>1801</v>
      </c>
      <c r="F1150">
        <v>492252</v>
      </c>
      <c r="G1150">
        <v>33</v>
      </c>
      <c r="H1150">
        <v>500001149</v>
      </c>
      <c r="I1150" t="s">
        <v>620</v>
      </c>
      <c r="J1150" t="s">
        <v>1319</v>
      </c>
      <c r="K1150" s="125" t="str">
        <f t="shared" si="17"/>
        <v>01</v>
      </c>
      <c r="L1150">
        <f>VLOOKUP(E1150,所属団体コード!$A$2:$B$225,2,0)</f>
        <v>147</v>
      </c>
      <c r="M1150" s="124" t="s">
        <v>1706</v>
      </c>
    </row>
    <row r="1151" spans="1:13" x14ac:dyDescent="0.15">
      <c r="A1151">
        <v>2150</v>
      </c>
      <c r="B1151" t="s">
        <v>4228</v>
      </c>
      <c r="C1151" t="s">
        <v>4229</v>
      </c>
      <c r="D1151" t="s">
        <v>129</v>
      </c>
      <c r="E1151" s="139" t="s">
        <v>1801</v>
      </c>
      <c r="F1151">
        <v>492252</v>
      </c>
      <c r="G1151">
        <v>32</v>
      </c>
      <c r="H1151">
        <v>500001150</v>
      </c>
      <c r="I1151" t="s">
        <v>4394</v>
      </c>
      <c r="J1151" t="s">
        <v>663</v>
      </c>
      <c r="K1151" s="125" t="str">
        <f t="shared" si="17"/>
        <v>00</v>
      </c>
      <c r="L1151">
        <f>VLOOKUP(E1151,所属団体コード!$A$2:$B$225,2,0)</f>
        <v>147</v>
      </c>
      <c r="M1151" s="124" t="s">
        <v>1686</v>
      </c>
    </row>
    <row r="1152" spans="1:13" x14ac:dyDescent="0.15">
      <c r="A1152">
        <v>2151</v>
      </c>
      <c r="B1152" t="s">
        <v>4230</v>
      </c>
      <c r="C1152" t="s">
        <v>4231</v>
      </c>
      <c r="D1152" t="s">
        <v>129</v>
      </c>
      <c r="E1152" s="139" t="s">
        <v>1801</v>
      </c>
      <c r="F1152">
        <v>492252</v>
      </c>
      <c r="G1152">
        <v>32</v>
      </c>
      <c r="H1152">
        <v>500001151</v>
      </c>
      <c r="I1152" t="s">
        <v>644</v>
      </c>
      <c r="J1152" t="s">
        <v>4536</v>
      </c>
      <c r="K1152" s="125" t="str">
        <f t="shared" si="17"/>
        <v>00</v>
      </c>
      <c r="L1152">
        <f>VLOOKUP(E1152,所属団体コード!$A$2:$B$225,2,0)</f>
        <v>147</v>
      </c>
      <c r="M1152" s="124" t="s">
        <v>1586</v>
      </c>
    </row>
    <row r="1153" spans="1:13" x14ac:dyDescent="0.15">
      <c r="A1153">
        <v>2152</v>
      </c>
      <c r="B1153" t="s">
        <v>4232</v>
      </c>
      <c r="C1153" t="s">
        <v>4233</v>
      </c>
      <c r="D1153" t="s">
        <v>118</v>
      </c>
      <c r="E1153" s="139" t="s">
        <v>1801</v>
      </c>
      <c r="F1153">
        <v>492252</v>
      </c>
      <c r="G1153">
        <v>37</v>
      </c>
      <c r="H1153">
        <v>500001152</v>
      </c>
      <c r="I1153" t="s">
        <v>607</v>
      </c>
      <c r="J1153" t="s">
        <v>4787</v>
      </c>
      <c r="K1153" s="125" t="str">
        <f t="shared" si="17"/>
        <v>98</v>
      </c>
      <c r="L1153">
        <f>VLOOKUP(E1153,所属団体コード!$A$2:$B$225,2,0)</f>
        <v>147</v>
      </c>
      <c r="M1153" s="124" t="s">
        <v>5256</v>
      </c>
    </row>
    <row r="1154" spans="1:13" x14ac:dyDescent="0.15">
      <c r="A1154">
        <v>2153</v>
      </c>
      <c r="B1154" t="s">
        <v>4234</v>
      </c>
      <c r="C1154" t="s">
        <v>4235</v>
      </c>
      <c r="D1154" t="s">
        <v>118</v>
      </c>
      <c r="E1154" s="139" t="s">
        <v>1801</v>
      </c>
      <c r="F1154">
        <v>492252</v>
      </c>
      <c r="G1154">
        <v>37</v>
      </c>
      <c r="H1154">
        <v>500001153</v>
      </c>
      <c r="I1154" t="s">
        <v>1016</v>
      </c>
      <c r="J1154" t="s">
        <v>4476</v>
      </c>
      <c r="K1154" s="125" t="str">
        <f t="shared" si="17"/>
        <v>98</v>
      </c>
      <c r="L1154">
        <f>VLOOKUP(E1154,所属団体コード!$A$2:$B$225,2,0)</f>
        <v>147</v>
      </c>
      <c r="M1154" s="124" t="s">
        <v>5350</v>
      </c>
    </row>
    <row r="1155" spans="1:13" x14ac:dyDescent="0.15">
      <c r="A1155">
        <v>2154</v>
      </c>
      <c r="B1155" t="s">
        <v>4236</v>
      </c>
      <c r="C1155" t="s">
        <v>4237</v>
      </c>
      <c r="D1155" t="s">
        <v>129</v>
      </c>
      <c r="E1155" s="139" t="s">
        <v>1801</v>
      </c>
      <c r="F1155">
        <v>492252</v>
      </c>
      <c r="G1155">
        <v>33</v>
      </c>
      <c r="H1155">
        <v>500001154</v>
      </c>
      <c r="I1155" t="s">
        <v>691</v>
      </c>
      <c r="J1155" t="s">
        <v>4788</v>
      </c>
      <c r="K1155" s="125" t="str">
        <f t="shared" ref="K1155:K1218" si="18">LEFT(M1155,2)</f>
        <v>00</v>
      </c>
      <c r="L1155">
        <f>VLOOKUP(E1155,所属団体コード!$A$2:$B$225,2,0)</f>
        <v>147</v>
      </c>
      <c r="M1155" s="124" t="s">
        <v>1422</v>
      </c>
    </row>
    <row r="1156" spans="1:13" x14ac:dyDescent="0.15">
      <c r="A1156">
        <v>2155</v>
      </c>
      <c r="B1156" t="s">
        <v>4238</v>
      </c>
      <c r="C1156" t="s">
        <v>4239</v>
      </c>
      <c r="D1156" t="s">
        <v>129</v>
      </c>
      <c r="E1156" s="139" t="s">
        <v>1801</v>
      </c>
      <c r="F1156">
        <v>492252</v>
      </c>
      <c r="G1156">
        <v>33</v>
      </c>
      <c r="H1156">
        <v>500001155</v>
      </c>
      <c r="I1156" t="s">
        <v>4395</v>
      </c>
      <c r="J1156" t="s">
        <v>828</v>
      </c>
      <c r="K1156" s="125" t="str">
        <f t="shared" si="18"/>
        <v>00</v>
      </c>
      <c r="L1156">
        <f>VLOOKUP(E1156,所属団体コード!$A$2:$B$225,2,0)</f>
        <v>147</v>
      </c>
      <c r="M1156" s="124" t="s">
        <v>5382</v>
      </c>
    </row>
    <row r="1157" spans="1:13" x14ac:dyDescent="0.15">
      <c r="A1157">
        <v>2156</v>
      </c>
      <c r="B1157" t="s">
        <v>4240</v>
      </c>
      <c r="C1157" t="s">
        <v>4241</v>
      </c>
      <c r="D1157" t="s">
        <v>129</v>
      </c>
      <c r="E1157" s="139" t="s">
        <v>1801</v>
      </c>
      <c r="F1157">
        <v>492252</v>
      </c>
      <c r="G1157">
        <v>33</v>
      </c>
      <c r="H1157">
        <v>500001156</v>
      </c>
      <c r="I1157" t="s">
        <v>863</v>
      </c>
      <c r="J1157" t="s">
        <v>4529</v>
      </c>
      <c r="K1157" s="125" t="str">
        <f t="shared" si="18"/>
        <v>00</v>
      </c>
      <c r="L1157">
        <f>VLOOKUP(E1157,所属団体コード!$A$2:$B$225,2,0)</f>
        <v>147</v>
      </c>
      <c r="M1157" s="124" t="s">
        <v>1712</v>
      </c>
    </row>
    <row r="1158" spans="1:13" x14ac:dyDescent="0.15">
      <c r="K1158" s="125" t="str">
        <f t="shared" si="18"/>
        <v/>
      </c>
      <c r="L1158" t="e">
        <f>VLOOKUP(E1158,所属団体コード!$A$2:$B$225,2,0)</f>
        <v>#N/A</v>
      </c>
      <c r="M1158" s="124"/>
    </row>
    <row r="1159" spans="1:13" x14ac:dyDescent="0.15">
      <c r="K1159" s="125" t="str">
        <f t="shared" si="18"/>
        <v/>
      </c>
      <c r="L1159" t="e">
        <f>VLOOKUP(E1159,所属団体コード!$A$2:$B$225,2,0)</f>
        <v>#N/A</v>
      </c>
      <c r="M1159" s="124"/>
    </row>
    <row r="1160" spans="1:13" x14ac:dyDescent="0.15">
      <c r="K1160" s="125" t="str">
        <f t="shared" si="18"/>
        <v/>
      </c>
      <c r="L1160" t="e">
        <f>VLOOKUP(E1160,所属団体コード!$A$2:$B$225,2,0)</f>
        <v>#N/A</v>
      </c>
      <c r="M1160" s="124"/>
    </row>
    <row r="1161" spans="1:13" x14ac:dyDescent="0.15">
      <c r="K1161" s="125" t="str">
        <f t="shared" si="18"/>
        <v/>
      </c>
      <c r="L1161" t="e">
        <f>VLOOKUP(E1161,所属団体コード!$A$2:$B$225,2,0)</f>
        <v>#N/A</v>
      </c>
      <c r="M1161" s="124"/>
    </row>
    <row r="1162" spans="1:13" x14ac:dyDescent="0.15">
      <c r="K1162" s="125" t="str">
        <f t="shared" si="18"/>
        <v/>
      </c>
      <c r="L1162" t="e">
        <f>VLOOKUP(E1162,所属団体コード!$A$2:$B$225,2,0)</f>
        <v>#N/A</v>
      </c>
      <c r="M1162" s="124"/>
    </row>
    <row r="1163" spans="1:13" x14ac:dyDescent="0.15">
      <c r="K1163" s="125" t="str">
        <f t="shared" si="18"/>
        <v/>
      </c>
      <c r="L1163" t="e">
        <f>VLOOKUP(E1163,所属団体コード!$A$2:$B$225,2,0)</f>
        <v>#N/A</v>
      </c>
      <c r="M1163" s="124"/>
    </row>
    <row r="1164" spans="1:13" x14ac:dyDescent="0.15">
      <c r="K1164" s="125" t="str">
        <f t="shared" si="18"/>
        <v/>
      </c>
      <c r="L1164" t="e">
        <f>VLOOKUP(E1164,所属団体コード!$A$2:$B$225,2,0)</f>
        <v>#N/A</v>
      </c>
      <c r="M1164" s="124"/>
    </row>
    <row r="1165" spans="1:13" x14ac:dyDescent="0.15">
      <c r="K1165" s="125" t="str">
        <f t="shared" si="18"/>
        <v/>
      </c>
      <c r="L1165" t="e">
        <f>VLOOKUP(E1165,所属団体コード!$A$2:$B$225,2,0)</f>
        <v>#N/A</v>
      </c>
      <c r="M1165" s="124"/>
    </row>
    <row r="1166" spans="1:13" x14ac:dyDescent="0.15">
      <c r="K1166" s="125" t="str">
        <f t="shared" si="18"/>
        <v/>
      </c>
      <c r="L1166" t="e">
        <f>VLOOKUP(E1166,所属団体コード!$A$2:$B$225,2,0)</f>
        <v>#N/A</v>
      </c>
      <c r="M1166" s="124"/>
    </row>
    <row r="1167" spans="1:13" x14ac:dyDescent="0.15">
      <c r="K1167" s="125" t="str">
        <f t="shared" si="18"/>
        <v/>
      </c>
      <c r="L1167" t="e">
        <f>VLOOKUP(E1167,所属団体コード!$A$2:$B$225,2,0)</f>
        <v>#N/A</v>
      </c>
      <c r="M1167" s="124"/>
    </row>
    <row r="1168" spans="1:13" x14ac:dyDescent="0.15">
      <c r="K1168" s="125" t="str">
        <f t="shared" si="18"/>
        <v/>
      </c>
      <c r="L1168" t="e">
        <f>VLOOKUP(E1168,所属団体コード!$A$2:$B$225,2,0)</f>
        <v>#N/A</v>
      </c>
      <c r="M1168" s="124"/>
    </row>
    <row r="1169" spans="11:13" x14ac:dyDescent="0.15">
      <c r="K1169" s="125" t="str">
        <f t="shared" si="18"/>
        <v/>
      </c>
      <c r="L1169" t="e">
        <f>VLOOKUP(E1169,所属団体コード!$A$2:$B$225,2,0)</f>
        <v>#N/A</v>
      </c>
      <c r="M1169" s="124"/>
    </row>
    <row r="1170" spans="11:13" x14ac:dyDescent="0.15">
      <c r="K1170" s="125" t="str">
        <f t="shared" si="18"/>
        <v/>
      </c>
      <c r="L1170" t="e">
        <f>VLOOKUP(E1170,所属団体コード!$A$2:$B$225,2,0)</f>
        <v>#N/A</v>
      </c>
      <c r="M1170" s="124"/>
    </row>
    <row r="1171" spans="11:13" x14ac:dyDescent="0.15">
      <c r="K1171" s="125" t="str">
        <f t="shared" si="18"/>
        <v/>
      </c>
      <c r="L1171" t="e">
        <f>VLOOKUP(E1171,所属団体コード!$A$2:$B$225,2,0)</f>
        <v>#N/A</v>
      </c>
      <c r="M1171" s="124"/>
    </row>
    <row r="1172" spans="11:13" x14ac:dyDescent="0.15">
      <c r="K1172" s="125" t="str">
        <f t="shared" si="18"/>
        <v/>
      </c>
      <c r="L1172" t="e">
        <f>VLOOKUP(E1172,所属団体コード!$A$2:$B$225,2,0)</f>
        <v>#N/A</v>
      </c>
      <c r="M1172" s="124"/>
    </row>
    <row r="1173" spans="11:13" x14ac:dyDescent="0.15">
      <c r="K1173" s="125" t="str">
        <f t="shared" si="18"/>
        <v/>
      </c>
      <c r="L1173" t="e">
        <f>VLOOKUP(E1173,所属団体コード!$A$2:$B$225,2,0)</f>
        <v>#N/A</v>
      </c>
      <c r="M1173" s="124"/>
    </row>
    <row r="1174" spans="11:13" x14ac:dyDescent="0.15">
      <c r="K1174" s="125" t="str">
        <f t="shared" si="18"/>
        <v/>
      </c>
      <c r="L1174" t="e">
        <f>VLOOKUP(E1174,所属団体コード!$A$2:$B$225,2,0)</f>
        <v>#N/A</v>
      </c>
      <c r="M1174" s="124"/>
    </row>
    <row r="1175" spans="11:13" x14ac:dyDescent="0.15">
      <c r="K1175" s="125" t="str">
        <f t="shared" si="18"/>
        <v/>
      </c>
      <c r="L1175" t="e">
        <f>VLOOKUP(E1175,所属団体コード!$A$2:$B$225,2,0)</f>
        <v>#N/A</v>
      </c>
      <c r="M1175" s="124"/>
    </row>
    <row r="1176" spans="11:13" x14ac:dyDescent="0.15">
      <c r="K1176" s="125" t="str">
        <f t="shared" si="18"/>
        <v/>
      </c>
      <c r="L1176" t="e">
        <f>VLOOKUP(E1176,所属団体コード!$A$2:$B$225,2,0)</f>
        <v>#N/A</v>
      </c>
      <c r="M1176" s="124"/>
    </row>
    <row r="1177" spans="11:13" x14ac:dyDescent="0.15">
      <c r="K1177" s="125" t="str">
        <f t="shared" si="18"/>
        <v/>
      </c>
      <c r="L1177" t="e">
        <f>VLOOKUP(E1177,所属団体コード!$A$2:$B$225,2,0)</f>
        <v>#N/A</v>
      </c>
      <c r="M1177" s="124"/>
    </row>
    <row r="1178" spans="11:13" x14ac:dyDescent="0.15">
      <c r="K1178" s="125" t="str">
        <f t="shared" si="18"/>
        <v/>
      </c>
      <c r="L1178" t="e">
        <f>VLOOKUP(E1178,所属団体コード!$A$2:$B$225,2,0)</f>
        <v>#N/A</v>
      </c>
      <c r="M1178" s="124"/>
    </row>
    <row r="1179" spans="11:13" x14ac:dyDescent="0.15">
      <c r="K1179" s="125" t="str">
        <f t="shared" si="18"/>
        <v/>
      </c>
      <c r="L1179" t="e">
        <f>VLOOKUP(E1179,所属団体コード!$A$2:$B$225,2,0)</f>
        <v>#N/A</v>
      </c>
      <c r="M1179" s="124"/>
    </row>
    <row r="1180" spans="11:13" x14ac:dyDescent="0.15">
      <c r="K1180" s="125" t="str">
        <f t="shared" si="18"/>
        <v/>
      </c>
      <c r="L1180" t="e">
        <f>VLOOKUP(E1180,所属団体コード!$A$2:$B$225,2,0)</f>
        <v>#N/A</v>
      </c>
      <c r="M1180" s="124"/>
    </row>
    <row r="1181" spans="11:13" x14ac:dyDescent="0.15">
      <c r="K1181" s="125" t="str">
        <f t="shared" si="18"/>
        <v/>
      </c>
      <c r="L1181" t="e">
        <f>VLOOKUP(E1181,所属団体コード!$A$2:$B$225,2,0)</f>
        <v>#N/A</v>
      </c>
      <c r="M1181" s="124"/>
    </row>
    <row r="1182" spans="11:13" x14ac:dyDescent="0.15">
      <c r="K1182" s="125" t="str">
        <f t="shared" si="18"/>
        <v/>
      </c>
      <c r="L1182" t="e">
        <f>VLOOKUP(E1182,所属団体コード!$A$2:$B$225,2,0)</f>
        <v>#N/A</v>
      </c>
      <c r="M1182" s="124"/>
    </row>
    <row r="1183" spans="11:13" x14ac:dyDescent="0.15">
      <c r="K1183" s="125" t="str">
        <f t="shared" si="18"/>
        <v/>
      </c>
      <c r="L1183" t="e">
        <f>VLOOKUP(E1183,所属団体コード!$A$2:$B$225,2,0)</f>
        <v>#N/A</v>
      </c>
      <c r="M1183" s="124"/>
    </row>
    <row r="1184" spans="11:13" x14ac:dyDescent="0.15">
      <c r="K1184" s="125" t="str">
        <f t="shared" si="18"/>
        <v/>
      </c>
      <c r="L1184" t="e">
        <f>VLOOKUP(E1184,所属団体コード!$A$2:$B$225,2,0)</f>
        <v>#N/A</v>
      </c>
      <c r="M1184" s="124"/>
    </row>
    <row r="1185" spans="11:13" x14ac:dyDescent="0.15">
      <c r="K1185" s="125" t="str">
        <f t="shared" si="18"/>
        <v/>
      </c>
      <c r="L1185" t="e">
        <f>VLOOKUP(E1185,所属団体コード!$A$2:$B$225,2,0)</f>
        <v>#N/A</v>
      </c>
      <c r="M1185" s="124"/>
    </row>
    <row r="1186" spans="11:13" x14ac:dyDescent="0.15">
      <c r="K1186" s="125" t="str">
        <f t="shared" si="18"/>
        <v/>
      </c>
      <c r="L1186" t="e">
        <f>VLOOKUP(E1186,所属団体コード!$A$2:$B$225,2,0)</f>
        <v>#N/A</v>
      </c>
      <c r="M1186" s="124"/>
    </row>
    <row r="1187" spans="11:13" x14ac:dyDescent="0.15">
      <c r="K1187" s="125" t="str">
        <f t="shared" si="18"/>
        <v/>
      </c>
      <c r="L1187" t="e">
        <f>VLOOKUP(E1187,所属団体コード!$A$2:$B$225,2,0)</f>
        <v>#N/A</v>
      </c>
      <c r="M1187" s="124"/>
    </row>
    <row r="1188" spans="11:13" x14ac:dyDescent="0.15">
      <c r="K1188" s="125" t="str">
        <f t="shared" si="18"/>
        <v/>
      </c>
      <c r="L1188" t="e">
        <f>VLOOKUP(E1188,所属団体コード!$A$2:$B$225,2,0)</f>
        <v>#N/A</v>
      </c>
      <c r="M1188" s="124"/>
    </row>
    <row r="1189" spans="11:13" x14ac:dyDescent="0.15">
      <c r="K1189" s="125" t="str">
        <f t="shared" si="18"/>
        <v/>
      </c>
      <c r="L1189" t="e">
        <f>VLOOKUP(E1189,所属団体コード!$A$2:$B$225,2,0)</f>
        <v>#N/A</v>
      </c>
      <c r="M1189" s="124"/>
    </row>
    <row r="1190" spans="11:13" x14ac:dyDescent="0.15">
      <c r="K1190" s="125" t="str">
        <f t="shared" si="18"/>
        <v/>
      </c>
      <c r="L1190" t="e">
        <f>VLOOKUP(E1190,所属団体コード!$A$2:$B$225,2,0)</f>
        <v>#N/A</v>
      </c>
      <c r="M1190" s="124"/>
    </row>
    <row r="1191" spans="11:13" x14ac:dyDescent="0.15">
      <c r="K1191" s="125" t="str">
        <f t="shared" si="18"/>
        <v/>
      </c>
      <c r="L1191" t="e">
        <f>VLOOKUP(E1191,所属団体コード!$A$2:$B$225,2,0)</f>
        <v>#N/A</v>
      </c>
      <c r="M1191" s="124"/>
    </row>
    <row r="1192" spans="11:13" x14ac:dyDescent="0.15">
      <c r="K1192" s="125" t="str">
        <f t="shared" si="18"/>
        <v/>
      </c>
      <c r="L1192" t="e">
        <f>VLOOKUP(E1192,所属団体コード!$A$2:$B$225,2,0)</f>
        <v>#N/A</v>
      </c>
      <c r="M1192" s="124"/>
    </row>
    <row r="1193" spans="11:13" x14ac:dyDescent="0.15">
      <c r="K1193" s="125" t="str">
        <f t="shared" si="18"/>
        <v/>
      </c>
      <c r="L1193" t="e">
        <f>VLOOKUP(E1193,所属団体コード!$A$2:$B$225,2,0)</f>
        <v>#N/A</v>
      </c>
      <c r="M1193" s="124"/>
    </row>
    <row r="1194" spans="11:13" x14ac:dyDescent="0.15">
      <c r="K1194" s="125" t="str">
        <f t="shared" si="18"/>
        <v/>
      </c>
      <c r="L1194" t="e">
        <f>VLOOKUP(E1194,所属団体コード!$A$2:$B$225,2,0)</f>
        <v>#N/A</v>
      </c>
      <c r="M1194" s="124"/>
    </row>
    <row r="1195" spans="11:13" x14ac:dyDescent="0.15">
      <c r="K1195" s="125" t="str">
        <f t="shared" si="18"/>
        <v/>
      </c>
      <c r="L1195" t="e">
        <f>VLOOKUP(E1195,所属団体コード!$A$2:$B$225,2,0)</f>
        <v>#N/A</v>
      </c>
      <c r="M1195" s="124"/>
    </row>
    <row r="1196" spans="11:13" x14ac:dyDescent="0.15">
      <c r="K1196" s="125" t="str">
        <f t="shared" si="18"/>
        <v/>
      </c>
      <c r="L1196" t="e">
        <f>VLOOKUP(E1196,所属団体コード!$A$2:$B$225,2,0)</f>
        <v>#N/A</v>
      </c>
      <c r="M1196" s="124"/>
    </row>
    <row r="1197" spans="11:13" x14ac:dyDescent="0.15">
      <c r="K1197" s="125" t="str">
        <f t="shared" si="18"/>
        <v/>
      </c>
      <c r="L1197" t="e">
        <f>VLOOKUP(E1197,所属団体コード!$A$2:$B$225,2,0)</f>
        <v>#N/A</v>
      </c>
      <c r="M1197" s="124"/>
    </row>
    <row r="1198" spans="11:13" x14ac:dyDescent="0.15">
      <c r="K1198" s="125" t="str">
        <f t="shared" si="18"/>
        <v/>
      </c>
      <c r="L1198" t="e">
        <f>VLOOKUP(E1198,所属団体コード!$A$2:$B$225,2,0)</f>
        <v>#N/A</v>
      </c>
      <c r="M1198" s="124"/>
    </row>
    <row r="1199" spans="11:13" x14ac:dyDescent="0.15">
      <c r="K1199" s="125" t="str">
        <f t="shared" si="18"/>
        <v/>
      </c>
      <c r="L1199" t="e">
        <f>VLOOKUP(E1199,所属団体コード!$A$2:$B$225,2,0)</f>
        <v>#N/A</v>
      </c>
      <c r="M1199" s="124"/>
    </row>
    <row r="1200" spans="11:13" x14ac:dyDescent="0.15">
      <c r="K1200" s="125" t="str">
        <f t="shared" si="18"/>
        <v/>
      </c>
      <c r="L1200" t="e">
        <f>VLOOKUP(E1200,所属団体コード!$A$2:$B$225,2,0)</f>
        <v>#N/A</v>
      </c>
      <c r="M1200" s="124"/>
    </row>
    <row r="1201" spans="11:13" x14ac:dyDescent="0.15">
      <c r="K1201" s="125" t="str">
        <f t="shared" si="18"/>
        <v/>
      </c>
      <c r="L1201" t="e">
        <f>VLOOKUP(E1201,所属団体コード!$A$2:$B$225,2,0)</f>
        <v>#N/A</v>
      </c>
      <c r="M1201" s="124"/>
    </row>
    <row r="1202" spans="11:13" x14ac:dyDescent="0.15">
      <c r="K1202" s="125" t="str">
        <f t="shared" si="18"/>
        <v/>
      </c>
      <c r="L1202" t="e">
        <f>VLOOKUP(E1202,所属団体コード!$A$2:$B$225,2,0)</f>
        <v>#N/A</v>
      </c>
      <c r="M1202" s="124"/>
    </row>
    <row r="1203" spans="11:13" x14ac:dyDescent="0.15">
      <c r="K1203" s="125" t="str">
        <f t="shared" si="18"/>
        <v/>
      </c>
      <c r="L1203" t="e">
        <f>VLOOKUP(E1203,所属団体コード!$A$2:$B$225,2,0)</f>
        <v>#N/A</v>
      </c>
      <c r="M1203" s="124"/>
    </row>
    <row r="1204" spans="11:13" x14ac:dyDescent="0.15">
      <c r="K1204" s="125" t="str">
        <f t="shared" si="18"/>
        <v/>
      </c>
      <c r="L1204" t="e">
        <f>VLOOKUP(E1204,所属団体コード!$A$2:$B$225,2,0)</f>
        <v>#N/A</v>
      </c>
      <c r="M1204" s="124"/>
    </row>
    <row r="1205" spans="11:13" x14ac:dyDescent="0.15">
      <c r="K1205" s="125" t="str">
        <f t="shared" si="18"/>
        <v/>
      </c>
      <c r="L1205" t="e">
        <f>VLOOKUP(E1205,所属団体コード!$A$2:$B$225,2,0)</f>
        <v>#N/A</v>
      </c>
      <c r="M1205" s="124"/>
    </row>
    <row r="1206" spans="11:13" x14ac:dyDescent="0.15">
      <c r="K1206" s="125" t="str">
        <f t="shared" si="18"/>
        <v/>
      </c>
      <c r="L1206" t="e">
        <f>VLOOKUP(E1206,所属団体コード!$A$2:$B$225,2,0)</f>
        <v>#N/A</v>
      </c>
      <c r="M1206" s="124"/>
    </row>
    <row r="1207" spans="11:13" x14ac:dyDescent="0.15">
      <c r="K1207" s="125" t="str">
        <f t="shared" si="18"/>
        <v/>
      </c>
      <c r="L1207" t="e">
        <f>VLOOKUP(E1207,所属団体コード!$A$2:$B$225,2,0)</f>
        <v>#N/A</v>
      </c>
      <c r="M1207" s="124"/>
    </row>
    <row r="1208" spans="11:13" x14ac:dyDescent="0.15">
      <c r="K1208" s="125" t="str">
        <f t="shared" si="18"/>
        <v/>
      </c>
      <c r="L1208" t="e">
        <f>VLOOKUP(E1208,所属団体コード!$A$2:$B$225,2,0)</f>
        <v>#N/A</v>
      </c>
      <c r="M1208" s="124"/>
    </row>
    <row r="1209" spans="11:13" x14ac:dyDescent="0.15">
      <c r="K1209" s="125" t="str">
        <f t="shared" si="18"/>
        <v/>
      </c>
      <c r="L1209" t="e">
        <f>VLOOKUP(E1209,所属団体コード!$A$2:$B$225,2,0)</f>
        <v>#N/A</v>
      </c>
      <c r="M1209" s="124"/>
    </row>
    <row r="1210" spans="11:13" x14ac:dyDescent="0.15">
      <c r="K1210" s="125" t="str">
        <f t="shared" si="18"/>
        <v/>
      </c>
      <c r="L1210" t="e">
        <f>VLOOKUP(E1210,所属団体コード!$A$2:$B$225,2,0)</f>
        <v>#N/A</v>
      </c>
      <c r="M1210" s="124"/>
    </row>
    <row r="1211" spans="11:13" x14ac:dyDescent="0.15">
      <c r="K1211" s="125" t="str">
        <f t="shared" si="18"/>
        <v/>
      </c>
      <c r="L1211" t="e">
        <f>VLOOKUP(E1211,所属団体コード!$A$2:$B$225,2,0)</f>
        <v>#N/A</v>
      </c>
      <c r="M1211" s="124"/>
    </row>
    <row r="1212" spans="11:13" x14ac:dyDescent="0.15">
      <c r="K1212" s="125" t="str">
        <f t="shared" si="18"/>
        <v/>
      </c>
      <c r="L1212" t="e">
        <f>VLOOKUP(E1212,所属団体コード!$A$2:$B$225,2,0)</f>
        <v>#N/A</v>
      </c>
      <c r="M1212" s="124"/>
    </row>
    <row r="1213" spans="11:13" x14ac:dyDescent="0.15">
      <c r="K1213" s="125" t="str">
        <f t="shared" si="18"/>
        <v/>
      </c>
      <c r="L1213" t="e">
        <f>VLOOKUP(E1213,所属団体コード!$A$2:$B$225,2,0)</f>
        <v>#N/A</v>
      </c>
      <c r="M1213" s="124"/>
    </row>
    <row r="1214" spans="11:13" x14ac:dyDescent="0.15">
      <c r="K1214" s="125" t="str">
        <f t="shared" si="18"/>
        <v/>
      </c>
      <c r="L1214" t="e">
        <f>VLOOKUP(E1214,所属団体コード!$A$2:$B$225,2,0)</f>
        <v>#N/A</v>
      </c>
      <c r="M1214" s="124"/>
    </row>
    <row r="1215" spans="11:13" x14ac:dyDescent="0.15">
      <c r="K1215" s="125" t="str">
        <f t="shared" si="18"/>
        <v/>
      </c>
      <c r="L1215" t="e">
        <f>VLOOKUP(E1215,所属団体コード!$A$2:$B$225,2,0)</f>
        <v>#N/A</v>
      </c>
      <c r="M1215" s="124"/>
    </row>
    <row r="1216" spans="11:13" x14ac:dyDescent="0.15">
      <c r="K1216" s="125" t="str">
        <f t="shared" si="18"/>
        <v/>
      </c>
      <c r="L1216" t="e">
        <f>VLOOKUP(E1216,所属団体コード!$A$2:$B$225,2,0)</f>
        <v>#N/A</v>
      </c>
      <c r="M1216" s="124"/>
    </row>
    <row r="1217" spans="11:13" x14ac:dyDescent="0.15">
      <c r="K1217" s="125" t="str">
        <f t="shared" si="18"/>
        <v/>
      </c>
      <c r="L1217" t="e">
        <f>VLOOKUP(E1217,所属団体コード!$A$2:$B$225,2,0)</f>
        <v>#N/A</v>
      </c>
      <c r="M1217" s="124"/>
    </row>
    <row r="1218" spans="11:13" x14ac:dyDescent="0.15">
      <c r="K1218" s="125" t="str">
        <f t="shared" si="18"/>
        <v/>
      </c>
      <c r="L1218" t="e">
        <f>VLOOKUP(E1218,所属団体コード!$A$2:$B$225,2,0)</f>
        <v>#N/A</v>
      </c>
      <c r="M1218" s="124"/>
    </row>
    <row r="1219" spans="11:13" x14ac:dyDescent="0.15">
      <c r="K1219" s="125" t="str">
        <f t="shared" ref="K1219:K1282" si="19">LEFT(M1219,2)</f>
        <v/>
      </c>
      <c r="L1219" t="e">
        <f>VLOOKUP(E1219,所属団体コード!$A$2:$B$225,2,0)</f>
        <v>#N/A</v>
      </c>
      <c r="M1219" s="124"/>
    </row>
    <row r="1220" spans="11:13" x14ac:dyDescent="0.15">
      <c r="K1220" s="125" t="str">
        <f t="shared" si="19"/>
        <v/>
      </c>
      <c r="L1220" t="e">
        <f>VLOOKUP(E1220,所属団体コード!$A$2:$B$225,2,0)</f>
        <v>#N/A</v>
      </c>
      <c r="M1220" s="124"/>
    </row>
    <row r="1221" spans="11:13" x14ac:dyDescent="0.15">
      <c r="K1221" s="125" t="str">
        <f t="shared" si="19"/>
        <v/>
      </c>
      <c r="L1221" t="e">
        <f>VLOOKUP(E1221,所属団体コード!$A$2:$B$225,2,0)</f>
        <v>#N/A</v>
      </c>
      <c r="M1221" s="124"/>
    </row>
    <row r="1222" spans="11:13" x14ac:dyDescent="0.15">
      <c r="K1222" s="125" t="str">
        <f t="shared" si="19"/>
        <v/>
      </c>
      <c r="L1222" t="e">
        <f>VLOOKUP(E1222,所属団体コード!$A$2:$B$225,2,0)</f>
        <v>#N/A</v>
      </c>
      <c r="M1222" s="124"/>
    </row>
    <row r="1223" spans="11:13" x14ac:dyDescent="0.15">
      <c r="K1223" s="125" t="str">
        <f t="shared" si="19"/>
        <v/>
      </c>
      <c r="L1223" t="e">
        <f>VLOOKUP(E1223,所属団体コード!$A$2:$B$225,2,0)</f>
        <v>#N/A</v>
      </c>
      <c r="M1223" s="124"/>
    </row>
    <row r="1224" spans="11:13" x14ac:dyDescent="0.15">
      <c r="K1224" s="125" t="str">
        <f t="shared" si="19"/>
        <v/>
      </c>
      <c r="L1224" t="e">
        <f>VLOOKUP(E1224,所属団体コード!$A$2:$B$225,2,0)</f>
        <v>#N/A</v>
      </c>
      <c r="M1224" s="124"/>
    </row>
    <row r="1225" spans="11:13" x14ac:dyDescent="0.15">
      <c r="K1225" s="125" t="str">
        <f t="shared" si="19"/>
        <v/>
      </c>
      <c r="L1225" t="e">
        <f>VLOOKUP(E1225,所属団体コード!$A$2:$B$225,2,0)</f>
        <v>#N/A</v>
      </c>
      <c r="M1225" s="124"/>
    </row>
    <row r="1226" spans="11:13" x14ac:dyDescent="0.15">
      <c r="K1226" s="125" t="str">
        <f t="shared" si="19"/>
        <v/>
      </c>
      <c r="L1226" t="e">
        <f>VLOOKUP(E1226,所属団体コード!$A$2:$B$225,2,0)</f>
        <v>#N/A</v>
      </c>
      <c r="M1226" s="124"/>
    </row>
    <row r="1227" spans="11:13" x14ac:dyDescent="0.15">
      <c r="K1227" s="125" t="str">
        <f t="shared" si="19"/>
        <v/>
      </c>
      <c r="L1227" t="e">
        <f>VLOOKUP(E1227,所属団体コード!$A$2:$B$225,2,0)</f>
        <v>#N/A</v>
      </c>
      <c r="M1227" s="124"/>
    </row>
    <row r="1228" spans="11:13" x14ac:dyDescent="0.15">
      <c r="K1228" s="125" t="str">
        <f t="shared" si="19"/>
        <v/>
      </c>
      <c r="L1228" t="e">
        <f>VLOOKUP(E1228,所属団体コード!$A$2:$B$225,2,0)</f>
        <v>#N/A</v>
      </c>
      <c r="M1228" s="124"/>
    </row>
    <row r="1229" spans="11:13" x14ac:dyDescent="0.15">
      <c r="K1229" s="125" t="str">
        <f t="shared" si="19"/>
        <v/>
      </c>
      <c r="L1229" t="e">
        <f>VLOOKUP(E1229,所属団体コード!$A$2:$B$225,2,0)</f>
        <v>#N/A</v>
      </c>
      <c r="M1229" s="124"/>
    </row>
    <row r="1230" spans="11:13" x14ac:dyDescent="0.15">
      <c r="K1230" s="125" t="str">
        <f t="shared" si="19"/>
        <v/>
      </c>
      <c r="L1230" t="e">
        <f>VLOOKUP(E1230,所属団体コード!$A$2:$B$225,2,0)</f>
        <v>#N/A</v>
      </c>
      <c r="M1230" s="124"/>
    </row>
    <row r="1231" spans="11:13" x14ac:dyDescent="0.15">
      <c r="K1231" s="125" t="str">
        <f t="shared" si="19"/>
        <v/>
      </c>
      <c r="L1231" t="e">
        <f>VLOOKUP(E1231,所属団体コード!$A$2:$B$225,2,0)</f>
        <v>#N/A</v>
      </c>
      <c r="M1231" s="124"/>
    </row>
    <row r="1232" spans="11:13" x14ac:dyDescent="0.15">
      <c r="K1232" s="125" t="str">
        <f t="shared" si="19"/>
        <v/>
      </c>
      <c r="L1232" t="e">
        <f>VLOOKUP(E1232,所属団体コード!$A$2:$B$225,2,0)</f>
        <v>#N/A</v>
      </c>
      <c r="M1232" s="124"/>
    </row>
    <row r="1233" spans="11:13" x14ac:dyDescent="0.15">
      <c r="K1233" s="125" t="str">
        <f t="shared" si="19"/>
        <v/>
      </c>
      <c r="L1233" t="e">
        <f>VLOOKUP(E1233,所属団体コード!$A$2:$B$225,2,0)</f>
        <v>#N/A</v>
      </c>
      <c r="M1233" s="124"/>
    </row>
    <row r="1234" spans="11:13" x14ac:dyDescent="0.15">
      <c r="K1234" s="125" t="str">
        <f t="shared" si="19"/>
        <v/>
      </c>
      <c r="L1234" t="e">
        <f>VLOOKUP(E1234,所属団体コード!$A$2:$B$225,2,0)</f>
        <v>#N/A</v>
      </c>
      <c r="M1234" s="124"/>
    </row>
    <row r="1235" spans="11:13" x14ac:dyDescent="0.15">
      <c r="K1235" s="125" t="str">
        <f t="shared" si="19"/>
        <v/>
      </c>
      <c r="L1235" t="e">
        <f>VLOOKUP(E1235,所属団体コード!$A$2:$B$225,2,0)</f>
        <v>#N/A</v>
      </c>
      <c r="M1235" s="124"/>
    </row>
    <row r="1236" spans="11:13" x14ac:dyDescent="0.15">
      <c r="K1236" s="125" t="str">
        <f t="shared" si="19"/>
        <v/>
      </c>
      <c r="L1236" t="e">
        <f>VLOOKUP(E1236,所属団体コード!$A$2:$B$225,2,0)</f>
        <v>#N/A</v>
      </c>
      <c r="M1236" s="124"/>
    </row>
    <row r="1237" spans="11:13" x14ac:dyDescent="0.15">
      <c r="K1237" s="125" t="str">
        <f t="shared" si="19"/>
        <v/>
      </c>
      <c r="L1237" t="e">
        <f>VLOOKUP(E1237,所属団体コード!$A$2:$B$225,2,0)</f>
        <v>#N/A</v>
      </c>
      <c r="M1237" s="124"/>
    </row>
    <row r="1238" spans="11:13" x14ac:dyDescent="0.15">
      <c r="K1238" s="125" t="str">
        <f t="shared" si="19"/>
        <v/>
      </c>
      <c r="L1238" t="e">
        <f>VLOOKUP(E1238,所属団体コード!$A$2:$B$225,2,0)</f>
        <v>#N/A</v>
      </c>
      <c r="M1238" s="124"/>
    </row>
    <row r="1239" spans="11:13" x14ac:dyDescent="0.15">
      <c r="K1239" s="125" t="str">
        <f t="shared" si="19"/>
        <v/>
      </c>
      <c r="L1239" t="e">
        <f>VLOOKUP(E1239,所属団体コード!$A$2:$B$225,2,0)</f>
        <v>#N/A</v>
      </c>
      <c r="M1239" s="124"/>
    </row>
    <row r="1240" spans="11:13" x14ac:dyDescent="0.15">
      <c r="K1240" s="125" t="str">
        <f t="shared" si="19"/>
        <v/>
      </c>
      <c r="L1240" t="e">
        <f>VLOOKUP(E1240,所属団体コード!$A$2:$B$225,2,0)</f>
        <v>#N/A</v>
      </c>
      <c r="M1240" s="124"/>
    </row>
    <row r="1241" spans="11:13" x14ac:dyDescent="0.15">
      <c r="K1241" s="125" t="str">
        <f t="shared" si="19"/>
        <v/>
      </c>
      <c r="L1241" t="e">
        <f>VLOOKUP(E1241,所属団体コード!$A$2:$B$225,2,0)</f>
        <v>#N/A</v>
      </c>
      <c r="M1241" s="124"/>
    </row>
    <row r="1242" spans="11:13" x14ac:dyDescent="0.15">
      <c r="K1242" s="125" t="str">
        <f t="shared" si="19"/>
        <v/>
      </c>
      <c r="L1242" t="e">
        <f>VLOOKUP(E1242,所属団体コード!$A$2:$B$225,2,0)</f>
        <v>#N/A</v>
      </c>
      <c r="M1242" s="124"/>
    </row>
    <row r="1243" spans="11:13" x14ac:dyDescent="0.15">
      <c r="K1243" s="125" t="str">
        <f t="shared" si="19"/>
        <v/>
      </c>
      <c r="L1243" t="e">
        <f>VLOOKUP(E1243,所属団体コード!$A$2:$B$225,2,0)</f>
        <v>#N/A</v>
      </c>
      <c r="M1243" s="124"/>
    </row>
    <row r="1244" spans="11:13" x14ac:dyDescent="0.15">
      <c r="K1244" s="125" t="str">
        <f t="shared" si="19"/>
        <v/>
      </c>
      <c r="L1244" t="e">
        <f>VLOOKUP(E1244,所属団体コード!$A$2:$B$225,2,0)</f>
        <v>#N/A</v>
      </c>
      <c r="M1244" s="124"/>
    </row>
    <row r="1245" spans="11:13" x14ac:dyDescent="0.15">
      <c r="K1245" s="125" t="str">
        <f t="shared" si="19"/>
        <v/>
      </c>
      <c r="L1245" t="e">
        <f>VLOOKUP(E1245,所属団体コード!$A$2:$B$225,2,0)</f>
        <v>#N/A</v>
      </c>
      <c r="M1245" s="124"/>
    </row>
    <row r="1246" spans="11:13" x14ac:dyDescent="0.15">
      <c r="K1246" s="125" t="str">
        <f t="shared" si="19"/>
        <v/>
      </c>
      <c r="L1246" t="e">
        <f>VLOOKUP(E1246,所属団体コード!$A$2:$B$225,2,0)</f>
        <v>#N/A</v>
      </c>
      <c r="M1246" s="124"/>
    </row>
    <row r="1247" spans="11:13" x14ac:dyDescent="0.15">
      <c r="K1247" s="125" t="str">
        <f t="shared" si="19"/>
        <v/>
      </c>
      <c r="L1247" t="e">
        <f>VLOOKUP(E1247,所属団体コード!$A$2:$B$225,2,0)</f>
        <v>#N/A</v>
      </c>
      <c r="M1247" s="124"/>
    </row>
    <row r="1248" spans="11:13" x14ac:dyDescent="0.15">
      <c r="K1248" s="125" t="str">
        <f t="shared" si="19"/>
        <v/>
      </c>
      <c r="L1248" t="e">
        <f>VLOOKUP(E1248,所属団体コード!$A$2:$B$225,2,0)</f>
        <v>#N/A</v>
      </c>
      <c r="M1248" s="124"/>
    </row>
    <row r="1249" spans="11:13" x14ac:dyDescent="0.15">
      <c r="K1249" s="125" t="str">
        <f t="shared" si="19"/>
        <v/>
      </c>
      <c r="L1249" t="e">
        <f>VLOOKUP(E1249,所属団体コード!$A$2:$B$225,2,0)</f>
        <v>#N/A</v>
      </c>
      <c r="M1249" s="124"/>
    </row>
    <row r="1250" spans="11:13" x14ac:dyDescent="0.15">
      <c r="K1250" s="125" t="str">
        <f t="shared" si="19"/>
        <v/>
      </c>
      <c r="L1250" t="e">
        <f>VLOOKUP(E1250,所属団体コード!$A$2:$B$225,2,0)</f>
        <v>#N/A</v>
      </c>
      <c r="M1250" s="124"/>
    </row>
    <row r="1251" spans="11:13" x14ac:dyDescent="0.15">
      <c r="K1251" s="125" t="str">
        <f t="shared" si="19"/>
        <v/>
      </c>
      <c r="L1251" t="e">
        <f>VLOOKUP(E1251,所属団体コード!$A$2:$B$225,2,0)</f>
        <v>#N/A</v>
      </c>
      <c r="M1251" s="124"/>
    </row>
    <row r="1252" spans="11:13" x14ac:dyDescent="0.15">
      <c r="K1252" s="125" t="str">
        <f t="shared" si="19"/>
        <v/>
      </c>
      <c r="L1252" t="e">
        <f>VLOOKUP(E1252,所属団体コード!$A$2:$B$225,2,0)</f>
        <v>#N/A</v>
      </c>
      <c r="M1252" s="124"/>
    </row>
    <row r="1253" spans="11:13" x14ac:dyDescent="0.15">
      <c r="K1253" s="125" t="str">
        <f t="shared" si="19"/>
        <v/>
      </c>
      <c r="L1253" t="e">
        <f>VLOOKUP(E1253,所属団体コード!$A$2:$B$225,2,0)</f>
        <v>#N/A</v>
      </c>
      <c r="M1253" s="124"/>
    </row>
    <row r="1254" spans="11:13" x14ac:dyDescent="0.15">
      <c r="K1254" s="125" t="str">
        <f t="shared" si="19"/>
        <v/>
      </c>
      <c r="L1254" t="e">
        <f>VLOOKUP(E1254,所属団体コード!$A$2:$B$225,2,0)</f>
        <v>#N/A</v>
      </c>
      <c r="M1254" s="124"/>
    </row>
    <row r="1255" spans="11:13" x14ac:dyDescent="0.15">
      <c r="K1255" s="125" t="str">
        <f t="shared" si="19"/>
        <v/>
      </c>
      <c r="L1255" t="e">
        <f>VLOOKUP(E1255,所属団体コード!$A$2:$B$225,2,0)</f>
        <v>#N/A</v>
      </c>
      <c r="M1255" s="124"/>
    </row>
    <row r="1256" spans="11:13" x14ac:dyDescent="0.15">
      <c r="K1256" s="125" t="str">
        <f t="shared" si="19"/>
        <v/>
      </c>
      <c r="L1256" t="e">
        <f>VLOOKUP(E1256,所属団体コード!$A$2:$B$225,2,0)</f>
        <v>#N/A</v>
      </c>
      <c r="M1256" s="124"/>
    </row>
    <row r="1257" spans="11:13" x14ac:dyDescent="0.15">
      <c r="K1257" s="125" t="str">
        <f t="shared" si="19"/>
        <v/>
      </c>
      <c r="L1257" t="e">
        <f>VLOOKUP(E1257,所属団体コード!$A$2:$B$225,2,0)</f>
        <v>#N/A</v>
      </c>
      <c r="M1257" s="124"/>
    </row>
    <row r="1258" spans="11:13" x14ac:dyDescent="0.15">
      <c r="K1258" s="125" t="str">
        <f t="shared" si="19"/>
        <v/>
      </c>
      <c r="L1258" t="e">
        <f>VLOOKUP(E1258,所属団体コード!$A$2:$B$225,2,0)</f>
        <v>#N/A</v>
      </c>
      <c r="M1258" s="124"/>
    </row>
    <row r="1259" spans="11:13" x14ac:dyDescent="0.15">
      <c r="K1259" s="125" t="str">
        <f t="shared" si="19"/>
        <v/>
      </c>
      <c r="L1259" t="e">
        <f>VLOOKUP(E1259,所属団体コード!$A$2:$B$225,2,0)</f>
        <v>#N/A</v>
      </c>
      <c r="M1259" s="124"/>
    </row>
    <row r="1260" spans="11:13" x14ac:dyDescent="0.15">
      <c r="K1260" s="125" t="str">
        <f t="shared" si="19"/>
        <v/>
      </c>
      <c r="L1260" t="e">
        <f>VLOOKUP(E1260,所属団体コード!$A$2:$B$225,2,0)</f>
        <v>#N/A</v>
      </c>
      <c r="M1260" s="124"/>
    </row>
    <row r="1261" spans="11:13" x14ac:dyDescent="0.15">
      <c r="K1261" s="125" t="str">
        <f t="shared" si="19"/>
        <v/>
      </c>
      <c r="L1261" t="e">
        <f>VLOOKUP(E1261,所属団体コード!$A$2:$B$225,2,0)</f>
        <v>#N/A</v>
      </c>
      <c r="M1261" s="124"/>
    </row>
    <row r="1262" spans="11:13" x14ac:dyDescent="0.15">
      <c r="K1262" s="125" t="str">
        <f t="shared" si="19"/>
        <v/>
      </c>
      <c r="L1262" t="e">
        <f>VLOOKUP(E1262,所属団体コード!$A$2:$B$225,2,0)</f>
        <v>#N/A</v>
      </c>
      <c r="M1262" s="124"/>
    </row>
    <row r="1263" spans="11:13" x14ac:dyDescent="0.15">
      <c r="K1263" s="125" t="str">
        <f t="shared" si="19"/>
        <v/>
      </c>
      <c r="L1263" t="e">
        <f>VLOOKUP(E1263,所属団体コード!$A$2:$B$225,2,0)</f>
        <v>#N/A</v>
      </c>
      <c r="M1263" s="124"/>
    </row>
    <row r="1264" spans="11:13" x14ac:dyDescent="0.15">
      <c r="K1264" s="125" t="str">
        <f t="shared" si="19"/>
        <v/>
      </c>
      <c r="L1264" t="e">
        <f>VLOOKUP(E1264,所属団体コード!$A$2:$B$225,2,0)</f>
        <v>#N/A</v>
      </c>
      <c r="M1264" s="124"/>
    </row>
    <row r="1265" spans="11:13" x14ac:dyDescent="0.15">
      <c r="K1265" s="125" t="str">
        <f t="shared" si="19"/>
        <v/>
      </c>
      <c r="L1265" t="e">
        <f>VLOOKUP(E1265,所属団体コード!$A$2:$B$225,2,0)</f>
        <v>#N/A</v>
      </c>
      <c r="M1265" s="124"/>
    </row>
    <row r="1266" spans="11:13" x14ac:dyDescent="0.15">
      <c r="K1266" s="125" t="str">
        <f t="shared" si="19"/>
        <v/>
      </c>
      <c r="L1266" t="e">
        <f>VLOOKUP(E1266,所属団体コード!$A$2:$B$225,2,0)</f>
        <v>#N/A</v>
      </c>
      <c r="M1266" s="124"/>
    </row>
    <row r="1267" spans="11:13" x14ac:dyDescent="0.15">
      <c r="K1267" s="125" t="str">
        <f t="shared" si="19"/>
        <v/>
      </c>
      <c r="L1267" t="e">
        <f>VLOOKUP(E1267,所属団体コード!$A$2:$B$225,2,0)</f>
        <v>#N/A</v>
      </c>
      <c r="M1267" s="124"/>
    </row>
    <row r="1268" spans="11:13" x14ac:dyDescent="0.15">
      <c r="K1268" s="125" t="str">
        <f t="shared" si="19"/>
        <v/>
      </c>
      <c r="L1268" t="e">
        <f>VLOOKUP(E1268,所属団体コード!$A$2:$B$225,2,0)</f>
        <v>#N/A</v>
      </c>
      <c r="M1268" s="124"/>
    </row>
    <row r="1269" spans="11:13" x14ac:dyDescent="0.15">
      <c r="K1269" s="125" t="str">
        <f t="shared" si="19"/>
        <v/>
      </c>
      <c r="L1269" t="e">
        <f>VLOOKUP(E1269,所属団体コード!$A$2:$B$225,2,0)</f>
        <v>#N/A</v>
      </c>
      <c r="M1269" s="124"/>
    </row>
    <row r="1270" spans="11:13" x14ac:dyDescent="0.15">
      <c r="K1270" s="125" t="str">
        <f t="shared" si="19"/>
        <v/>
      </c>
      <c r="L1270" t="e">
        <f>VLOOKUP(E1270,所属団体コード!$A$2:$B$225,2,0)</f>
        <v>#N/A</v>
      </c>
      <c r="M1270" s="124"/>
    </row>
    <row r="1271" spans="11:13" x14ac:dyDescent="0.15">
      <c r="K1271" s="125" t="str">
        <f t="shared" si="19"/>
        <v/>
      </c>
      <c r="L1271" t="e">
        <f>VLOOKUP(E1271,所属団体コード!$A$2:$B$225,2,0)</f>
        <v>#N/A</v>
      </c>
      <c r="M1271" s="124"/>
    </row>
    <row r="1272" spans="11:13" x14ac:dyDescent="0.15">
      <c r="K1272" s="125" t="str">
        <f t="shared" si="19"/>
        <v/>
      </c>
      <c r="L1272" t="e">
        <f>VLOOKUP(E1272,所属団体コード!$A$2:$B$225,2,0)</f>
        <v>#N/A</v>
      </c>
      <c r="M1272" s="124"/>
    </row>
    <row r="1273" spans="11:13" x14ac:dyDescent="0.15">
      <c r="K1273" s="125" t="str">
        <f t="shared" si="19"/>
        <v/>
      </c>
      <c r="L1273" t="e">
        <f>VLOOKUP(E1273,所属団体コード!$A$2:$B$225,2,0)</f>
        <v>#N/A</v>
      </c>
      <c r="M1273" s="124"/>
    </row>
    <row r="1274" spans="11:13" x14ac:dyDescent="0.15">
      <c r="K1274" s="125" t="str">
        <f t="shared" si="19"/>
        <v/>
      </c>
      <c r="L1274" t="e">
        <f>VLOOKUP(E1274,所属団体コード!$A$2:$B$225,2,0)</f>
        <v>#N/A</v>
      </c>
      <c r="M1274" s="124"/>
    </row>
    <row r="1275" spans="11:13" x14ac:dyDescent="0.15">
      <c r="K1275" s="125" t="str">
        <f t="shared" si="19"/>
        <v/>
      </c>
      <c r="L1275" t="e">
        <f>VLOOKUP(E1275,所属団体コード!$A$2:$B$225,2,0)</f>
        <v>#N/A</v>
      </c>
      <c r="M1275" s="124"/>
    </row>
    <row r="1276" spans="11:13" x14ac:dyDescent="0.15">
      <c r="K1276" s="125" t="str">
        <f t="shared" si="19"/>
        <v/>
      </c>
      <c r="L1276" t="e">
        <f>VLOOKUP(E1276,所属団体コード!$A$2:$B$225,2,0)</f>
        <v>#N/A</v>
      </c>
      <c r="M1276" s="124"/>
    </row>
    <row r="1277" spans="11:13" x14ac:dyDescent="0.15">
      <c r="K1277" s="125" t="str">
        <f t="shared" si="19"/>
        <v/>
      </c>
      <c r="L1277" t="e">
        <f>VLOOKUP(E1277,所属団体コード!$A$2:$B$225,2,0)</f>
        <v>#N/A</v>
      </c>
      <c r="M1277" s="124"/>
    </row>
    <row r="1278" spans="11:13" x14ac:dyDescent="0.15">
      <c r="K1278" s="125" t="str">
        <f t="shared" si="19"/>
        <v/>
      </c>
      <c r="L1278" t="e">
        <f>VLOOKUP(E1278,所属団体コード!$A$2:$B$225,2,0)</f>
        <v>#N/A</v>
      </c>
      <c r="M1278" s="124"/>
    </row>
    <row r="1279" spans="11:13" x14ac:dyDescent="0.15">
      <c r="K1279" s="125" t="str">
        <f t="shared" si="19"/>
        <v/>
      </c>
      <c r="L1279" t="e">
        <f>VLOOKUP(E1279,所属団体コード!$A$2:$B$225,2,0)</f>
        <v>#N/A</v>
      </c>
      <c r="M1279" s="124"/>
    </row>
    <row r="1280" spans="11:13" x14ac:dyDescent="0.15">
      <c r="K1280" s="125" t="str">
        <f t="shared" si="19"/>
        <v/>
      </c>
      <c r="L1280" t="e">
        <f>VLOOKUP(E1280,所属団体コード!$A$2:$B$225,2,0)</f>
        <v>#N/A</v>
      </c>
      <c r="M1280" s="124"/>
    </row>
    <row r="1281" spans="11:13" x14ac:dyDescent="0.15">
      <c r="K1281" s="125" t="str">
        <f t="shared" si="19"/>
        <v/>
      </c>
      <c r="L1281" t="e">
        <f>VLOOKUP(E1281,所属団体コード!$A$2:$B$225,2,0)</f>
        <v>#N/A</v>
      </c>
      <c r="M1281" s="124"/>
    </row>
    <row r="1282" spans="11:13" x14ac:dyDescent="0.15">
      <c r="K1282" s="125" t="str">
        <f t="shared" si="19"/>
        <v/>
      </c>
      <c r="L1282" t="e">
        <f>VLOOKUP(E1282,所属団体コード!$A$2:$B$225,2,0)</f>
        <v>#N/A</v>
      </c>
      <c r="M1282" s="124"/>
    </row>
    <row r="1283" spans="11:13" x14ac:dyDescent="0.15">
      <c r="K1283" s="125" t="str">
        <f t="shared" ref="K1283:K1346" si="20">LEFT(M1283,2)</f>
        <v/>
      </c>
      <c r="L1283" t="e">
        <f>VLOOKUP(E1283,所属団体コード!$A$2:$B$225,2,0)</f>
        <v>#N/A</v>
      </c>
      <c r="M1283" s="124"/>
    </row>
    <row r="1284" spans="11:13" x14ac:dyDescent="0.15">
      <c r="K1284" s="125" t="str">
        <f t="shared" si="20"/>
        <v/>
      </c>
      <c r="L1284" t="e">
        <f>VLOOKUP(E1284,所属団体コード!$A$2:$B$225,2,0)</f>
        <v>#N/A</v>
      </c>
      <c r="M1284" s="124"/>
    </row>
    <row r="1285" spans="11:13" x14ac:dyDescent="0.15">
      <c r="K1285" s="125" t="str">
        <f t="shared" si="20"/>
        <v/>
      </c>
      <c r="L1285" t="e">
        <f>VLOOKUP(E1285,所属団体コード!$A$2:$B$225,2,0)</f>
        <v>#N/A</v>
      </c>
      <c r="M1285" s="124"/>
    </row>
    <row r="1286" spans="11:13" x14ac:dyDescent="0.15">
      <c r="K1286" s="125" t="str">
        <f t="shared" si="20"/>
        <v/>
      </c>
      <c r="L1286" t="e">
        <f>VLOOKUP(E1286,所属団体コード!$A$2:$B$225,2,0)</f>
        <v>#N/A</v>
      </c>
      <c r="M1286" s="124"/>
    </row>
    <row r="1287" spans="11:13" x14ac:dyDescent="0.15">
      <c r="K1287" s="125" t="str">
        <f t="shared" si="20"/>
        <v/>
      </c>
      <c r="L1287" t="e">
        <f>VLOOKUP(E1287,所属団体コード!$A$2:$B$225,2,0)</f>
        <v>#N/A</v>
      </c>
      <c r="M1287" s="124"/>
    </row>
    <row r="1288" spans="11:13" x14ac:dyDescent="0.15">
      <c r="K1288" s="125" t="str">
        <f t="shared" si="20"/>
        <v/>
      </c>
      <c r="L1288" t="e">
        <f>VLOOKUP(E1288,所属団体コード!$A$2:$B$225,2,0)</f>
        <v>#N/A</v>
      </c>
      <c r="M1288" s="124"/>
    </row>
    <row r="1289" spans="11:13" x14ac:dyDescent="0.15">
      <c r="K1289" s="125" t="str">
        <f t="shared" si="20"/>
        <v/>
      </c>
      <c r="L1289" t="e">
        <f>VLOOKUP(E1289,所属団体コード!$A$2:$B$225,2,0)</f>
        <v>#N/A</v>
      </c>
      <c r="M1289" s="124"/>
    </row>
    <row r="1290" spans="11:13" x14ac:dyDescent="0.15">
      <c r="K1290" s="125" t="str">
        <f t="shared" si="20"/>
        <v/>
      </c>
      <c r="L1290" t="e">
        <f>VLOOKUP(E1290,所属団体コード!$A$2:$B$225,2,0)</f>
        <v>#N/A</v>
      </c>
      <c r="M1290" s="124"/>
    </row>
    <row r="1291" spans="11:13" x14ac:dyDescent="0.15">
      <c r="K1291" s="125" t="str">
        <f t="shared" si="20"/>
        <v/>
      </c>
      <c r="L1291" t="e">
        <f>VLOOKUP(E1291,所属団体コード!$A$2:$B$225,2,0)</f>
        <v>#N/A</v>
      </c>
      <c r="M1291" s="124"/>
    </row>
    <row r="1292" spans="11:13" x14ac:dyDescent="0.15">
      <c r="K1292" s="125" t="str">
        <f t="shared" si="20"/>
        <v/>
      </c>
      <c r="L1292" t="e">
        <f>VLOOKUP(E1292,所属団体コード!$A$2:$B$225,2,0)</f>
        <v>#N/A</v>
      </c>
      <c r="M1292" s="124"/>
    </row>
    <row r="1293" spans="11:13" x14ac:dyDescent="0.15">
      <c r="K1293" s="125" t="str">
        <f t="shared" si="20"/>
        <v/>
      </c>
      <c r="L1293" t="e">
        <f>VLOOKUP(E1293,所属団体コード!$A$2:$B$225,2,0)</f>
        <v>#N/A</v>
      </c>
      <c r="M1293" s="124"/>
    </row>
    <row r="1294" spans="11:13" x14ac:dyDescent="0.15">
      <c r="K1294" s="125" t="str">
        <f t="shared" si="20"/>
        <v/>
      </c>
      <c r="L1294" t="e">
        <f>VLOOKUP(E1294,所属団体コード!$A$2:$B$225,2,0)</f>
        <v>#N/A</v>
      </c>
      <c r="M1294" s="124"/>
    </row>
    <row r="1295" spans="11:13" x14ac:dyDescent="0.15">
      <c r="K1295" s="125" t="str">
        <f t="shared" si="20"/>
        <v/>
      </c>
      <c r="L1295" t="e">
        <f>VLOOKUP(E1295,所属団体コード!$A$2:$B$225,2,0)</f>
        <v>#N/A</v>
      </c>
      <c r="M1295" s="124"/>
    </row>
    <row r="1296" spans="11:13" x14ac:dyDescent="0.15">
      <c r="K1296" s="125" t="str">
        <f t="shared" si="20"/>
        <v/>
      </c>
      <c r="L1296" t="e">
        <f>VLOOKUP(E1296,所属団体コード!$A$2:$B$225,2,0)</f>
        <v>#N/A</v>
      </c>
      <c r="M1296" s="124"/>
    </row>
    <row r="1297" spans="11:13" x14ac:dyDescent="0.15">
      <c r="K1297" s="125" t="str">
        <f t="shared" si="20"/>
        <v/>
      </c>
      <c r="L1297" t="e">
        <f>VLOOKUP(E1297,所属団体コード!$A$2:$B$225,2,0)</f>
        <v>#N/A</v>
      </c>
      <c r="M1297" s="124"/>
    </row>
    <row r="1298" spans="11:13" x14ac:dyDescent="0.15">
      <c r="K1298" s="125" t="str">
        <f t="shared" si="20"/>
        <v/>
      </c>
      <c r="L1298" t="e">
        <f>VLOOKUP(E1298,所属団体コード!$A$2:$B$225,2,0)</f>
        <v>#N/A</v>
      </c>
      <c r="M1298" s="124"/>
    </row>
    <row r="1299" spans="11:13" x14ac:dyDescent="0.15">
      <c r="K1299" s="125" t="str">
        <f t="shared" si="20"/>
        <v/>
      </c>
      <c r="L1299" t="e">
        <f>VLOOKUP(E1299,所属団体コード!$A$2:$B$225,2,0)</f>
        <v>#N/A</v>
      </c>
      <c r="M1299" s="124"/>
    </row>
    <row r="1300" spans="11:13" x14ac:dyDescent="0.15">
      <c r="K1300" s="125" t="str">
        <f t="shared" si="20"/>
        <v/>
      </c>
      <c r="L1300" t="e">
        <f>VLOOKUP(E1300,所属団体コード!$A$2:$B$225,2,0)</f>
        <v>#N/A</v>
      </c>
      <c r="M1300" s="124"/>
    </row>
    <row r="1301" spans="11:13" x14ac:dyDescent="0.15">
      <c r="K1301" s="125" t="str">
        <f t="shared" si="20"/>
        <v/>
      </c>
      <c r="L1301" t="e">
        <f>VLOOKUP(E1301,所属団体コード!$A$2:$B$225,2,0)</f>
        <v>#N/A</v>
      </c>
      <c r="M1301" s="124"/>
    </row>
    <row r="1302" spans="11:13" x14ac:dyDescent="0.15">
      <c r="K1302" s="125" t="str">
        <f t="shared" si="20"/>
        <v/>
      </c>
      <c r="L1302" t="e">
        <f>VLOOKUP(E1302,所属団体コード!$A$2:$B$225,2,0)</f>
        <v>#N/A</v>
      </c>
      <c r="M1302" s="124"/>
    </row>
    <row r="1303" spans="11:13" x14ac:dyDescent="0.15">
      <c r="K1303" s="125" t="str">
        <f t="shared" si="20"/>
        <v/>
      </c>
      <c r="L1303" t="e">
        <f>VLOOKUP(E1303,所属団体コード!$A$2:$B$225,2,0)</f>
        <v>#N/A</v>
      </c>
      <c r="M1303" s="124"/>
    </row>
    <row r="1304" spans="11:13" x14ac:dyDescent="0.15">
      <c r="K1304" s="125" t="str">
        <f t="shared" si="20"/>
        <v/>
      </c>
      <c r="L1304" t="e">
        <f>VLOOKUP(E1304,所属団体コード!$A$2:$B$225,2,0)</f>
        <v>#N/A</v>
      </c>
      <c r="M1304" s="124"/>
    </row>
    <row r="1305" spans="11:13" x14ac:dyDescent="0.15">
      <c r="K1305" s="125" t="str">
        <f t="shared" si="20"/>
        <v/>
      </c>
      <c r="L1305" t="e">
        <f>VLOOKUP(E1305,所属団体コード!$A$2:$B$225,2,0)</f>
        <v>#N/A</v>
      </c>
      <c r="M1305" s="124"/>
    </row>
    <row r="1306" spans="11:13" x14ac:dyDescent="0.15">
      <c r="K1306" s="125" t="str">
        <f t="shared" si="20"/>
        <v/>
      </c>
      <c r="L1306" t="e">
        <f>VLOOKUP(E1306,所属団体コード!$A$2:$B$225,2,0)</f>
        <v>#N/A</v>
      </c>
      <c r="M1306" s="124"/>
    </row>
    <row r="1307" spans="11:13" x14ac:dyDescent="0.15">
      <c r="K1307" s="125" t="str">
        <f t="shared" si="20"/>
        <v/>
      </c>
      <c r="L1307" t="e">
        <f>VLOOKUP(E1307,所属団体コード!$A$2:$B$225,2,0)</f>
        <v>#N/A</v>
      </c>
      <c r="M1307" s="124"/>
    </row>
    <row r="1308" spans="11:13" x14ac:dyDescent="0.15">
      <c r="K1308" s="125" t="str">
        <f t="shared" si="20"/>
        <v/>
      </c>
      <c r="L1308" t="e">
        <f>VLOOKUP(E1308,所属団体コード!$A$2:$B$225,2,0)</f>
        <v>#N/A</v>
      </c>
      <c r="M1308" s="124"/>
    </row>
    <row r="1309" spans="11:13" x14ac:dyDescent="0.15">
      <c r="K1309" s="125" t="str">
        <f t="shared" si="20"/>
        <v/>
      </c>
      <c r="L1309" t="e">
        <f>VLOOKUP(E1309,所属団体コード!$A$2:$B$225,2,0)</f>
        <v>#N/A</v>
      </c>
      <c r="M1309" s="124"/>
    </row>
    <row r="1310" spans="11:13" x14ac:dyDescent="0.15">
      <c r="K1310" s="125" t="str">
        <f t="shared" si="20"/>
        <v/>
      </c>
      <c r="L1310" t="e">
        <f>VLOOKUP(E1310,所属団体コード!$A$2:$B$225,2,0)</f>
        <v>#N/A</v>
      </c>
      <c r="M1310" s="124"/>
    </row>
    <row r="1311" spans="11:13" x14ac:dyDescent="0.15">
      <c r="K1311" s="125" t="str">
        <f t="shared" si="20"/>
        <v/>
      </c>
      <c r="L1311" t="e">
        <f>VLOOKUP(E1311,所属団体コード!$A$2:$B$225,2,0)</f>
        <v>#N/A</v>
      </c>
      <c r="M1311" s="124"/>
    </row>
    <row r="1312" spans="11:13" x14ac:dyDescent="0.15">
      <c r="K1312" s="125" t="str">
        <f t="shared" si="20"/>
        <v/>
      </c>
      <c r="L1312" t="e">
        <f>VLOOKUP(E1312,所属団体コード!$A$2:$B$225,2,0)</f>
        <v>#N/A</v>
      </c>
      <c r="M1312" s="124"/>
    </row>
    <row r="1313" spans="11:13" x14ac:dyDescent="0.15">
      <c r="K1313" s="125" t="str">
        <f t="shared" si="20"/>
        <v/>
      </c>
      <c r="L1313" t="e">
        <f>VLOOKUP(E1313,所属団体コード!$A$2:$B$225,2,0)</f>
        <v>#N/A</v>
      </c>
      <c r="M1313" s="124"/>
    </row>
    <row r="1314" spans="11:13" x14ac:dyDescent="0.15">
      <c r="K1314" s="125" t="str">
        <f t="shared" si="20"/>
        <v/>
      </c>
      <c r="L1314" t="e">
        <f>VLOOKUP(E1314,所属団体コード!$A$2:$B$225,2,0)</f>
        <v>#N/A</v>
      </c>
      <c r="M1314" s="124"/>
    </row>
    <row r="1315" spans="11:13" x14ac:dyDescent="0.15">
      <c r="K1315" s="125" t="str">
        <f t="shared" si="20"/>
        <v/>
      </c>
      <c r="L1315" t="e">
        <f>VLOOKUP(E1315,所属団体コード!$A$2:$B$225,2,0)</f>
        <v>#N/A</v>
      </c>
      <c r="M1315" s="124"/>
    </row>
    <row r="1316" spans="11:13" x14ac:dyDescent="0.15">
      <c r="K1316" s="125" t="str">
        <f t="shared" si="20"/>
        <v/>
      </c>
      <c r="L1316" t="e">
        <f>VLOOKUP(E1316,所属団体コード!$A$2:$B$225,2,0)</f>
        <v>#N/A</v>
      </c>
      <c r="M1316" s="124"/>
    </row>
    <row r="1317" spans="11:13" x14ac:dyDescent="0.15">
      <c r="K1317" s="125" t="str">
        <f t="shared" si="20"/>
        <v/>
      </c>
      <c r="L1317" t="e">
        <f>VLOOKUP(E1317,所属団体コード!$A$2:$B$225,2,0)</f>
        <v>#N/A</v>
      </c>
      <c r="M1317" s="124"/>
    </row>
    <row r="1318" spans="11:13" x14ac:dyDescent="0.15">
      <c r="K1318" s="125" t="str">
        <f t="shared" si="20"/>
        <v/>
      </c>
      <c r="L1318" t="e">
        <f>VLOOKUP(E1318,所属団体コード!$A$2:$B$225,2,0)</f>
        <v>#N/A</v>
      </c>
      <c r="M1318" s="124"/>
    </row>
    <row r="1319" spans="11:13" x14ac:dyDescent="0.15">
      <c r="K1319" s="125" t="str">
        <f t="shared" si="20"/>
        <v/>
      </c>
      <c r="L1319" t="e">
        <f>VLOOKUP(E1319,所属団体コード!$A$2:$B$225,2,0)</f>
        <v>#N/A</v>
      </c>
      <c r="M1319" s="124"/>
    </row>
    <row r="1320" spans="11:13" x14ac:dyDescent="0.15">
      <c r="K1320" s="125" t="str">
        <f t="shared" si="20"/>
        <v/>
      </c>
      <c r="L1320" t="e">
        <f>VLOOKUP(E1320,所属団体コード!$A$2:$B$225,2,0)</f>
        <v>#N/A</v>
      </c>
      <c r="M1320" s="124"/>
    </row>
    <row r="1321" spans="11:13" x14ac:dyDescent="0.15">
      <c r="K1321" s="125" t="str">
        <f t="shared" si="20"/>
        <v/>
      </c>
      <c r="L1321" t="e">
        <f>VLOOKUP(E1321,所属団体コード!$A$2:$B$225,2,0)</f>
        <v>#N/A</v>
      </c>
      <c r="M1321" s="124"/>
    </row>
    <row r="1322" spans="11:13" x14ac:dyDescent="0.15">
      <c r="K1322" s="125" t="str">
        <f t="shared" si="20"/>
        <v/>
      </c>
      <c r="L1322" t="e">
        <f>VLOOKUP(E1322,所属団体コード!$A$2:$B$225,2,0)</f>
        <v>#N/A</v>
      </c>
      <c r="M1322" s="124"/>
    </row>
    <row r="1323" spans="11:13" x14ac:dyDescent="0.15">
      <c r="K1323" s="125" t="str">
        <f t="shared" si="20"/>
        <v/>
      </c>
      <c r="L1323" t="e">
        <f>VLOOKUP(E1323,所属団体コード!$A$2:$B$225,2,0)</f>
        <v>#N/A</v>
      </c>
      <c r="M1323" s="124"/>
    </row>
    <row r="1324" spans="11:13" x14ac:dyDescent="0.15">
      <c r="K1324" s="125" t="str">
        <f t="shared" si="20"/>
        <v/>
      </c>
      <c r="L1324" t="e">
        <f>VLOOKUP(E1324,所属団体コード!$A$2:$B$225,2,0)</f>
        <v>#N/A</v>
      </c>
      <c r="M1324" s="124"/>
    </row>
    <row r="1325" spans="11:13" x14ac:dyDescent="0.15">
      <c r="K1325" s="125" t="str">
        <f t="shared" si="20"/>
        <v/>
      </c>
      <c r="L1325" t="e">
        <f>VLOOKUP(E1325,所属団体コード!$A$2:$B$225,2,0)</f>
        <v>#N/A</v>
      </c>
      <c r="M1325" s="124"/>
    </row>
    <row r="1326" spans="11:13" x14ac:dyDescent="0.15">
      <c r="K1326" s="125" t="str">
        <f t="shared" si="20"/>
        <v/>
      </c>
      <c r="L1326" t="e">
        <f>VLOOKUP(E1326,所属団体コード!$A$2:$B$225,2,0)</f>
        <v>#N/A</v>
      </c>
      <c r="M1326" s="124"/>
    </row>
    <row r="1327" spans="11:13" x14ac:dyDescent="0.15">
      <c r="K1327" s="125" t="str">
        <f t="shared" si="20"/>
        <v/>
      </c>
      <c r="L1327" t="e">
        <f>VLOOKUP(E1327,所属団体コード!$A$2:$B$225,2,0)</f>
        <v>#N/A</v>
      </c>
      <c r="M1327" s="124"/>
    </row>
    <row r="1328" spans="11:13" x14ac:dyDescent="0.15">
      <c r="K1328" s="125" t="str">
        <f t="shared" si="20"/>
        <v/>
      </c>
      <c r="L1328" t="e">
        <f>VLOOKUP(E1328,所属団体コード!$A$2:$B$225,2,0)</f>
        <v>#N/A</v>
      </c>
      <c r="M1328" s="124"/>
    </row>
    <row r="1329" spans="11:13" x14ac:dyDescent="0.15">
      <c r="K1329" s="125" t="str">
        <f t="shared" si="20"/>
        <v/>
      </c>
      <c r="L1329" t="e">
        <f>VLOOKUP(E1329,所属団体コード!$A$2:$B$225,2,0)</f>
        <v>#N/A</v>
      </c>
      <c r="M1329" s="124"/>
    </row>
    <row r="1330" spans="11:13" x14ac:dyDescent="0.15">
      <c r="K1330" s="125" t="str">
        <f t="shared" si="20"/>
        <v/>
      </c>
      <c r="L1330" t="e">
        <f>VLOOKUP(E1330,所属団体コード!$A$2:$B$225,2,0)</f>
        <v>#N/A</v>
      </c>
      <c r="M1330" s="124"/>
    </row>
    <row r="1331" spans="11:13" x14ac:dyDescent="0.15">
      <c r="K1331" s="125" t="str">
        <f t="shared" si="20"/>
        <v/>
      </c>
      <c r="L1331" t="e">
        <f>VLOOKUP(E1331,所属団体コード!$A$2:$B$225,2,0)</f>
        <v>#N/A</v>
      </c>
      <c r="M1331" s="124"/>
    </row>
    <row r="1332" spans="11:13" x14ac:dyDescent="0.15">
      <c r="K1332" s="125" t="str">
        <f t="shared" si="20"/>
        <v/>
      </c>
      <c r="L1332" t="e">
        <f>VLOOKUP(E1332,所属団体コード!$A$2:$B$225,2,0)</f>
        <v>#N/A</v>
      </c>
      <c r="M1332" s="124"/>
    </row>
    <row r="1333" spans="11:13" x14ac:dyDescent="0.15">
      <c r="K1333" s="125" t="str">
        <f t="shared" si="20"/>
        <v/>
      </c>
      <c r="L1333" t="e">
        <f>VLOOKUP(E1333,所属団体コード!$A$2:$B$225,2,0)</f>
        <v>#N/A</v>
      </c>
      <c r="M1333" s="124"/>
    </row>
    <row r="1334" spans="11:13" x14ac:dyDescent="0.15">
      <c r="K1334" s="125" t="str">
        <f t="shared" si="20"/>
        <v/>
      </c>
      <c r="L1334" t="e">
        <f>VLOOKUP(E1334,所属団体コード!$A$2:$B$225,2,0)</f>
        <v>#N/A</v>
      </c>
      <c r="M1334" s="124"/>
    </row>
    <row r="1335" spans="11:13" x14ac:dyDescent="0.15">
      <c r="K1335" s="125" t="str">
        <f t="shared" si="20"/>
        <v/>
      </c>
      <c r="L1335" t="e">
        <f>VLOOKUP(E1335,所属団体コード!$A$2:$B$225,2,0)</f>
        <v>#N/A</v>
      </c>
      <c r="M1335" s="124"/>
    </row>
    <row r="1336" spans="11:13" x14ac:dyDescent="0.15">
      <c r="K1336" s="125" t="str">
        <f t="shared" si="20"/>
        <v/>
      </c>
      <c r="L1336" t="e">
        <f>VLOOKUP(E1336,所属団体コード!$A$2:$B$225,2,0)</f>
        <v>#N/A</v>
      </c>
      <c r="M1336" s="124"/>
    </row>
    <row r="1337" spans="11:13" x14ac:dyDescent="0.15">
      <c r="K1337" s="125" t="str">
        <f t="shared" si="20"/>
        <v/>
      </c>
      <c r="L1337" t="e">
        <f>VLOOKUP(E1337,所属団体コード!$A$2:$B$225,2,0)</f>
        <v>#N/A</v>
      </c>
      <c r="M1337" s="124"/>
    </row>
    <row r="1338" spans="11:13" x14ac:dyDescent="0.15">
      <c r="K1338" s="125" t="str">
        <f t="shared" si="20"/>
        <v/>
      </c>
      <c r="L1338" t="e">
        <f>VLOOKUP(E1338,所属団体コード!$A$2:$B$225,2,0)</f>
        <v>#N/A</v>
      </c>
      <c r="M1338" s="124"/>
    </row>
    <row r="1339" spans="11:13" x14ac:dyDescent="0.15">
      <c r="K1339" s="125" t="str">
        <f t="shared" si="20"/>
        <v/>
      </c>
      <c r="L1339" t="e">
        <f>VLOOKUP(E1339,所属団体コード!$A$2:$B$225,2,0)</f>
        <v>#N/A</v>
      </c>
      <c r="M1339" s="124"/>
    </row>
    <row r="1340" spans="11:13" x14ac:dyDescent="0.15">
      <c r="K1340" s="125" t="str">
        <f t="shared" si="20"/>
        <v/>
      </c>
      <c r="L1340" t="e">
        <f>VLOOKUP(E1340,所属団体コード!$A$2:$B$225,2,0)</f>
        <v>#N/A</v>
      </c>
      <c r="M1340" s="124"/>
    </row>
    <row r="1341" spans="11:13" x14ac:dyDescent="0.15">
      <c r="K1341" s="125" t="str">
        <f t="shared" si="20"/>
        <v/>
      </c>
      <c r="L1341" t="e">
        <f>VLOOKUP(E1341,所属団体コード!$A$2:$B$225,2,0)</f>
        <v>#N/A</v>
      </c>
      <c r="M1341" s="124"/>
    </row>
    <row r="1342" spans="11:13" x14ac:dyDescent="0.15">
      <c r="K1342" s="125" t="str">
        <f t="shared" si="20"/>
        <v/>
      </c>
      <c r="L1342" t="e">
        <f>VLOOKUP(E1342,所属団体コード!$A$2:$B$225,2,0)</f>
        <v>#N/A</v>
      </c>
      <c r="M1342" s="124"/>
    </row>
    <row r="1343" spans="11:13" x14ac:dyDescent="0.15">
      <c r="K1343" s="125" t="str">
        <f t="shared" si="20"/>
        <v/>
      </c>
      <c r="L1343" t="e">
        <f>VLOOKUP(E1343,所属団体コード!$A$2:$B$225,2,0)</f>
        <v>#N/A</v>
      </c>
      <c r="M1343" s="124"/>
    </row>
    <row r="1344" spans="11:13" x14ac:dyDescent="0.15">
      <c r="K1344" s="125" t="str">
        <f t="shared" si="20"/>
        <v/>
      </c>
      <c r="L1344" t="e">
        <f>VLOOKUP(E1344,所属団体コード!$A$2:$B$225,2,0)</f>
        <v>#N/A</v>
      </c>
      <c r="M1344" s="124"/>
    </row>
    <row r="1345" spans="11:13" x14ac:dyDescent="0.15">
      <c r="K1345" s="125" t="str">
        <f t="shared" si="20"/>
        <v/>
      </c>
      <c r="L1345" t="e">
        <f>VLOOKUP(E1345,所属団体コード!$A$2:$B$225,2,0)</f>
        <v>#N/A</v>
      </c>
      <c r="M1345" s="124"/>
    </row>
    <row r="1346" spans="11:13" x14ac:dyDescent="0.15">
      <c r="K1346" s="125" t="str">
        <f t="shared" si="20"/>
        <v/>
      </c>
      <c r="L1346" t="e">
        <f>VLOOKUP(E1346,所属団体コード!$A$2:$B$225,2,0)</f>
        <v>#N/A</v>
      </c>
      <c r="M1346" s="124"/>
    </row>
    <row r="1347" spans="11:13" x14ac:dyDescent="0.15">
      <c r="K1347" s="125" t="str">
        <f t="shared" ref="K1347:K1410" si="21">LEFT(M1347,2)</f>
        <v/>
      </c>
      <c r="L1347" t="e">
        <f>VLOOKUP(E1347,所属団体コード!$A$2:$B$225,2,0)</f>
        <v>#N/A</v>
      </c>
      <c r="M1347" s="124"/>
    </row>
    <row r="1348" spans="11:13" x14ac:dyDescent="0.15">
      <c r="K1348" s="125" t="str">
        <f t="shared" si="21"/>
        <v/>
      </c>
      <c r="L1348" t="e">
        <f>VLOOKUP(E1348,所属団体コード!$A$2:$B$225,2,0)</f>
        <v>#N/A</v>
      </c>
      <c r="M1348" s="124"/>
    </row>
    <row r="1349" spans="11:13" x14ac:dyDescent="0.15">
      <c r="K1349" s="125" t="str">
        <f t="shared" si="21"/>
        <v/>
      </c>
      <c r="L1349" t="e">
        <f>VLOOKUP(E1349,所属団体コード!$A$2:$B$225,2,0)</f>
        <v>#N/A</v>
      </c>
      <c r="M1349" s="124"/>
    </row>
    <row r="1350" spans="11:13" x14ac:dyDescent="0.15">
      <c r="K1350" s="125" t="str">
        <f t="shared" si="21"/>
        <v/>
      </c>
      <c r="L1350" t="e">
        <f>VLOOKUP(E1350,所属団体コード!$A$2:$B$225,2,0)</f>
        <v>#N/A</v>
      </c>
      <c r="M1350" s="124"/>
    </row>
    <row r="1351" spans="11:13" x14ac:dyDescent="0.15">
      <c r="K1351" s="125" t="str">
        <f t="shared" si="21"/>
        <v/>
      </c>
      <c r="L1351" t="e">
        <f>VLOOKUP(E1351,所属団体コード!$A$2:$B$225,2,0)</f>
        <v>#N/A</v>
      </c>
      <c r="M1351" s="124"/>
    </row>
    <row r="1352" spans="11:13" x14ac:dyDescent="0.15">
      <c r="K1352" s="125" t="str">
        <f t="shared" si="21"/>
        <v/>
      </c>
      <c r="L1352" t="e">
        <f>VLOOKUP(E1352,所属団体コード!$A$2:$B$225,2,0)</f>
        <v>#N/A</v>
      </c>
      <c r="M1352" s="124"/>
    </row>
    <row r="1353" spans="11:13" x14ac:dyDescent="0.15">
      <c r="K1353" s="125" t="str">
        <f t="shared" si="21"/>
        <v/>
      </c>
      <c r="L1353" t="e">
        <f>VLOOKUP(E1353,所属団体コード!$A$2:$B$225,2,0)</f>
        <v>#N/A</v>
      </c>
      <c r="M1353" s="124"/>
    </row>
    <row r="1354" spans="11:13" x14ac:dyDescent="0.15">
      <c r="K1354" s="125" t="str">
        <f t="shared" si="21"/>
        <v/>
      </c>
      <c r="L1354" t="e">
        <f>VLOOKUP(E1354,所属団体コード!$A$2:$B$225,2,0)</f>
        <v>#N/A</v>
      </c>
      <c r="M1354" s="124"/>
    </row>
    <row r="1355" spans="11:13" x14ac:dyDescent="0.15">
      <c r="K1355" s="125" t="str">
        <f t="shared" si="21"/>
        <v/>
      </c>
      <c r="L1355" t="e">
        <f>VLOOKUP(E1355,所属団体コード!$A$2:$B$225,2,0)</f>
        <v>#N/A</v>
      </c>
      <c r="M1355" s="124"/>
    </row>
    <row r="1356" spans="11:13" x14ac:dyDescent="0.15">
      <c r="K1356" s="125" t="str">
        <f t="shared" si="21"/>
        <v/>
      </c>
      <c r="L1356" t="e">
        <f>VLOOKUP(E1356,所属団体コード!$A$2:$B$225,2,0)</f>
        <v>#N/A</v>
      </c>
      <c r="M1356" s="124"/>
    </row>
    <row r="1357" spans="11:13" x14ac:dyDescent="0.15">
      <c r="K1357" s="125" t="str">
        <f t="shared" si="21"/>
        <v/>
      </c>
      <c r="L1357" t="e">
        <f>VLOOKUP(E1357,所属団体コード!$A$2:$B$225,2,0)</f>
        <v>#N/A</v>
      </c>
      <c r="M1357" s="124"/>
    </row>
    <row r="1358" spans="11:13" x14ac:dyDescent="0.15">
      <c r="K1358" s="125" t="str">
        <f t="shared" si="21"/>
        <v/>
      </c>
      <c r="L1358" t="e">
        <f>VLOOKUP(E1358,所属団体コード!$A$2:$B$225,2,0)</f>
        <v>#N/A</v>
      </c>
      <c r="M1358" s="124"/>
    </row>
    <row r="1359" spans="11:13" x14ac:dyDescent="0.15">
      <c r="K1359" s="125" t="str">
        <f t="shared" si="21"/>
        <v/>
      </c>
      <c r="L1359" t="e">
        <f>VLOOKUP(E1359,所属団体コード!$A$2:$B$225,2,0)</f>
        <v>#N/A</v>
      </c>
      <c r="M1359" s="124"/>
    </row>
    <row r="1360" spans="11:13" x14ac:dyDescent="0.15">
      <c r="K1360" s="125" t="str">
        <f t="shared" si="21"/>
        <v/>
      </c>
      <c r="L1360" t="e">
        <f>VLOOKUP(E1360,所属団体コード!$A$2:$B$225,2,0)</f>
        <v>#N/A</v>
      </c>
      <c r="M1360" s="124"/>
    </row>
    <row r="1361" spans="11:13" x14ac:dyDescent="0.15">
      <c r="K1361" s="125" t="str">
        <f t="shared" si="21"/>
        <v/>
      </c>
      <c r="L1361" t="e">
        <f>VLOOKUP(E1361,所属団体コード!$A$2:$B$225,2,0)</f>
        <v>#N/A</v>
      </c>
      <c r="M1361" s="124"/>
    </row>
    <row r="1362" spans="11:13" x14ac:dyDescent="0.15">
      <c r="K1362" s="125" t="str">
        <f t="shared" si="21"/>
        <v/>
      </c>
      <c r="L1362" t="e">
        <f>VLOOKUP(E1362,所属団体コード!$A$2:$B$225,2,0)</f>
        <v>#N/A</v>
      </c>
      <c r="M1362" s="124"/>
    </row>
    <row r="1363" spans="11:13" x14ac:dyDescent="0.15">
      <c r="K1363" s="125" t="str">
        <f t="shared" si="21"/>
        <v/>
      </c>
      <c r="L1363" t="e">
        <f>VLOOKUP(E1363,所属団体コード!$A$2:$B$225,2,0)</f>
        <v>#N/A</v>
      </c>
      <c r="M1363" s="124"/>
    </row>
    <row r="1364" spans="11:13" x14ac:dyDescent="0.15">
      <c r="K1364" s="125" t="str">
        <f t="shared" si="21"/>
        <v/>
      </c>
      <c r="L1364" t="e">
        <f>VLOOKUP(E1364,所属団体コード!$A$2:$B$225,2,0)</f>
        <v>#N/A</v>
      </c>
      <c r="M1364" s="124"/>
    </row>
    <row r="1365" spans="11:13" x14ac:dyDescent="0.15">
      <c r="K1365" s="125" t="str">
        <f t="shared" si="21"/>
        <v/>
      </c>
      <c r="L1365" t="e">
        <f>VLOOKUP(E1365,所属団体コード!$A$2:$B$225,2,0)</f>
        <v>#N/A</v>
      </c>
      <c r="M1365" s="124"/>
    </row>
    <row r="1366" spans="11:13" x14ac:dyDescent="0.15">
      <c r="K1366" s="125" t="str">
        <f t="shared" si="21"/>
        <v/>
      </c>
      <c r="L1366" t="e">
        <f>VLOOKUP(E1366,所属団体コード!$A$2:$B$225,2,0)</f>
        <v>#N/A</v>
      </c>
      <c r="M1366" s="124"/>
    </row>
    <row r="1367" spans="11:13" x14ac:dyDescent="0.15">
      <c r="K1367" s="125" t="str">
        <f t="shared" si="21"/>
        <v/>
      </c>
      <c r="L1367" t="e">
        <f>VLOOKUP(E1367,所属団体コード!$A$2:$B$225,2,0)</f>
        <v>#N/A</v>
      </c>
      <c r="M1367" s="124"/>
    </row>
    <row r="1368" spans="11:13" x14ac:dyDescent="0.15">
      <c r="K1368" s="125" t="str">
        <f t="shared" si="21"/>
        <v/>
      </c>
      <c r="L1368" t="e">
        <f>VLOOKUP(E1368,所属団体コード!$A$2:$B$225,2,0)</f>
        <v>#N/A</v>
      </c>
      <c r="M1368" s="124"/>
    </row>
    <row r="1369" spans="11:13" x14ac:dyDescent="0.15">
      <c r="K1369" s="125" t="str">
        <f t="shared" si="21"/>
        <v/>
      </c>
      <c r="L1369" t="e">
        <f>VLOOKUP(E1369,所属団体コード!$A$2:$B$225,2,0)</f>
        <v>#N/A</v>
      </c>
      <c r="M1369" s="124"/>
    </row>
    <row r="1370" spans="11:13" x14ac:dyDescent="0.15">
      <c r="K1370" s="125" t="str">
        <f t="shared" si="21"/>
        <v/>
      </c>
      <c r="L1370" t="e">
        <f>VLOOKUP(E1370,所属団体コード!$A$2:$B$225,2,0)</f>
        <v>#N/A</v>
      </c>
      <c r="M1370" s="124"/>
    </row>
    <row r="1371" spans="11:13" x14ac:dyDescent="0.15">
      <c r="K1371" s="125" t="str">
        <f t="shared" si="21"/>
        <v/>
      </c>
      <c r="L1371" t="e">
        <f>VLOOKUP(E1371,所属団体コード!$A$2:$B$225,2,0)</f>
        <v>#N/A</v>
      </c>
      <c r="M1371" s="124"/>
    </row>
    <row r="1372" spans="11:13" x14ac:dyDescent="0.15">
      <c r="K1372" s="125" t="str">
        <f t="shared" si="21"/>
        <v/>
      </c>
      <c r="L1372" t="e">
        <f>VLOOKUP(E1372,所属団体コード!$A$2:$B$225,2,0)</f>
        <v>#N/A</v>
      </c>
      <c r="M1372" s="124"/>
    </row>
    <row r="1373" spans="11:13" x14ac:dyDescent="0.15">
      <c r="K1373" s="125" t="str">
        <f t="shared" si="21"/>
        <v/>
      </c>
      <c r="L1373" t="e">
        <f>VLOOKUP(E1373,所属団体コード!$A$2:$B$225,2,0)</f>
        <v>#N/A</v>
      </c>
      <c r="M1373" s="124"/>
    </row>
    <row r="1374" spans="11:13" x14ac:dyDescent="0.15">
      <c r="K1374" s="125" t="str">
        <f t="shared" si="21"/>
        <v/>
      </c>
      <c r="L1374" t="e">
        <f>VLOOKUP(E1374,所属団体コード!$A$2:$B$225,2,0)</f>
        <v>#N/A</v>
      </c>
      <c r="M1374" s="124"/>
    </row>
    <row r="1375" spans="11:13" x14ac:dyDescent="0.15">
      <c r="K1375" s="125" t="str">
        <f t="shared" si="21"/>
        <v/>
      </c>
      <c r="L1375" t="e">
        <f>VLOOKUP(E1375,所属団体コード!$A$2:$B$225,2,0)</f>
        <v>#N/A</v>
      </c>
      <c r="M1375" s="124"/>
    </row>
    <row r="1376" spans="11:13" x14ac:dyDescent="0.15">
      <c r="K1376" s="125" t="str">
        <f t="shared" si="21"/>
        <v/>
      </c>
      <c r="L1376" t="e">
        <f>VLOOKUP(E1376,所属団体コード!$A$2:$B$225,2,0)</f>
        <v>#N/A</v>
      </c>
      <c r="M1376" s="124"/>
    </row>
    <row r="1377" spans="11:13" x14ac:dyDescent="0.15">
      <c r="K1377" s="125" t="str">
        <f t="shared" si="21"/>
        <v/>
      </c>
      <c r="L1377" t="e">
        <f>VLOOKUP(E1377,所属団体コード!$A$2:$B$225,2,0)</f>
        <v>#N/A</v>
      </c>
      <c r="M1377" s="124"/>
    </row>
    <row r="1378" spans="11:13" x14ac:dyDescent="0.15">
      <c r="K1378" s="125" t="str">
        <f t="shared" si="21"/>
        <v/>
      </c>
      <c r="L1378" t="e">
        <f>VLOOKUP(E1378,所属団体コード!$A$2:$B$225,2,0)</f>
        <v>#N/A</v>
      </c>
      <c r="M1378" s="124"/>
    </row>
    <row r="1379" spans="11:13" x14ac:dyDescent="0.15">
      <c r="K1379" s="125" t="str">
        <f t="shared" si="21"/>
        <v/>
      </c>
      <c r="L1379" t="e">
        <f>VLOOKUP(E1379,所属団体コード!$A$2:$B$225,2,0)</f>
        <v>#N/A</v>
      </c>
      <c r="M1379" s="124"/>
    </row>
    <row r="1380" spans="11:13" x14ac:dyDescent="0.15">
      <c r="K1380" s="125" t="str">
        <f t="shared" si="21"/>
        <v/>
      </c>
      <c r="L1380" t="e">
        <f>VLOOKUP(E1380,所属団体コード!$A$2:$B$225,2,0)</f>
        <v>#N/A</v>
      </c>
      <c r="M1380" s="124"/>
    </row>
    <row r="1381" spans="11:13" x14ac:dyDescent="0.15">
      <c r="K1381" s="125" t="str">
        <f t="shared" si="21"/>
        <v/>
      </c>
      <c r="L1381" t="e">
        <f>VLOOKUP(E1381,所属団体コード!$A$2:$B$225,2,0)</f>
        <v>#N/A</v>
      </c>
      <c r="M1381" s="124"/>
    </row>
    <row r="1382" spans="11:13" x14ac:dyDescent="0.15">
      <c r="K1382" s="125" t="str">
        <f t="shared" si="21"/>
        <v/>
      </c>
      <c r="L1382" t="e">
        <f>VLOOKUP(E1382,所属団体コード!$A$2:$B$225,2,0)</f>
        <v>#N/A</v>
      </c>
      <c r="M1382" s="124"/>
    </row>
    <row r="1383" spans="11:13" x14ac:dyDescent="0.15">
      <c r="K1383" s="125" t="str">
        <f t="shared" si="21"/>
        <v/>
      </c>
      <c r="L1383" t="e">
        <f>VLOOKUP(E1383,所属団体コード!$A$2:$B$225,2,0)</f>
        <v>#N/A</v>
      </c>
      <c r="M1383" s="124"/>
    </row>
    <row r="1384" spans="11:13" x14ac:dyDescent="0.15">
      <c r="K1384" s="125" t="str">
        <f t="shared" si="21"/>
        <v/>
      </c>
      <c r="L1384" t="e">
        <f>VLOOKUP(E1384,所属団体コード!$A$2:$B$225,2,0)</f>
        <v>#N/A</v>
      </c>
      <c r="M1384" s="124"/>
    </row>
    <row r="1385" spans="11:13" x14ac:dyDescent="0.15">
      <c r="K1385" s="125" t="str">
        <f t="shared" si="21"/>
        <v/>
      </c>
      <c r="L1385" t="e">
        <f>VLOOKUP(E1385,所属団体コード!$A$2:$B$225,2,0)</f>
        <v>#N/A</v>
      </c>
      <c r="M1385" s="124"/>
    </row>
    <row r="1386" spans="11:13" x14ac:dyDescent="0.15">
      <c r="K1386" s="125" t="str">
        <f t="shared" si="21"/>
        <v/>
      </c>
      <c r="L1386" t="e">
        <f>VLOOKUP(E1386,所属団体コード!$A$2:$B$225,2,0)</f>
        <v>#N/A</v>
      </c>
      <c r="M1386" s="124"/>
    </row>
    <row r="1387" spans="11:13" x14ac:dyDescent="0.15">
      <c r="K1387" s="125" t="str">
        <f t="shared" si="21"/>
        <v/>
      </c>
      <c r="L1387" t="e">
        <f>VLOOKUP(E1387,所属団体コード!$A$2:$B$225,2,0)</f>
        <v>#N/A</v>
      </c>
      <c r="M1387" s="124"/>
    </row>
    <row r="1388" spans="11:13" x14ac:dyDescent="0.15">
      <c r="K1388" s="125" t="str">
        <f t="shared" si="21"/>
        <v/>
      </c>
      <c r="L1388" t="e">
        <f>VLOOKUP(E1388,所属団体コード!$A$2:$B$225,2,0)</f>
        <v>#N/A</v>
      </c>
      <c r="M1388" s="124"/>
    </row>
    <row r="1389" spans="11:13" x14ac:dyDescent="0.15">
      <c r="K1389" s="125" t="str">
        <f t="shared" si="21"/>
        <v/>
      </c>
      <c r="L1389" t="e">
        <f>VLOOKUP(E1389,所属団体コード!$A$2:$B$225,2,0)</f>
        <v>#N/A</v>
      </c>
      <c r="M1389" s="124"/>
    </row>
    <row r="1390" spans="11:13" x14ac:dyDescent="0.15">
      <c r="K1390" s="125" t="str">
        <f t="shared" si="21"/>
        <v/>
      </c>
      <c r="L1390" t="e">
        <f>VLOOKUP(E1390,所属団体コード!$A$2:$B$225,2,0)</f>
        <v>#N/A</v>
      </c>
      <c r="M1390" s="124"/>
    </row>
    <row r="1391" spans="11:13" x14ac:dyDescent="0.15">
      <c r="K1391" s="125" t="str">
        <f t="shared" si="21"/>
        <v/>
      </c>
      <c r="L1391" t="e">
        <f>VLOOKUP(E1391,所属団体コード!$A$2:$B$225,2,0)</f>
        <v>#N/A</v>
      </c>
      <c r="M1391" s="124"/>
    </row>
    <row r="1392" spans="11:13" x14ac:dyDescent="0.15">
      <c r="K1392" s="125" t="str">
        <f t="shared" si="21"/>
        <v/>
      </c>
      <c r="L1392" t="e">
        <f>VLOOKUP(E1392,所属団体コード!$A$2:$B$225,2,0)</f>
        <v>#N/A</v>
      </c>
      <c r="M1392" s="124"/>
    </row>
    <row r="1393" spans="11:13" x14ac:dyDescent="0.15">
      <c r="K1393" s="125" t="str">
        <f t="shared" si="21"/>
        <v/>
      </c>
      <c r="L1393" t="e">
        <f>VLOOKUP(E1393,所属団体コード!$A$2:$B$225,2,0)</f>
        <v>#N/A</v>
      </c>
      <c r="M1393" s="124"/>
    </row>
    <row r="1394" spans="11:13" x14ac:dyDescent="0.15">
      <c r="K1394" s="125" t="str">
        <f t="shared" si="21"/>
        <v/>
      </c>
      <c r="L1394" t="e">
        <f>VLOOKUP(E1394,所属団体コード!$A$2:$B$225,2,0)</f>
        <v>#N/A</v>
      </c>
      <c r="M1394" s="124"/>
    </row>
    <row r="1395" spans="11:13" x14ac:dyDescent="0.15">
      <c r="K1395" s="125" t="str">
        <f t="shared" si="21"/>
        <v/>
      </c>
      <c r="L1395" t="e">
        <f>VLOOKUP(E1395,所属団体コード!$A$2:$B$225,2,0)</f>
        <v>#N/A</v>
      </c>
      <c r="M1395" s="124"/>
    </row>
    <row r="1396" spans="11:13" x14ac:dyDescent="0.15">
      <c r="K1396" s="125" t="str">
        <f t="shared" si="21"/>
        <v/>
      </c>
      <c r="L1396" t="e">
        <f>VLOOKUP(E1396,所属団体コード!$A$2:$B$225,2,0)</f>
        <v>#N/A</v>
      </c>
      <c r="M1396" s="124"/>
    </row>
    <row r="1397" spans="11:13" x14ac:dyDescent="0.15">
      <c r="K1397" s="125" t="str">
        <f t="shared" si="21"/>
        <v/>
      </c>
      <c r="L1397" t="e">
        <f>VLOOKUP(E1397,所属団体コード!$A$2:$B$225,2,0)</f>
        <v>#N/A</v>
      </c>
      <c r="M1397" s="124"/>
    </row>
    <row r="1398" spans="11:13" x14ac:dyDescent="0.15">
      <c r="K1398" s="125" t="str">
        <f t="shared" si="21"/>
        <v/>
      </c>
      <c r="L1398" t="e">
        <f>VLOOKUP(E1398,所属団体コード!$A$2:$B$225,2,0)</f>
        <v>#N/A</v>
      </c>
      <c r="M1398" s="124"/>
    </row>
    <row r="1399" spans="11:13" x14ac:dyDescent="0.15">
      <c r="K1399" s="125" t="str">
        <f t="shared" si="21"/>
        <v/>
      </c>
      <c r="L1399" t="e">
        <f>VLOOKUP(E1399,所属団体コード!$A$2:$B$225,2,0)</f>
        <v>#N/A</v>
      </c>
      <c r="M1399" s="124"/>
    </row>
    <row r="1400" spans="11:13" x14ac:dyDescent="0.15">
      <c r="K1400" s="125" t="str">
        <f t="shared" si="21"/>
        <v/>
      </c>
      <c r="L1400" t="e">
        <f>VLOOKUP(E1400,所属団体コード!$A$2:$B$225,2,0)</f>
        <v>#N/A</v>
      </c>
      <c r="M1400" s="124"/>
    </row>
    <row r="1401" spans="11:13" x14ac:dyDescent="0.15">
      <c r="K1401" s="125" t="str">
        <f t="shared" si="21"/>
        <v/>
      </c>
      <c r="L1401" t="e">
        <f>VLOOKUP(E1401,所属団体コード!$A$2:$B$225,2,0)</f>
        <v>#N/A</v>
      </c>
      <c r="M1401" s="124"/>
    </row>
    <row r="1402" spans="11:13" x14ac:dyDescent="0.15">
      <c r="K1402" s="125" t="str">
        <f t="shared" si="21"/>
        <v/>
      </c>
      <c r="L1402" t="e">
        <f>VLOOKUP(E1402,所属団体コード!$A$2:$B$225,2,0)</f>
        <v>#N/A</v>
      </c>
      <c r="M1402" s="124"/>
    </row>
    <row r="1403" spans="11:13" x14ac:dyDescent="0.15">
      <c r="K1403" s="125" t="str">
        <f t="shared" si="21"/>
        <v/>
      </c>
      <c r="L1403" t="e">
        <f>VLOOKUP(E1403,所属団体コード!$A$2:$B$225,2,0)</f>
        <v>#N/A</v>
      </c>
      <c r="M1403" s="124"/>
    </row>
    <row r="1404" spans="11:13" x14ac:dyDescent="0.15">
      <c r="K1404" s="125" t="str">
        <f t="shared" si="21"/>
        <v/>
      </c>
      <c r="L1404" t="e">
        <f>VLOOKUP(E1404,所属団体コード!$A$2:$B$225,2,0)</f>
        <v>#N/A</v>
      </c>
      <c r="M1404" s="124"/>
    </row>
    <row r="1405" spans="11:13" x14ac:dyDescent="0.15">
      <c r="K1405" s="125" t="str">
        <f t="shared" si="21"/>
        <v/>
      </c>
      <c r="L1405" t="e">
        <f>VLOOKUP(E1405,所属団体コード!$A$2:$B$225,2,0)</f>
        <v>#N/A</v>
      </c>
      <c r="M1405" s="124"/>
    </row>
    <row r="1406" spans="11:13" x14ac:dyDescent="0.15">
      <c r="K1406" s="125" t="str">
        <f t="shared" si="21"/>
        <v/>
      </c>
      <c r="L1406" t="e">
        <f>VLOOKUP(E1406,所属団体コード!$A$2:$B$225,2,0)</f>
        <v>#N/A</v>
      </c>
      <c r="M1406" s="124"/>
    </row>
    <row r="1407" spans="11:13" x14ac:dyDescent="0.15">
      <c r="K1407" s="125" t="str">
        <f t="shared" si="21"/>
        <v/>
      </c>
      <c r="L1407" t="e">
        <f>VLOOKUP(E1407,所属団体コード!$A$2:$B$225,2,0)</f>
        <v>#N/A</v>
      </c>
      <c r="M1407" s="124"/>
    </row>
    <row r="1408" spans="11:13" x14ac:dyDescent="0.15">
      <c r="K1408" s="125" t="str">
        <f t="shared" si="21"/>
        <v/>
      </c>
      <c r="L1408" t="e">
        <f>VLOOKUP(E1408,所属団体コード!$A$2:$B$225,2,0)</f>
        <v>#N/A</v>
      </c>
      <c r="M1408" s="124"/>
    </row>
    <row r="1409" spans="11:13" x14ac:dyDescent="0.15">
      <c r="K1409" s="125" t="str">
        <f t="shared" si="21"/>
        <v/>
      </c>
      <c r="L1409" t="e">
        <f>VLOOKUP(E1409,所属団体コード!$A$2:$B$225,2,0)</f>
        <v>#N/A</v>
      </c>
      <c r="M1409" s="124"/>
    </row>
    <row r="1410" spans="11:13" x14ac:dyDescent="0.15">
      <c r="K1410" s="125" t="str">
        <f t="shared" si="21"/>
        <v/>
      </c>
      <c r="L1410" t="e">
        <f>VLOOKUP(E1410,所属団体コード!$A$2:$B$225,2,0)</f>
        <v>#N/A</v>
      </c>
      <c r="M1410" s="124"/>
    </row>
    <row r="1411" spans="11:13" x14ac:dyDescent="0.15">
      <c r="K1411" s="125" t="str">
        <f t="shared" ref="K1411:K1474" si="22">LEFT(M1411,2)</f>
        <v/>
      </c>
      <c r="L1411" t="e">
        <f>VLOOKUP(E1411,所属団体コード!$A$2:$B$225,2,0)</f>
        <v>#N/A</v>
      </c>
      <c r="M1411" s="124"/>
    </row>
    <row r="1412" spans="11:13" x14ac:dyDescent="0.15">
      <c r="K1412" s="125" t="str">
        <f t="shared" si="22"/>
        <v/>
      </c>
      <c r="L1412" t="e">
        <f>VLOOKUP(E1412,所属団体コード!$A$2:$B$225,2,0)</f>
        <v>#N/A</v>
      </c>
      <c r="M1412" s="124"/>
    </row>
    <row r="1413" spans="11:13" x14ac:dyDescent="0.15">
      <c r="K1413" s="125" t="str">
        <f t="shared" si="22"/>
        <v/>
      </c>
      <c r="L1413" t="e">
        <f>VLOOKUP(E1413,所属団体コード!$A$2:$B$225,2,0)</f>
        <v>#N/A</v>
      </c>
      <c r="M1413" s="124"/>
    </row>
    <row r="1414" spans="11:13" x14ac:dyDescent="0.15">
      <c r="K1414" s="125" t="str">
        <f t="shared" si="22"/>
        <v/>
      </c>
      <c r="L1414" t="e">
        <f>VLOOKUP(E1414,所属団体コード!$A$2:$B$225,2,0)</f>
        <v>#N/A</v>
      </c>
      <c r="M1414" s="124"/>
    </row>
    <row r="1415" spans="11:13" x14ac:dyDescent="0.15">
      <c r="K1415" s="125" t="str">
        <f t="shared" si="22"/>
        <v/>
      </c>
      <c r="L1415" t="e">
        <f>VLOOKUP(E1415,所属団体コード!$A$2:$B$225,2,0)</f>
        <v>#N/A</v>
      </c>
      <c r="M1415" s="124"/>
    </row>
    <row r="1416" spans="11:13" x14ac:dyDescent="0.15">
      <c r="K1416" s="125" t="str">
        <f t="shared" si="22"/>
        <v/>
      </c>
      <c r="L1416" t="e">
        <f>VLOOKUP(E1416,所属団体コード!$A$2:$B$225,2,0)</f>
        <v>#N/A</v>
      </c>
      <c r="M1416" s="124"/>
    </row>
    <row r="1417" spans="11:13" x14ac:dyDescent="0.15">
      <c r="K1417" s="125" t="str">
        <f t="shared" si="22"/>
        <v/>
      </c>
      <c r="L1417" t="e">
        <f>VLOOKUP(E1417,所属団体コード!$A$2:$B$225,2,0)</f>
        <v>#N/A</v>
      </c>
      <c r="M1417" s="124"/>
    </row>
    <row r="1418" spans="11:13" x14ac:dyDescent="0.15">
      <c r="K1418" s="125" t="str">
        <f t="shared" si="22"/>
        <v/>
      </c>
      <c r="L1418" t="e">
        <f>VLOOKUP(E1418,所属団体コード!$A$2:$B$225,2,0)</f>
        <v>#N/A</v>
      </c>
      <c r="M1418" s="124"/>
    </row>
    <row r="1419" spans="11:13" x14ac:dyDescent="0.15">
      <c r="K1419" s="125" t="str">
        <f t="shared" si="22"/>
        <v/>
      </c>
      <c r="L1419" t="e">
        <f>VLOOKUP(E1419,所属団体コード!$A$2:$B$225,2,0)</f>
        <v>#N/A</v>
      </c>
      <c r="M1419" s="124"/>
    </row>
    <row r="1420" spans="11:13" x14ac:dyDescent="0.15">
      <c r="K1420" s="125" t="str">
        <f t="shared" si="22"/>
        <v/>
      </c>
      <c r="L1420" t="e">
        <f>VLOOKUP(E1420,所属団体コード!$A$2:$B$225,2,0)</f>
        <v>#N/A</v>
      </c>
      <c r="M1420" s="124"/>
    </row>
    <row r="1421" spans="11:13" x14ac:dyDescent="0.15">
      <c r="K1421" s="125" t="str">
        <f t="shared" si="22"/>
        <v/>
      </c>
      <c r="L1421" t="e">
        <f>VLOOKUP(E1421,所属団体コード!$A$2:$B$225,2,0)</f>
        <v>#N/A</v>
      </c>
      <c r="M1421" s="124"/>
    </row>
    <row r="1422" spans="11:13" x14ac:dyDescent="0.15">
      <c r="K1422" s="125" t="str">
        <f t="shared" si="22"/>
        <v/>
      </c>
      <c r="L1422" t="e">
        <f>VLOOKUP(E1422,所属団体コード!$A$2:$B$225,2,0)</f>
        <v>#N/A</v>
      </c>
      <c r="M1422" s="124"/>
    </row>
    <row r="1423" spans="11:13" x14ac:dyDescent="0.15">
      <c r="K1423" s="125" t="str">
        <f t="shared" si="22"/>
        <v/>
      </c>
      <c r="L1423" t="e">
        <f>VLOOKUP(E1423,所属団体コード!$A$2:$B$225,2,0)</f>
        <v>#N/A</v>
      </c>
      <c r="M1423" s="124"/>
    </row>
    <row r="1424" spans="11:13" x14ac:dyDescent="0.15">
      <c r="K1424" s="125" t="str">
        <f t="shared" si="22"/>
        <v/>
      </c>
      <c r="L1424" t="e">
        <f>VLOOKUP(E1424,所属団体コード!$A$2:$B$225,2,0)</f>
        <v>#N/A</v>
      </c>
      <c r="M1424" s="124"/>
    </row>
    <row r="1425" spans="11:13" x14ac:dyDescent="0.15">
      <c r="K1425" s="125" t="str">
        <f t="shared" si="22"/>
        <v/>
      </c>
      <c r="L1425" t="e">
        <f>VLOOKUP(E1425,所属団体コード!$A$2:$B$225,2,0)</f>
        <v>#N/A</v>
      </c>
      <c r="M1425" s="124"/>
    </row>
    <row r="1426" spans="11:13" x14ac:dyDescent="0.15">
      <c r="K1426" s="125" t="str">
        <f t="shared" si="22"/>
        <v/>
      </c>
      <c r="L1426" t="e">
        <f>VLOOKUP(E1426,所属団体コード!$A$2:$B$225,2,0)</f>
        <v>#N/A</v>
      </c>
      <c r="M1426" s="124"/>
    </row>
    <row r="1427" spans="11:13" x14ac:dyDescent="0.15">
      <c r="K1427" s="125" t="str">
        <f t="shared" si="22"/>
        <v/>
      </c>
      <c r="L1427" t="e">
        <f>VLOOKUP(E1427,所属団体コード!$A$2:$B$225,2,0)</f>
        <v>#N/A</v>
      </c>
      <c r="M1427" s="124"/>
    </row>
    <row r="1428" spans="11:13" x14ac:dyDescent="0.15">
      <c r="K1428" s="125" t="str">
        <f t="shared" si="22"/>
        <v/>
      </c>
      <c r="L1428" t="e">
        <f>VLOOKUP(E1428,所属団体コード!$A$2:$B$225,2,0)</f>
        <v>#N/A</v>
      </c>
      <c r="M1428" s="124"/>
    </row>
    <row r="1429" spans="11:13" x14ac:dyDescent="0.15">
      <c r="K1429" s="125" t="str">
        <f t="shared" si="22"/>
        <v/>
      </c>
      <c r="L1429" t="e">
        <f>VLOOKUP(E1429,所属団体コード!$A$2:$B$225,2,0)</f>
        <v>#N/A</v>
      </c>
      <c r="M1429" s="124"/>
    </row>
    <row r="1430" spans="11:13" x14ac:dyDescent="0.15">
      <c r="K1430" s="125" t="str">
        <f t="shared" si="22"/>
        <v/>
      </c>
      <c r="L1430" t="e">
        <f>VLOOKUP(E1430,所属団体コード!$A$2:$B$225,2,0)</f>
        <v>#N/A</v>
      </c>
      <c r="M1430" s="124"/>
    </row>
    <row r="1431" spans="11:13" x14ac:dyDescent="0.15">
      <c r="K1431" s="125" t="str">
        <f t="shared" si="22"/>
        <v/>
      </c>
      <c r="L1431" t="e">
        <f>VLOOKUP(E1431,所属団体コード!$A$2:$B$225,2,0)</f>
        <v>#N/A</v>
      </c>
      <c r="M1431" s="124"/>
    </row>
    <row r="1432" spans="11:13" x14ac:dyDescent="0.15">
      <c r="K1432" s="125" t="str">
        <f t="shared" si="22"/>
        <v/>
      </c>
      <c r="L1432" t="e">
        <f>VLOOKUP(E1432,所属団体コード!$A$2:$B$225,2,0)</f>
        <v>#N/A</v>
      </c>
      <c r="M1432" s="124"/>
    </row>
    <row r="1433" spans="11:13" x14ac:dyDescent="0.15">
      <c r="K1433" s="125" t="str">
        <f t="shared" si="22"/>
        <v/>
      </c>
      <c r="L1433" t="e">
        <f>VLOOKUP(E1433,所属団体コード!$A$2:$B$225,2,0)</f>
        <v>#N/A</v>
      </c>
      <c r="M1433" s="124"/>
    </row>
    <row r="1434" spans="11:13" x14ac:dyDescent="0.15">
      <c r="K1434" s="125" t="str">
        <f t="shared" si="22"/>
        <v/>
      </c>
      <c r="L1434" t="e">
        <f>VLOOKUP(E1434,所属団体コード!$A$2:$B$225,2,0)</f>
        <v>#N/A</v>
      </c>
      <c r="M1434" s="124"/>
    </row>
    <row r="1435" spans="11:13" x14ac:dyDescent="0.15">
      <c r="K1435" s="125" t="str">
        <f t="shared" si="22"/>
        <v/>
      </c>
      <c r="L1435" t="e">
        <f>VLOOKUP(E1435,所属団体コード!$A$2:$B$225,2,0)</f>
        <v>#N/A</v>
      </c>
      <c r="M1435" s="124"/>
    </row>
    <row r="1436" spans="11:13" x14ac:dyDescent="0.15">
      <c r="K1436" s="125" t="str">
        <f t="shared" si="22"/>
        <v/>
      </c>
      <c r="L1436" t="e">
        <f>VLOOKUP(E1436,所属団体コード!$A$2:$B$225,2,0)</f>
        <v>#N/A</v>
      </c>
      <c r="M1436" s="124"/>
    </row>
    <row r="1437" spans="11:13" x14ac:dyDescent="0.15">
      <c r="K1437" s="125" t="str">
        <f t="shared" si="22"/>
        <v/>
      </c>
      <c r="L1437" t="e">
        <f>VLOOKUP(E1437,所属団体コード!$A$2:$B$225,2,0)</f>
        <v>#N/A</v>
      </c>
      <c r="M1437" s="124"/>
    </row>
    <row r="1438" spans="11:13" x14ac:dyDescent="0.15">
      <c r="K1438" s="125" t="str">
        <f t="shared" si="22"/>
        <v/>
      </c>
      <c r="L1438" t="e">
        <f>VLOOKUP(E1438,所属団体コード!$A$2:$B$225,2,0)</f>
        <v>#N/A</v>
      </c>
      <c r="M1438" s="124"/>
    </row>
    <row r="1439" spans="11:13" x14ac:dyDescent="0.15">
      <c r="K1439" s="125" t="str">
        <f t="shared" si="22"/>
        <v/>
      </c>
      <c r="L1439" t="e">
        <f>VLOOKUP(E1439,所属団体コード!$A$2:$B$225,2,0)</f>
        <v>#N/A</v>
      </c>
      <c r="M1439" s="124"/>
    </row>
    <row r="1440" spans="11:13" x14ac:dyDescent="0.15">
      <c r="K1440" s="125" t="str">
        <f t="shared" si="22"/>
        <v/>
      </c>
      <c r="L1440" t="e">
        <f>VLOOKUP(E1440,所属団体コード!$A$2:$B$225,2,0)</f>
        <v>#N/A</v>
      </c>
      <c r="M1440" s="124"/>
    </row>
    <row r="1441" spans="11:13" x14ac:dyDescent="0.15">
      <c r="K1441" s="125" t="str">
        <f t="shared" si="22"/>
        <v/>
      </c>
      <c r="L1441" t="e">
        <f>VLOOKUP(E1441,所属団体コード!$A$2:$B$225,2,0)</f>
        <v>#N/A</v>
      </c>
      <c r="M1441" s="124"/>
    </row>
    <row r="1442" spans="11:13" x14ac:dyDescent="0.15">
      <c r="K1442" s="125" t="str">
        <f t="shared" si="22"/>
        <v/>
      </c>
      <c r="L1442" t="e">
        <f>VLOOKUP(E1442,所属団体コード!$A$2:$B$225,2,0)</f>
        <v>#N/A</v>
      </c>
      <c r="M1442" s="124"/>
    </row>
    <row r="1443" spans="11:13" x14ac:dyDescent="0.15">
      <c r="K1443" s="125" t="str">
        <f t="shared" si="22"/>
        <v/>
      </c>
      <c r="L1443" t="e">
        <f>VLOOKUP(E1443,所属団体コード!$A$2:$B$225,2,0)</f>
        <v>#N/A</v>
      </c>
      <c r="M1443" s="124"/>
    </row>
    <row r="1444" spans="11:13" x14ac:dyDescent="0.15">
      <c r="K1444" s="125" t="str">
        <f t="shared" si="22"/>
        <v/>
      </c>
      <c r="L1444" t="e">
        <f>VLOOKUP(E1444,所属団体コード!$A$2:$B$225,2,0)</f>
        <v>#N/A</v>
      </c>
      <c r="M1444" s="124"/>
    </row>
    <row r="1445" spans="11:13" x14ac:dyDescent="0.15">
      <c r="K1445" s="125" t="str">
        <f t="shared" si="22"/>
        <v/>
      </c>
      <c r="L1445" t="e">
        <f>VLOOKUP(E1445,所属団体コード!$A$2:$B$225,2,0)</f>
        <v>#N/A</v>
      </c>
      <c r="M1445" s="124"/>
    </row>
    <row r="1446" spans="11:13" x14ac:dyDescent="0.15">
      <c r="K1446" s="125" t="str">
        <f t="shared" si="22"/>
        <v/>
      </c>
      <c r="L1446" t="e">
        <f>VLOOKUP(E1446,所属団体コード!$A$2:$B$225,2,0)</f>
        <v>#N/A</v>
      </c>
      <c r="M1446" s="124"/>
    </row>
    <row r="1447" spans="11:13" x14ac:dyDescent="0.15">
      <c r="K1447" s="125" t="str">
        <f t="shared" si="22"/>
        <v/>
      </c>
      <c r="L1447" t="e">
        <f>VLOOKUP(E1447,所属団体コード!$A$2:$B$225,2,0)</f>
        <v>#N/A</v>
      </c>
      <c r="M1447" s="124"/>
    </row>
    <row r="1448" spans="11:13" x14ac:dyDescent="0.15">
      <c r="K1448" s="125" t="str">
        <f t="shared" si="22"/>
        <v/>
      </c>
      <c r="L1448" t="e">
        <f>VLOOKUP(E1448,所属団体コード!$A$2:$B$225,2,0)</f>
        <v>#N/A</v>
      </c>
      <c r="M1448" s="124"/>
    </row>
    <row r="1449" spans="11:13" x14ac:dyDescent="0.15">
      <c r="K1449" s="125" t="str">
        <f t="shared" si="22"/>
        <v/>
      </c>
      <c r="L1449" t="e">
        <f>VLOOKUP(E1449,所属団体コード!$A$2:$B$225,2,0)</f>
        <v>#N/A</v>
      </c>
      <c r="M1449" s="124"/>
    </row>
    <row r="1450" spans="11:13" x14ac:dyDescent="0.15">
      <c r="K1450" s="125" t="str">
        <f t="shared" si="22"/>
        <v/>
      </c>
      <c r="L1450" t="e">
        <f>VLOOKUP(E1450,所属団体コード!$A$2:$B$225,2,0)</f>
        <v>#N/A</v>
      </c>
      <c r="M1450" s="124"/>
    </row>
    <row r="1451" spans="11:13" x14ac:dyDescent="0.15">
      <c r="K1451" s="125" t="str">
        <f t="shared" si="22"/>
        <v/>
      </c>
      <c r="L1451" t="e">
        <f>VLOOKUP(E1451,所属団体コード!$A$2:$B$225,2,0)</f>
        <v>#N/A</v>
      </c>
      <c r="M1451" s="124"/>
    </row>
    <row r="1452" spans="11:13" x14ac:dyDescent="0.15">
      <c r="K1452" s="125" t="str">
        <f t="shared" si="22"/>
        <v/>
      </c>
      <c r="L1452" t="e">
        <f>VLOOKUP(E1452,所属団体コード!$A$2:$B$225,2,0)</f>
        <v>#N/A</v>
      </c>
      <c r="M1452" s="124"/>
    </row>
    <row r="1453" spans="11:13" x14ac:dyDescent="0.15">
      <c r="K1453" s="125" t="str">
        <f t="shared" si="22"/>
        <v/>
      </c>
      <c r="L1453" t="e">
        <f>VLOOKUP(E1453,所属団体コード!$A$2:$B$225,2,0)</f>
        <v>#N/A</v>
      </c>
      <c r="M1453" s="124"/>
    </row>
    <row r="1454" spans="11:13" x14ac:dyDescent="0.15">
      <c r="K1454" s="125" t="str">
        <f t="shared" si="22"/>
        <v/>
      </c>
      <c r="L1454" t="e">
        <f>VLOOKUP(E1454,所属団体コード!$A$2:$B$225,2,0)</f>
        <v>#N/A</v>
      </c>
      <c r="M1454" s="124"/>
    </row>
    <row r="1455" spans="11:13" x14ac:dyDescent="0.15">
      <c r="K1455" s="125" t="str">
        <f t="shared" si="22"/>
        <v/>
      </c>
      <c r="L1455" t="e">
        <f>VLOOKUP(E1455,所属団体コード!$A$2:$B$225,2,0)</f>
        <v>#N/A</v>
      </c>
      <c r="M1455" s="124"/>
    </row>
    <row r="1456" spans="11:13" x14ac:dyDescent="0.15">
      <c r="K1456" s="125" t="str">
        <f t="shared" si="22"/>
        <v/>
      </c>
      <c r="L1456" t="e">
        <f>VLOOKUP(E1456,所属団体コード!$A$2:$B$225,2,0)</f>
        <v>#N/A</v>
      </c>
      <c r="M1456" s="124"/>
    </row>
    <row r="1457" spans="11:13" x14ac:dyDescent="0.15">
      <c r="K1457" s="125" t="str">
        <f t="shared" si="22"/>
        <v/>
      </c>
      <c r="L1457" t="e">
        <f>VLOOKUP(E1457,所属団体コード!$A$2:$B$225,2,0)</f>
        <v>#N/A</v>
      </c>
      <c r="M1457" s="124"/>
    </row>
    <row r="1458" spans="11:13" x14ac:dyDescent="0.15">
      <c r="K1458" s="125" t="str">
        <f t="shared" si="22"/>
        <v/>
      </c>
      <c r="L1458" t="e">
        <f>VLOOKUP(E1458,所属団体コード!$A$2:$B$225,2,0)</f>
        <v>#N/A</v>
      </c>
      <c r="M1458" s="124"/>
    </row>
    <row r="1459" spans="11:13" x14ac:dyDescent="0.15">
      <c r="K1459" s="125" t="str">
        <f t="shared" si="22"/>
        <v/>
      </c>
      <c r="L1459" t="e">
        <f>VLOOKUP(E1459,所属団体コード!$A$2:$B$225,2,0)</f>
        <v>#N/A</v>
      </c>
      <c r="M1459" s="124"/>
    </row>
    <row r="1460" spans="11:13" x14ac:dyDescent="0.15">
      <c r="K1460" s="125" t="str">
        <f t="shared" si="22"/>
        <v/>
      </c>
      <c r="L1460" t="e">
        <f>VLOOKUP(E1460,所属団体コード!$A$2:$B$225,2,0)</f>
        <v>#N/A</v>
      </c>
      <c r="M1460" s="124"/>
    </row>
    <row r="1461" spans="11:13" x14ac:dyDescent="0.15">
      <c r="K1461" s="125" t="str">
        <f t="shared" si="22"/>
        <v/>
      </c>
      <c r="L1461" t="e">
        <f>VLOOKUP(E1461,所属団体コード!$A$2:$B$225,2,0)</f>
        <v>#N/A</v>
      </c>
      <c r="M1461" s="124"/>
    </row>
    <row r="1462" spans="11:13" x14ac:dyDescent="0.15">
      <c r="K1462" s="125" t="str">
        <f t="shared" si="22"/>
        <v/>
      </c>
      <c r="L1462" t="e">
        <f>VLOOKUP(E1462,所属団体コード!$A$2:$B$225,2,0)</f>
        <v>#N/A</v>
      </c>
      <c r="M1462" s="124"/>
    </row>
    <row r="1463" spans="11:13" x14ac:dyDescent="0.15">
      <c r="K1463" s="125" t="str">
        <f t="shared" si="22"/>
        <v/>
      </c>
      <c r="L1463" t="e">
        <f>VLOOKUP(E1463,所属団体コード!$A$2:$B$225,2,0)</f>
        <v>#N/A</v>
      </c>
      <c r="M1463" s="124"/>
    </row>
    <row r="1464" spans="11:13" x14ac:dyDescent="0.15">
      <c r="K1464" s="125" t="str">
        <f t="shared" si="22"/>
        <v/>
      </c>
      <c r="L1464" t="e">
        <f>VLOOKUP(E1464,所属団体コード!$A$2:$B$225,2,0)</f>
        <v>#N/A</v>
      </c>
      <c r="M1464" s="124"/>
    </row>
    <row r="1465" spans="11:13" x14ac:dyDescent="0.15">
      <c r="K1465" s="125" t="str">
        <f t="shared" si="22"/>
        <v/>
      </c>
      <c r="L1465" t="e">
        <f>VLOOKUP(E1465,所属団体コード!$A$2:$B$225,2,0)</f>
        <v>#N/A</v>
      </c>
      <c r="M1465" s="124"/>
    </row>
    <row r="1466" spans="11:13" x14ac:dyDescent="0.15">
      <c r="K1466" s="125" t="str">
        <f t="shared" si="22"/>
        <v/>
      </c>
      <c r="L1466" t="e">
        <f>VLOOKUP(E1466,所属団体コード!$A$2:$B$225,2,0)</f>
        <v>#N/A</v>
      </c>
      <c r="M1466" s="124"/>
    </row>
    <row r="1467" spans="11:13" x14ac:dyDescent="0.15">
      <c r="K1467" s="125" t="str">
        <f t="shared" si="22"/>
        <v/>
      </c>
      <c r="L1467" t="e">
        <f>VLOOKUP(E1467,所属団体コード!$A$2:$B$225,2,0)</f>
        <v>#N/A</v>
      </c>
      <c r="M1467" s="124"/>
    </row>
    <row r="1468" spans="11:13" x14ac:dyDescent="0.15">
      <c r="K1468" s="125" t="str">
        <f t="shared" si="22"/>
        <v/>
      </c>
      <c r="L1468" t="e">
        <f>VLOOKUP(E1468,所属団体コード!$A$2:$B$225,2,0)</f>
        <v>#N/A</v>
      </c>
      <c r="M1468" s="124"/>
    </row>
    <row r="1469" spans="11:13" x14ac:dyDescent="0.15">
      <c r="K1469" s="125" t="str">
        <f t="shared" si="22"/>
        <v/>
      </c>
      <c r="L1469" t="e">
        <f>VLOOKUP(E1469,所属団体コード!$A$2:$B$225,2,0)</f>
        <v>#N/A</v>
      </c>
      <c r="M1469" s="124"/>
    </row>
    <row r="1470" spans="11:13" x14ac:dyDescent="0.15">
      <c r="K1470" s="125" t="str">
        <f t="shared" si="22"/>
        <v/>
      </c>
      <c r="L1470" t="e">
        <f>VLOOKUP(E1470,所属団体コード!$A$2:$B$225,2,0)</f>
        <v>#N/A</v>
      </c>
      <c r="M1470" s="124"/>
    </row>
    <row r="1471" spans="11:13" x14ac:dyDescent="0.15">
      <c r="K1471" s="125" t="str">
        <f t="shared" si="22"/>
        <v/>
      </c>
      <c r="L1471" t="e">
        <f>VLOOKUP(E1471,所属団体コード!$A$2:$B$225,2,0)</f>
        <v>#N/A</v>
      </c>
      <c r="M1471" s="124"/>
    </row>
    <row r="1472" spans="11:13" x14ac:dyDescent="0.15">
      <c r="K1472" s="125" t="str">
        <f t="shared" si="22"/>
        <v/>
      </c>
      <c r="L1472" t="e">
        <f>VLOOKUP(E1472,所属団体コード!$A$2:$B$225,2,0)</f>
        <v>#N/A</v>
      </c>
      <c r="M1472" s="124"/>
    </row>
    <row r="1473" spans="11:13" x14ac:dyDescent="0.15">
      <c r="K1473" s="125" t="str">
        <f t="shared" si="22"/>
        <v/>
      </c>
      <c r="L1473" t="e">
        <f>VLOOKUP(E1473,所属団体コード!$A$2:$B$225,2,0)</f>
        <v>#N/A</v>
      </c>
      <c r="M1473" s="124"/>
    </row>
    <row r="1474" spans="11:13" x14ac:dyDescent="0.15">
      <c r="K1474" s="125" t="str">
        <f t="shared" si="22"/>
        <v/>
      </c>
      <c r="L1474" t="e">
        <f>VLOOKUP(E1474,所属団体コード!$A$2:$B$225,2,0)</f>
        <v>#N/A</v>
      </c>
      <c r="M1474" s="124"/>
    </row>
    <row r="1475" spans="11:13" x14ac:dyDescent="0.15">
      <c r="K1475" s="125" t="str">
        <f t="shared" ref="K1475:K1538" si="23">LEFT(M1475,2)</f>
        <v/>
      </c>
      <c r="L1475" t="e">
        <f>VLOOKUP(E1475,所属団体コード!$A$2:$B$225,2,0)</f>
        <v>#N/A</v>
      </c>
      <c r="M1475" s="124"/>
    </row>
    <row r="1476" spans="11:13" x14ac:dyDescent="0.15">
      <c r="K1476" s="125" t="str">
        <f t="shared" si="23"/>
        <v/>
      </c>
      <c r="L1476" t="e">
        <f>VLOOKUP(E1476,所属団体コード!$A$2:$B$225,2,0)</f>
        <v>#N/A</v>
      </c>
      <c r="M1476" s="124"/>
    </row>
    <row r="1477" spans="11:13" x14ac:dyDescent="0.15">
      <c r="K1477" s="125" t="str">
        <f t="shared" si="23"/>
        <v/>
      </c>
      <c r="L1477" t="e">
        <f>VLOOKUP(E1477,所属団体コード!$A$2:$B$225,2,0)</f>
        <v>#N/A</v>
      </c>
      <c r="M1477" s="124"/>
    </row>
    <row r="1478" spans="11:13" x14ac:dyDescent="0.15">
      <c r="K1478" s="125" t="str">
        <f t="shared" si="23"/>
        <v/>
      </c>
      <c r="L1478" t="e">
        <f>VLOOKUP(E1478,所属団体コード!$A$2:$B$225,2,0)</f>
        <v>#N/A</v>
      </c>
      <c r="M1478" s="124"/>
    </row>
    <row r="1479" spans="11:13" x14ac:dyDescent="0.15">
      <c r="K1479" s="125" t="str">
        <f t="shared" si="23"/>
        <v/>
      </c>
      <c r="L1479" t="e">
        <f>VLOOKUP(E1479,所属団体コード!$A$2:$B$225,2,0)</f>
        <v>#N/A</v>
      </c>
      <c r="M1479" s="124"/>
    </row>
    <row r="1480" spans="11:13" x14ac:dyDescent="0.15">
      <c r="K1480" s="125" t="str">
        <f t="shared" si="23"/>
        <v/>
      </c>
      <c r="L1480" t="e">
        <f>VLOOKUP(E1480,所属団体コード!$A$2:$B$225,2,0)</f>
        <v>#N/A</v>
      </c>
      <c r="M1480" s="124"/>
    </row>
    <row r="1481" spans="11:13" x14ac:dyDescent="0.15">
      <c r="K1481" s="125" t="str">
        <f t="shared" si="23"/>
        <v/>
      </c>
      <c r="L1481" t="e">
        <f>VLOOKUP(E1481,所属団体コード!$A$2:$B$225,2,0)</f>
        <v>#N/A</v>
      </c>
      <c r="M1481" s="124"/>
    </row>
    <row r="1482" spans="11:13" x14ac:dyDescent="0.15">
      <c r="K1482" s="125" t="str">
        <f t="shared" si="23"/>
        <v/>
      </c>
      <c r="L1482" t="e">
        <f>VLOOKUP(E1482,所属団体コード!$A$2:$B$225,2,0)</f>
        <v>#N/A</v>
      </c>
      <c r="M1482" s="124"/>
    </row>
    <row r="1483" spans="11:13" x14ac:dyDescent="0.15">
      <c r="K1483" s="125" t="str">
        <f t="shared" si="23"/>
        <v/>
      </c>
      <c r="L1483" t="e">
        <f>VLOOKUP(E1483,所属団体コード!$A$2:$B$225,2,0)</f>
        <v>#N/A</v>
      </c>
      <c r="M1483" s="124"/>
    </row>
    <row r="1484" spans="11:13" x14ac:dyDescent="0.15">
      <c r="K1484" s="125" t="str">
        <f t="shared" si="23"/>
        <v/>
      </c>
      <c r="L1484" t="e">
        <f>VLOOKUP(E1484,所属団体コード!$A$2:$B$225,2,0)</f>
        <v>#N/A</v>
      </c>
      <c r="M1484" s="124"/>
    </row>
    <row r="1485" spans="11:13" x14ac:dyDescent="0.15">
      <c r="K1485" s="125" t="str">
        <f t="shared" si="23"/>
        <v/>
      </c>
      <c r="L1485" t="e">
        <f>VLOOKUP(E1485,所属団体コード!$A$2:$B$225,2,0)</f>
        <v>#N/A</v>
      </c>
      <c r="M1485" s="124"/>
    </row>
    <row r="1486" spans="11:13" x14ac:dyDescent="0.15">
      <c r="K1486" s="125" t="str">
        <f t="shared" si="23"/>
        <v/>
      </c>
      <c r="L1486" t="e">
        <f>VLOOKUP(E1486,所属団体コード!$A$2:$B$225,2,0)</f>
        <v>#N/A</v>
      </c>
      <c r="M1486" s="124"/>
    </row>
    <row r="1487" spans="11:13" x14ac:dyDescent="0.15">
      <c r="K1487" s="125" t="str">
        <f t="shared" si="23"/>
        <v/>
      </c>
      <c r="L1487" t="e">
        <f>VLOOKUP(E1487,所属団体コード!$A$2:$B$225,2,0)</f>
        <v>#N/A</v>
      </c>
      <c r="M1487" s="124"/>
    </row>
    <row r="1488" spans="11:13" x14ac:dyDescent="0.15">
      <c r="K1488" s="125" t="str">
        <f t="shared" si="23"/>
        <v/>
      </c>
      <c r="L1488" t="e">
        <f>VLOOKUP(E1488,所属団体コード!$A$2:$B$225,2,0)</f>
        <v>#N/A</v>
      </c>
      <c r="M1488" s="124"/>
    </row>
    <row r="1489" spans="11:13" x14ac:dyDescent="0.15">
      <c r="K1489" s="125" t="str">
        <f t="shared" si="23"/>
        <v/>
      </c>
      <c r="L1489" t="e">
        <f>VLOOKUP(E1489,所属団体コード!$A$2:$B$225,2,0)</f>
        <v>#N/A</v>
      </c>
      <c r="M1489" s="124"/>
    </row>
    <row r="1490" spans="11:13" x14ac:dyDescent="0.15">
      <c r="K1490" s="125" t="str">
        <f t="shared" si="23"/>
        <v/>
      </c>
      <c r="L1490" t="e">
        <f>VLOOKUP(E1490,所属団体コード!$A$2:$B$225,2,0)</f>
        <v>#N/A</v>
      </c>
      <c r="M1490" s="124"/>
    </row>
    <row r="1491" spans="11:13" x14ac:dyDescent="0.15">
      <c r="K1491" s="125" t="str">
        <f t="shared" si="23"/>
        <v/>
      </c>
      <c r="L1491" t="e">
        <f>VLOOKUP(E1491,所属団体コード!$A$2:$B$225,2,0)</f>
        <v>#N/A</v>
      </c>
      <c r="M1491" s="124"/>
    </row>
    <row r="1492" spans="11:13" x14ac:dyDescent="0.15">
      <c r="K1492" s="125" t="str">
        <f t="shared" si="23"/>
        <v/>
      </c>
      <c r="L1492" t="e">
        <f>VLOOKUP(E1492,所属団体コード!$A$2:$B$225,2,0)</f>
        <v>#N/A</v>
      </c>
      <c r="M1492" s="124"/>
    </row>
    <row r="1493" spans="11:13" x14ac:dyDescent="0.15">
      <c r="K1493" s="125" t="str">
        <f t="shared" si="23"/>
        <v/>
      </c>
      <c r="L1493" t="e">
        <f>VLOOKUP(E1493,所属団体コード!$A$2:$B$225,2,0)</f>
        <v>#N/A</v>
      </c>
      <c r="M1493" s="124"/>
    </row>
    <row r="1494" spans="11:13" x14ac:dyDescent="0.15">
      <c r="K1494" s="125" t="str">
        <f t="shared" si="23"/>
        <v/>
      </c>
      <c r="L1494" t="e">
        <f>VLOOKUP(E1494,所属団体コード!$A$2:$B$225,2,0)</f>
        <v>#N/A</v>
      </c>
      <c r="M1494" s="124"/>
    </row>
    <row r="1495" spans="11:13" x14ac:dyDescent="0.15">
      <c r="K1495" s="125" t="str">
        <f t="shared" si="23"/>
        <v/>
      </c>
      <c r="L1495" t="e">
        <f>VLOOKUP(E1495,所属団体コード!$A$2:$B$225,2,0)</f>
        <v>#N/A</v>
      </c>
      <c r="M1495" s="124"/>
    </row>
    <row r="1496" spans="11:13" x14ac:dyDescent="0.15">
      <c r="K1496" s="125" t="str">
        <f t="shared" si="23"/>
        <v/>
      </c>
      <c r="L1496" t="e">
        <f>VLOOKUP(E1496,所属団体コード!$A$2:$B$225,2,0)</f>
        <v>#N/A</v>
      </c>
      <c r="M1496" s="124"/>
    </row>
    <row r="1497" spans="11:13" x14ac:dyDescent="0.15">
      <c r="K1497" s="125" t="str">
        <f t="shared" si="23"/>
        <v/>
      </c>
      <c r="L1497" t="e">
        <f>VLOOKUP(E1497,所属団体コード!$A$2:$B$225,2,0)</f>
        <v>#N/A</v>
      </c>
      <c r="M1497" s="124"/>
    </row>
    <row r="1498" spans="11:13" x14ac:dyDescent="0.15">
      <c r="K1498" s="125" t="str">
        <f t="shared" si="23"/>
        <v/>
      </c>
      <c r="L1498" t="e">
        <f>VLOOKUP(E1498,所属団体コード!$A$2:$B$225,2,0)</f>
        <v>#N/A</v>
      </c>
      <c r="M1498" s="124"/>
    </row>
    <row r="1499" spans="11:13" x14ac:dyDescent="0.15">
      <c r="K1499" s="125" t="str">
        <f t="shared" si="23"/>
        <v/>
      </c>
      <c r="L1499" t="e">
        <f>VLOOKUP(E1499,所属団体コード!$A$2:$B$225,2,0)</f>
        <v>#N/A</v>
      </c>
      <c r="M1499" s="124"/>
    </row>
    <row r="1500" spans="11:13" x14ac:dyDescent="0.15">
      <c r="K1500" s="125" t="str">
        <f t="shared" si="23"/>
        <v/>
      </c>
      <c r="L1500" t="e">
        <f>VLOOKUP(E1500,所属団体コード!$A$2:$B$225,2,0)</f>
        <v>#N/A</v>
      </c>
      <c r="M1500" s="124"/>
    </row>
    <row r="1501" spans="11:13" x14ac:dyDescent="0.15">
      <c r="K1501" s="125" t="str">
        <f t="shared" si="23"/>
        <v/>
      </c>
      <c r="L1501" t="e">
        <f>VLOOKUP(E1501,所属団体コード!$A$2:$B$225,2,0)</f>
        <v>#N/A</v>
      </c>
      <c r="M1501" s="124"/>
    </row>
    <row r="1502" spans="11:13" x14ac:dyDescent="0.15">
      <c r="K1502" s="125" t="str">
        <f t="shared" si="23"/>
        <v/>
      </c>
      <c r="L1502" t="e">
        <f>VLOOKUP(E1502,所属団体コード!$A$2:$B$225,2,0)</f>
        <v>#N/A</v>
      </c>
      <c r="M1502" s="124"/>
    </row>
    <row r="1503" spans="11:13" x14ac:dyDescent="0.15">
      <c r="K1503" s="125" t="str">
        <f t="shared" si="23"/>
        <v/>
      </c>
      <c r="L1503" t="e">
        <f>VLOOKUP(E1503,所属団体コード!$A$2:$B$225,2,0)</f>
        <v>#N/A</v>
      </c>
      <c r="M1503" s="124"/>
    </row>
    <row r="1504" spans="11:13" x14ac:dyDescent="0.15">
      <c r="K1504" s="125" t="str">
        <f t="shared" si="23"/>
        <v/>
      </c>
      <c r="L1504" t="e">
        <f>VLOOKUP(E1504,所属団体コード!$A$2:$B$225,2,0)</f>
        <v>#N/A</v>
      </c>
      <c r="M1504" s="124"/>
    </row>
    <row r="1505" spans="11:13" x14ac:dyDescent="0.15">
      <c r="K1505" s="125" t="str">
        <f t="shared" si="23"/>
        <v/>
      </c>
      <c r="L1505" t="e">
        <f>VLOOKUP(E1505,所属団体コード!$A$2:$B$225,2,0)</f>
        <v>#N/A</v>
      </c>
      <c r="M1505" s="124"/>
    </row>
    <row r="1506" spans="11:13" x14ac:dyDescent="0.15">
      <c r="K1506" s="125" t="str">
        <f t="shared" si="23"/>
        <v/>
      </c>
      <c r="L1506" t="e">
        <f>VLOOKUP(E1506,所属団体コード!$A$2:$B$225,2,0)</f>
        <v>#N/A</v>
      </c>
      <c r="M1506" s="124"/>
    </row>
    <row r="1507" spans="11:13" x14ac:dyDescent="0.15">
      <c r="K1507" s="125" t="str">
        <f t="shared" si="23"/>
        <v/>
      </c>
      <c r="L1507" t="e">
        <f>VLOOKUP(E1507,所属団体コード!$A$2:$B$225,2,0)</f>
        <v>#N/A</v>
      </c>
      <c r="M1507" s="124"/>
    </row>
    <row r="1508" spans="11:13" x14ac:dyDescent="0.15">
      <c r="K1508" s="125" t="str">
        <f t="shared" si="23"/>
        <v/>
      </c>
      <c r="L1508" t="e">
        <f>VLOOKUP(E1508,所属団体コード!$A$2:$B$225,2,0)</f>
        <v>#N/A</v>
      </c>
      <c r="M1508" s="124"/>
    </row>
    <row r="1509" spans="11:13" x14ac:dyDescent="0.15">
      <c r="K1509" s="125" t="str">
        <f t="shared" si="23"/>
        <v/>
      </c>
      <c r="L1509" t="e">
        <f>VLOOKUP(E1509,所属団体コード!$A$2:$B$225,2,0)</f>
        <v>#N/A</v>
      </c>
      <c r="M1509" s="124"/>
    </row>
    <row r="1510" spans="11:13" x14ac:dyDescent="0.15">
      <c r="K1510" s="125" t="str">
        <f t="shared" si="23"/>
        <v/>
      </c>
      <c r="L1510" t="e">
        <f>VLOOKUP(E1510,所属団体コード!$A$2:$B$225,2,0)</f>
        <v>#N/A</v>
      </c>
      <c r="M1510" s="124"/>
    </row>
    <row r="1511" spans="11:13" x14ac:dyDescent="0.15">
      <c r="K1511" s="125" t="str">
        <f t="shared" si="23"/>
        <v/>
      </c>
      <c r="L1511" t="e">
        <f>VLOOKUP(E1511,所属団体コード!$A$2:$B$225,2,0)</f>
        <v>#N/A</v>
      </c>
      <c r="M1511" s="124"/>
    </row>
    <row r="1512" spans="11:13" x14ac:dyDescent="0.15">
      <c r="K1512" s="125" t="str">
        <f t="shared" si="23"/>
        <v/>
      </c>
      <c r="L1512" t="e">
        <f>VLOOKUP(E1512,所属団体コード!$A$2:$B$225,2,0)</f>
        <v>#N/A</v>
      </c>
      <c r="M1512" s="124"/>
    </row>
    <row r="1513" spans="11:13" x14ac:dyDescent="0.15">
      <c r="K1513" s="125" t="str">
        <f t="shared" si="23"/>
        <v/>
      </c>
      <c r="L1513" t="e">
        <f>VLOOKUP(E1513,所属団体コード!$A$2:$B$225,2,0)</f>
        <v>#N/A</v>
      </c>
      <c r="M1513" s="124"/>
    </row>
    <row r="1514" spans="11:13" x14ac:dyDescent="0.15">
      <c r="K1514" s="125" t="str">
        <f t="shared" si="23"/>
        <v/>
      </c>
      <c r="L1514" t="e">
        <f>VLOOKUP(E1514,所属団体コード!$A$2:$B$225,2,0)</f>
        <v>#N/A</v>
      </c>
      <c r="M1514" s="124"/>
    </row>
    <row r="1515" spans="11:13" x14ac:dyDescent="0.15">
      <c r="K1515" s="125" t="str">
        <f t="shared" si="23"/>
        <v/>
      </c>
      <c r="L1515" t="e">
        <f>VLOOKUP(E1515,所属団体コード!$A$2:$B$225,2,0)</f>
        <v>#N/A</v>
      </c>
      <c r="M1515" s="124"/>
    </row>
    <row r="1516" spans="11:13" x14ac:dyDescent="0.15">
      <c r="K1516" s="125" t="str">
        <f t="shared" si="23"/>
        <v/>
      </c>
      <c r="L1516" t="e">
        <f>VLOOKUP(E1516,所属団体コード!$A$2:$B$225,2,0)</f>
        <v>#N/A</v>
      </c>
      <c r="M1516" s="124"/>
    </row>
    <row r="1517" spans="11:13" x14ac:dyDescent="0.15">
      <c r="K1517" s="125" t="str">
        <f t="shared" si="23"/>
        <v/>
      </c>
      <c r="L1517" t="e">
        <f>VLOOKUP(E1517,所属団体コード!$A$2:$B$225,2,0)</f>
        <v>#N/A</v>
      </c>
      <c r="M1517" s="124"/>
    </row>
    <row r="1518" spans="11:13" x14ac:dyDescent="0.15">
      <c r="K1518" s="125" t="str">
        <f t="shared" si="23"/>
        <v/>
      </c>
      <c r="L1518" t="e">
        <f>VLOOKUP(E1518,所属団体コード!$A$2:$B$225,2,0)</f>
        <v>#N/A</v>
      </c>
      <c r="M1518" s="124"/>
    </row>
    <row r="1519" spans="11:13" x14ac:dyDescent="0.15">
      <c r="K1519" s="125" t="str">
        <f t="shared" si="23"/>
        <v/>
      </c>
      <c r="L1519" t="e">
        <f>VLOOKUP(E1519,所属団体コード!$A$2:$B$225,2,0)</f>
        <v>#N/A</v>
      </c>
      <c r="M1519" s="124"/>
    </row>
    <row r="1520" spans="11:13" x14ac:dyDescent="0.15">
      <c r="K1520" s="125" t="str">
        <f t="shared" si="23"/>
        <v/>
      </c>
      <c r="L1520" t="e">
        <f>VLOOKUP(E1520,所属団体コード!$A$2:$B$225,2,0)</f>
        <v>#N/A</v>
      </c>
      <c r="M1520" s="124"/>
    </row>
    <row r="1521" spans="11:13" x14ac:dyDescent="0.15">
      <c r="K1521" s="125" t="str">
        <f t="shared" si="23"/>
        <v/>
      </c>
      <c r="L1521" t="e">
        <f>VLOOKUP(E1521,所属団体コード!$A$2:$B$225,2,0)</f>
        <v>#N/A</v>
      </c>
      <c r="M1521" s="124"/>
    </row>
    <row r="1522" spans="11:13" x14ac:dyDescent="0.15">
      <c r="K1522" s="125" t="str">
        <f t="shared" si="23"/>
        <v/>
      </c>
      <c r="L1522" t="e">
        <f>VLOOKUP(E1522,所属団体コード!$A$2:$B$225,2,0)</f>
        <v>#N/A</v>
      </c>
      <c r="M1522" s="124"/>
    </row>
    <row r="1523" spans="11:13" x14ac:dyDescent="0.15">
      <c r="K1523" s="125" t="str">
        <f t="shared" si="23"/>
        <v/>
      </c>
      <c r="L1523" t="e">
        <f>VLOOKUP(E1523,所属団体コード!$A$2:$B$225,2,0)</f>
        <v>#N/A</v>
      </c>
      <c r="M1523" s="124"/>
    </row>
    <row r="1524" spans="11:13" x14ac:dyDescent="0.15">
      <c r="K1524" s="125" t="str">
        <f t="shared" si="23"/>
        <v/>
      </c>
      <c r="L1524" t="e">
        <f>VLOOKUP(E1524,所属団体コード!$A$2:$B$225,2,0)</f>
        <v>#N/A</v>
      </c>
      <c r="M1524" s="124"/>
    </row>
    <row r="1525" spans="11:13" x14ac:dyDescent="0.15">
      <c r="K1525" s="125" t="str">
        <f t="shared" si="23"/>
        <v/>
      </c>
      <c r="L1525" t="e">
        <f>VLOOKUP(E1525,所属団体コード!$A$2:$B$225,2,0)</f>
        <v>#N/A</v>
      </c>
      <c r="M1525" s="124"/>
    </row>
    <row r="1526" spans="11:13" x14ac:dyDescent="0.15">
      <c r="K1526" s="125" t="str">
        <f t="shared" si="23"/>
        <v/>
      </c>
      <c r="L1526" t="e">
        <f>VLOOKUP(E1526,所属団体コード!$A$2:$B$225,2,0)</f>
        <v>#N/A</v>
      </c>
      <c r="M1526" s="124"/>
    </row>
    <row r="1527" spans="11:13" x14ac:dyDescent="0.15">
      <c r="K1527" s="125" t="str">
        <f t="shared" si="23"/>
        <v/>
      </c>
      <c r="L1527" t="e">
        <f>VLOOKUP(E1527,所属団体コード!$A$2:$B$225,2,0)</f>
        <v>#N/A</v>
      </c>
      <c r="M1527" s="124"/>
    </row>
    <row r="1528" spans="11:13" x14ac:dyDescent="0.15">
      <c r="K1528" s="125" t="str">
        <f t="shared" si="23"/>
        <v/>
      </c>
      <c r="L1528" t="e">
        <f>VLOOKUP(E1528,所属団体コード!$A$2:$B$225,2,0)</f>
        <v>#N/A</v>
      </c>
      <c r="M1528" s="124"/>
    </row>
    <row r="1529" spans="11:13" x14ac:dyDescent="0.15">
      <c r="K1529" s="125" t="str">
        <f t="shared" si="23"/>
        <v/>
      </c>
      <c r="L1529" t="e">
        <f>VLOOKUP(E1529,所属団体コード!$A$2:$B$225,2,0)</f>
        <v>#N/A</v>
      </c>
      <c r="M1529" s="124"/>
    </row>
    <row r="1530" spans="11:13" x14ac:dyDescent="0.15">
      <c r="K1530" s="125" t="str">
        <f t="shared" si="23"/>
        <v/>
      </c>
      <c r="L1530" t="e">
        <f>VLOOKUP(E1530,所属団体コード!$A$2:$B$225,2,0)</f>
        <v>#N/A</v>
      </c>
      <c r="M1530" s="124"/>
    </row>
    <row r="1531" spans="11:13" x14ac:dyDescent="0.15">
      <c r="K1531" s="125" t="str">
        <f t="shared" si="23"/>
        <v/>
      </c>
      <c r="L1531" t="e">
        <f>VLOOKUP(E1531,所属団体コード!$A$2:$B$225,2,0)</f>
        <v>#N/A</v>
      </c>
      <c r="M1531" s="124"/>
    </row>
    <row r="1532" spans="11:13" x14ac:dyDescent="0.15">
      <c r="K1532" s="125" t="str">
        <f t="shared" si="23"/>
        <v/>
      </c>
      <c r="L1532" t="e">
        <f>VLOOKUP(E1532,所属団体コード!$A$2:$B$225,2,0)</f>
        <v>#N/A</v>
      </c>
      <c r="M1532" s="124"/>
    </row>
    <row r="1533" spans="11:13" x14ac:dyDescent="0.15">
      <c r="K1533" s="125" t="str">
        <f t="shared" si="23"/>
        <v/>
      </c>
      <c r="L1533" t="e">
        <f>VLOOKUP(E1533,所属団体コード!$A$2:$B$225,2,0)</f>
        <v>#N/A</v>
      </c>
      <c r="M1533" s="124"/>
    </row>
    <row r="1534" spans="11:13" x14ac:dyDescent="0.15">
      <c r="K1534" s="125" t="str">
        <f t="shared" si="23"/>
        <v/>
      </c>
      <c r="L1534" t="e">
        <f>VLOOKUP(E1534,所属団体コード!$A$2:$B$225,2,0)</f>
        <v>#N/A</v>
      </c>
      <c r="M1534" s="124"/>
    </row>
    <row r="1535" spans="11:13" x14ac:dyDescent="0.15">
      <c r="K1535" s="125" t="str">
        <f t="shared" si="23"/>
        <v/>
      </c>
      <c r="L1535" t="e">
        <f>VLOOKUP(E1535,所属団体コード!$A$2:$B$225,2,0)</f>
        <v>#N/A</v>
      </c>
      <c r="M1535" s="124"/>
    </row>
    <row r="1536" spans="11:13" x14ac:dyDescent="0.15">
      <c r="K1536" s="125" t="str">
        <f t="shared" si="23"/>
        <v/>
      </c>
      <c r="L1536" t="e">
        <f>VLOOKUP(E1536,所属団体コード!$A$2:$B$225,2,0)</f>
        <v>#N/A</v>
      </c>
      <c r="M1536" s="124"/>
    </row>
    <row r="1537" spans="11:13" x14ac:dyDescent="0.15">
      <c r="K1537" s="125" t="str">
        <f t="shared" si="23"/>
        <v/>
      </c>
      <c r="L1537" t="e">
        <f>VLOOKUP(E1537,所属団体コード!$A$2:$B$225,2,0)</f>
        <v>#N/A</v>
      </c>
      <c r="M1537" s="124"/>
    </row>
    <row r="1538" spans="11:13" x14ac:dyDescent="0.15">
      <c r="K1538" s="125" t="str">
        <f t="shared" si="23"/>
        <v/>
      </c>
      <c r="L1538" t="e">
        <f>VLOOKUP(E1538,所属団体コード!$A$2:$B$225,2,0)</f>
        <v>#N/A</v>
      </c>
      <c r="M1538" s="124"/>
    </row>
    <row r="1539" spans="11:13" x14ac:dyDescent="0.15">
      <c r="K1539" s="125" t="str">
        <f t="shared" ref="K1539:K1602" si="24">LEFT(M1539,2)</f>
        <v/>
      </c>
      <c r="L1539" t="e">
        <f>VLOOKUP(E1539,所属団体コード!$A$2:$B$225,2,0)</f>
        <v>#N/A</v>
      </c>
      <c r="M1539" s="124"/>
    </row>
    <row r="1540" spans="11:13" x14ac:dyDescent="0.15">
      <c r="K1540" s="125" t="str">
        <f t="shared" si="24"/>
        <v/>
      </c>
      <c r="L1540" t="e">
        <f>VLOOKUP(E1540,所属団体コード!$A$2:$B$225,2,0)</f>
        <v>#N/A</v>
      </c>
      <c r="M1540" s="124"/>
    </row>
    <row r="1541" spans="11:13" x14ac:dyDescent="0.15">
      <c r="K1541" s="125" t="str">
        <f t="shared" si="24"/>
        <v/>
      </c>
      <c r="L1541" t="e">
        <f>VLOOKUP(E1541,所属団体コード!$A$2:$B$225,2,0)</f>
        <v>#N/A</v>
      </c>
      <c r="M1541" s="124"/>
    </row>
    <row r="1542" spans="11:13" x14ac:dyDescent="0.15">
      <c r="K1542" s="125" t="str">
        <f t="shared" si="24"/>
        <v/>
      </c>
      <c r="L1542" t="e">
        <f>VLOOKUP(E1542,所属団体コード!$A$2:$B$225,2,0)</f>
        <v>#N/A</v>
      </c>
      <c r="M1542" s="124"/>
    </row>
    <row r="1543" spans="11:13" x14ac:dyDescent="0.15">
      <c r="K1543" s="125" t="str">
        <f t="shared" si="24"/>
        <v/>
      </c>
      <c r="L1543" t="e">
        <f>VLOOKUP(E1543,所属団体コード!$A$2:$B$225,2,0)</f>
        <v>#N/A</v>
      </c>
      <c r="M1543" s="124"/>
    </row>
    <row r="1544" spans="11:13" x14ac:dyDescent="0.15">
      <c r="K1544" s="125" t="str">
        <f t="shared" si="24"/>
        <v/>
      </c>
      <c r="L1544" t="e">
        <f>VLOOKUP(E1544,所属団体コード!$A$2:$B$225,2,0)</f>
        <v>#N/A</v>
      </c>
      <c r="M1544" s="124"/>
    </row>
    <row r="1545" spans="11:13" x14ac:dyDescent="0.15">
      <c r="K1545" s="125" t="str">
        <f t="shared" si="24"/>
        <v/>
      </c>
      <c r="L1545" t="e">
        <f>VLOOKUP(E1545,所属団体コード!$A$2:$B$225,2,0)</f>
        <v>#N/A</v>
      </c>
      <c r="M1545" s="124"/>
    </row>
    <row r="1546" spans="11:13" x14ac:dyDescent="0.15">
      <c r="K1546" s="125" t="str">
        <f t="shared" si="24"/>
        <v/>
      </c>
      <c r="L1546" t="e">
        <f>VLOOKUP(E1546,所属団体コード!$A$2:$B$225,2,0)</f>
        <v>#N/A</v>
      </c>
      <c r="M1546" s="124"/>
    </row>
    <row r="1547" spans="11:13" x14ac:dyDescent="0.15">
      <c r="K1547" s="125" t="str">
        <f t="shared" si="24"/>
        <v/>
      </c>
      <c r="L1547" t="e">
        <f>VLOOKUP(E1547,所属団体コード!$A$2:$B$225,2,0)</f>
        <v>#N/A</v>
      </c>
      <c r="M1547" s="124"/>
    </row>
    <row r="1548" spans="11:13" x14ac:dyDescent="0.15">
      <c r="K1548" s="125" t="str">
        <f t="shared" si="24"/>
        <v/>
      </c>
      <c r="L1548" t="e">
        <f>VLOOKUP(E1548,所属団体コード!$A$2:$B$225,2,0)</f>
        <v>#N/A</v>
      </c>
      <c r="M1548" s="124"/>
    </row>
    <row r="1549" spans="11:13" x14ac:dyDescent="0.15">
      <c r="K1549" s="125" t="str">
        <f t="shared" si="24"/>
        <v/>
      </c>
      <c r="L1549" t="e">
        <f>VLOOKUP(E1549,所属団体コード!$A$2:$B$225,2,0)</f>
        <v>#N/A</v>
      </c>
      <c r="M1549" s="124"/>
    </row>
    <row r="1550" spans="11:13" x14ac:dyDescent="0.15">
      <c r="K1550" s="125" t="str">
        <f t="shared" si="24"/>
        <v/>
      </c>
      <c r="L1550" t="e">
        <f>VLOOKUP(E1550,所属団体コード!$A$2:$B$225,2,0)</f>
        <v>#N/A</v>
      </c>
      <c r="M1550" s="124"/>
    </row>
    <row r="1551" spans="11:13" x14ac:dyDescent="0.15">
      <c r="K1551" s="125" t="str">
        <f t="shared" si="24"/>
        <v/>
      </c>
      <c r="L1551" t="e">
        <f>VLOOKUP(E1551,所属団体コード!$A$2:$B$225,2,0)</f>
        <v>#N/A</v>
      </c>
      <c r="M1551" s="124"/>
    </row>
    <row r="1552" spans="11:13" x14ac:dyDescent="0.15">
      <c r="K1552" s="125" t="str">
        <f t="shared" si="24"/>
        <v/>
      </c>
      <c r="L1552" t="e">
        <f>VLOOKUP(E1552,所属団体コード!$A$2:$B$225,2,0)</f>
        <v>#N/A</v>
      </c>
      <c r="M1552" s="124"/>
    </row>
    <row r="1553" spans="11:13" x14ac:dyDescent="0.15">
      <c r="K1553" s="125" t="str">
        <f t="shared" si="24"/>
        <v/>
      </c>
      <c r="L1553" t="e">
        <f>VLOOKUP(E1553,所属団体コード!$A$2:$B$225,2,0)</f>
        <v>#N/A</v>
      </c>
      <c r="M1553" s="124"/>
    </row>
    <row r="1554" spans="11:13" x14ac:dyDescent="0.15">
      <c r="K1554" s="125" t="str">
        <f t="shared" si="24"/>
        <v/>
      </c>
      <c r="L1554" t="e">
        <f>VLOOKUP(E1554,所属団体コード!$A$2:$B$225,2,0)</f>
        <v>#N/A</v>
      </c>
      <c r="M1554" s="124"/>
    </row>
    <row r="1555" spans="11:13" x14ac:dyDescent="0.15">
      <c r="K1555" s="125" t="str">
        <f t="shared" si="24"/>
        <v/>
      </c>
      <c r="L1555" t="e">
        <f>VLOOKUP(E1555,所属団体コード!$A$2:$B$225,2,0)</f>
        <v>#N/A</v>
      </c>
      <c r="M1555" s="124"/>
    </row>
    <row r="1556" spans="11:13" x14ac:dyDescent="0.15">
      <c r="K1556" s="125" t="str">
        <f t="shared" si="24"/>
        <v/>
      </c>
      <c r="L1556" t="e">
        <f>VLOOKUP(E1556,所属団体コード!$A$2:$B$225,2,0)</f>
        <v>#N/A</v>
      </c>
      <c r="M1556" s="124"/>
    </row>
    <row r="1557" spans="11:13" x14ac:dyDescent="0.15">
      <c r="K1557" s="125" t="str">
        <f t="shared" si="24"/>
        <v/>
      </c>
      <c r="L1557" t="e">
        <f>VLOOKUP(E1557,所属団体コード!$A$2:$B$225,2,0)</f>
        <v>#N/A</v>
      </c>
      <c r="M1557" s="124"/>
    </row>
    <row r="1558" spans="11:13" x14ac:dyDescent="0.15">
      <c r="K1558" s="125" t="str">
        <f t="shared" si="24"/>
        <v/>
      </c>
      <c r="L1558" t="e">
        <f>VLOOKUP(E1558,所属団体コード!$A$2:$B$225,2,0)</f>
        <v>#N/A</v>
      </c>
      <c r="M1558" s="124"/>
    </row>
    <row r="1559" spans="11:13" x14ac:dyDescent="0.15">
      <c r="K1559" s="125" t="str">
        <f t="shared" si="24"/>
        <v/>
      </c>
      <c r="L1559" t="e">
        <f>VLOOKUP(E1559,所属団体コード!$A$2:$B$225,2,0)</f>
        <v>#N/A</v>
      </c>
      <c r="M1559" s="124"/>
    </row>
    <row r="1560" spans="11:13" x14ac:dyDescent="0.15">
      <c r="K1560" s="125" t="str">
        <f t="shared" si="24"/>
        <v/>
      </c>
      <c r="L1560" t="e">
        <f>VLOOKUP(E1560,所属団体コード!$A$2:$B$225,2,0)</f>
        <v>#N/A</v>
      </c>
      <c r="M1560" s="124"/>
    </row>
    <row r="1561" spans="11:13" x14ac:dyDescent="0.15">
      <c r="K1561" s="125" t="str">
        <f t="shared" si="24"/>
        <v/>
      </c>
      <c r="L1561" t="e">
        <f>VLOOKUP(E1561,所属団体コード!$A$2:$B$225,2,0)</f>
        <v>#N/A</v>
      </c>
      <c r="M1561" s="124"/>
    </row>
    <row r="1562" spans="11:13" x14ac:dyDescent="0.15">
      <c r="K1562" s="125" t="str">
        <f t="shared" si="24"/>
        <v/>
      </c>
      <c r="L1562" t="e">
        <f>VLOOKUP(E1562,所属団体コード!$A$2:$B$225,2,0)</f>
        <v>#N/A</v>
      </c>
      <c r="M1562" s="124"/>
    </row>
    <row r="1563" spans="11:13" x14ac:dyDescent="0.15">
      <c r="K1563" s="125" t="str">
        <f t="shared" si="24"/>
        <v/>
      </c>
      <c r="L1563" t="e">
        <f>VLOOKUP(E1563,所属団体コード!$A$2:$B$225,2,0)</f>
        <v>#N/A</v>
      </c>
      <c r="M1563" s="124"/>
    </row>
    <row r="1564" spans="11:13" x14ac:dyDescent="0.15">
      <c r="K1564" s="125" t="str">
        <f t="shared" si="24"/>
        <v/>
      </c>
      <c r="L1564" t="e">
        <f>VLOOKUP(E1564,所属団体コード!$A$2:$B$225,2,0)</f>
        <v>#N/A</v>
      </c>
      <c r="M1564" s="124"/>
    </row>
    <row r="1565" spans="11:13" x14ac:dyDescent="0.15">
      <c r="K1565" s="125" t="str">
        <f t="shared" si="24"/>
        <v/>
      </c>
      <c r="L1565" t="e">
        <f>VLOOKUP(E1565,所属団体コード!$A$2:$B$225,2,0)</f>
        <v>#N/A</v>
      </c>
      <c r="M1565" s="124"/>
    </row>
    <row r="1566" spans="11:13" x14ac:dyDescent="0.15">
      <c r="K1566" s="125" t="str">
        <f t="shared" si="24"/>
        <v/>
      </c>
      <c r="L1566" t="e">
        <f>VLOOKUP(E1566,所属団体コード!$A$2:$B$225,2,0)</f>
        <v>#N/A</v>
      </c>
      <c r="M1566" s="124"/>
    </row>
    <row r="1567" spans="11:13" x14ac:dyDescent="0.15">
      <c r="K1567" s="125" t="str">
        <f t="shared" si="24"/>
        <v/>
      </c>
      <c r="L1567" t="e">
        <f>VLOOKUP(E1567,所属団体コード!$A$2:$B$225,2,0)</f>
        <v>#N/A</v>
      </c>
      <c r="M1567" s="124"/>
    </row>
    <row r="1568" spans="11:13" x14ac:dyDescent="0.15">
      <c r="K1568" s="125" t="str">
        <f t="shared" si="24"/>
        <v/>
      </c>
      <c r="L1568" t="e">
        <f>VLOOKUP(E1568,所属団体コード!$A$2:$B$225,2,0)</f>
        <v>#N/A</v>
      </c>
      <c r="M1568" s="124"/>
    </row>
    <row r="1569" spans="11:13" x14ac:dyDescent="0.15">
      <c r="K1569" s="125" t="str">
        <f t="shared" si="24"/>
        <v/>
      </c>
      <c r="L1569" t="e">
        <f>VLOOKUP(E1569,所属団体コード!$A$2:$B$225,2,0)</f>
        <v>#N/A</v>
      </c>
      <c r="M1569" s="124"/>
    </row>
    <row r="1570" spans="11:13" x14ac:dyDescent="0.15">
      <c r="K1570" s="125" t="str">
        <f t="shared" si="24"/>
        <v/>
      </c>
      <c r="L1570" t="e">
        <f>VLOOKUP(E1570,所属団体コード!$A$2:$B$225,2,0)</f>
        <v>#N/A</v>
      </c>
      <c r="M1570" s="124"/>
    </row>
    <row r="1571" spans="11:13" x14ac:dyDescent="0.15">
      <c r="K1571" s="125" t="str">
        <f t="shared" si="24"/>
        <v/>
      </c>
      <c r="L1571" t="e">
        <f>VLOOKUP(E1571,所属団体コード!$A$2:$B$225,2,0)</f>
        <v>#N/A</v>
      </c>
      <c r="M1571" s="124"/>
    </row>
    <row r="1572" spans="11:13" x14ac:dyDescent="0.15">
      <c r="K1572" s="125" t="str">
        <f t="shared" si="24"/>
        <v/>
      </c>
      <c r="L1572" t="e">
        <f>VLOOKUP(E1572,所属団体コード!$A$2:$B$225,2,0)</f>
        <v>#N/A</v>
      </c>
      <c r="M1572" s="124"/>
    </row>
    <row r="1573" spans="11:13" x14ac:dyDescent="0.15">
      <c r="K1573" s="125" t="str">
        <f t="shared" si="24"/>
        <v/>
      </c>
      <c r="L1573" t="e">
        <f>VLOOKUP(E1573,所属団体コード!$A$2:$B$225,2,0)</f>
        <v>#N/A</v>
      </c>
      <c r="M1573" s="124"/>
    </row>
    <row r="1574" spans="11:13" x14ac:dyDescent="0.15">
      <c r="K1574" s="125" t="str">
        <f t="shared" si="24"/>
        <v/>
      </c>
      <c r="L1574" t="e">
        <f>VLOOKUP(E1574,所属団体コード!$A$2:$B$225,2,0)</f>
        <v>#N/A</v>
      </c>
      <c r="M1574" s="124"/>
    </row>
    <row r="1575" spans="11:13" x14ac:dyDescent="0.15">
      <c r="K1575" s="125" t="str">
        <f t="shared" si="24"/>
        <v/>
      </c>
      <c r="L1575" t="e">
        <f>VLOOKUP(E1575,所属団体コード!$A$2:$B$225,2,0)</f>
        <v>#N/A</v>
      </c>
      <c r="M1575" s="124"/>
    </row>
    <row r="1576" spans="11:13" x14ac:dyDescent="0.15">
      <c r="K1576" s="125" t="str">
        <f t="shared" si="24"/>
        <v/>
      </c>
      <c r="L1576" t="e">
        <f>VLOOKUP(E1576,所属団体コード!$A$2:$B$225,2,0)</f>
        <v>#N/A</v>
      </c>
      <c r="M1576" s="124"/>
    </row>
    <row r="1577" spans="11:13" x14ac:dyDescent="0.15">
      <c r="K1577" s="125" t="str">
        <f t="shared" si="24"/>
        <v/>
      </c>
      <c r="L1577" t="e">
        <f>VLOOKUP(E1577,所属団体コード!$A$2:$B$225,2,0)</f>
        <v>#N/A</v>
      </c>
      <c r="M1577" s="124"/>
    </row>
    <row r="1578" spans="11:13" x14ac:dyDescent="0.15">
      <c r="K1578" s="125" t="str">
        <f t="shared" si="24"/>
        <v/>
      </c>
      <c r="L1578" t="e">
        <f>VLOOKUP(E1578,所属団体コード!$A$2:$B$225,2,0)</f>
        <v>#N/A</v>
      </c>
      <c r="M1578" s="124"/>
    </row>
    <row r="1579" spans="11:13" x14ac:dyDescent="0.15">
      <c r="K1579" s="125" t="str">
        <f t="shared" si="24"/>
        <v/>
      </c>
      <c r="L1579" t="e">
        <f>VLOOKUP(E1579,所属団体コード!$A$2:$B$225,2,0)</f>
        <v>#N/A</v>
      </c>
      <c r="M1579" s="124"/>
    </row>
    <row r="1580" spans="11:13" x14ac:dyDescent="0.15">
      <c r="K1580" s="125" t="str">
        <f t="shared" si="24"/>
        <v/>
      </c>
      <c r="L1580" t="e">
        <f>VLOOKUP(E1580,所属団体コード!$A$2:$B$225,2,0)</f>
        <v>#N/A</v>
      </c>
      <c r="M1580" s="124"/>
    </row>
    <row r="1581" spans="11:13" x14ac:dyDescent="0.15">
      <c r="K1581" s="125" t="str">
        <f t="shared" si="24"/>
        <v/>
      </c>
      <c r="L1581" t="e">
        <f>VLOOKUP(E1581,所属団体コード!$A$2:$B$225,2,0)</f>
        <v>#N/A</v>
      </c>
      <c r="M1581" s="124"/>
    </row>
    <row r="1582" spans="11:13" x14ac:dyDescent="0.15">
      <c r="K1582" s="125" t="str">
        <f t="shared" si="24"/>
        <v/>
      </c>
      <c r="L1582" t="e">
        <f>VLOOKUP(E1582,所属団体コード!$A$2:$B$225,2,0)</f>
        <v>#N/A</v>
      </c>
      <c r="M1582" s="124"/>
    </row>
    <row r="1583" spans="11:13" x14ac:dyDescent="0.15">
      <c r="K1583" s="125" t="str">
        <f t="shared" si="24"/>
        <v/>
      </c>
      <c r="L1583" t="e">
        <f>VLOOKUP(E1583,所属団体コード!$A$2:$B$225,2,0)</f>
        <v>#N/A</v>
      </c>
      <c r="M1583" s="124"/>
    </row>
    <row r="1584" spans="11:13" x14ac:dyDescent="0.15">
      <c r="K1584" s="125" t="str">
        <f t="shared" si="24"/>
        <v/>
      </c>
      <c r="L1584" t="e">
        <f>VLOOKUP(E1584,所属団体コード!$A$2:$B$225,2,0)</f>
        <v>#N/A</v>
      </c>
      <c r="M1584" s="124"/>
    </row>
    <row r="1585" spans="11:13" x14ac:dyDescent="0.15">
      <c r="K1585" s="125" t="str">
        <f t="shared" si="24"/>
        <v/>
      </c>
      <c r="L1585" t="e">
        <f>VLOOKUP(E1585,所属団体コード!$A$2:$B$225,2,0)</f>
        <v>#N/A</v>
      </c>
      <c r="M1585" s="124"/>
    </row>
    <row r="1586" spans="11:13" x14ac:dyDescent="0.15">
      <c r="K1586" s="125" t="str">
        <f t="shared" si="24"/>
        <v/>
      </c>
      <c r="L1586" t="e">
        <f>VLOOKUP(E1586,所属団体コード!$A$2:$B$225,2,0)</f>
        <v>#N/A</v>
      </c>
      <c r="M1586" s="124"/>
    </row>
    <row r="1587" spans="11:13" x14ac:dyDescent="0.15">
      <c r="K1587" s="125" t="str">
        <f t="shared" si="24"/>
        <v/>
      </c>
      <c r="L1587" t="e">
        <f>VLOOKUP(E1587,所属団体コード!$A$2:$B$225,2,0)</f>
        <v>#N/A</v>
      </c>
      <c r="M1587" s="124"/>
    </row>
    <row r="1588" spans="11:13" x14ac:dyDescent="0.15">
      <c r="K1588" s="125" t="str">
        <f t="shared" si="24"/>
        <v/>
      </c>
      <c r="L1588" t="e">
        <f>VLOOKUP(E1588,所属団体コード!$A$2:$B$225,2,0)</f>
        <v>#N/A</v>
      </c>
      <c r="M1588" s="124"/>
    </row>
    <row r="1589" spans="11:13" x14ac:dyDescent="0.15">
      <c r="K1589" s="125" t="str">
        <f t="shared" si="24"/>
        <v/>
      </c>
      <c r="L1589" t="e">
        <f>VLOOKUP(E1589,所属団体コード!$A$2:$B$225,2,0)</f>
        <v>#N/A</v>
      </c>
      <c r="M1589" s="124"/>
    </row>
    <row r="1590" spans="11:13" x14ac:dyDescent="0.15">
      <c r="K1590" s="125" t="str">
        <f t="shared" si="24"/>
        <v/>
      </c>
      <c r="L1590" t="e">
        <f>VLOOKUP(E1590,所属団体コード!$A$2:$B$225,2,0)</f>
        <v>#N/A</v>
      </c>
      <c r="M1590" s="124"/>
    </row>
    <row r="1591" spans="11:13" x14ac:dyDescent="0.15">
      <c r="K1591" s="125" t="str">
        <f t="shared" si="24"/>
        <v/>
      </c>
      <c r="L1591" t="e">
        <f>VLOOKUP(E1591,所属団体コード!$A$2:$B$225,2,0)</f>
        <v>#N/A</v>
      </c>
      <c r="M1591" s="124"/>
    </row>
    <row r="1592" spans="11:13" x14ac:dyDescent="0.15">
      <c r="K1592" s="125" t="str">
        <f t="shared" si="24"/>
        <v/>
      </c>
      <c r="L1592" t="e">
        <f>VLOOKUP(E1592,所属団体コード!$A$2:$B$225,2,0)</f>
        <v>#N/A</v>
      </c>
      <c r="M1592" s="124"/>
    </row>
    <row r="1593" spans="11:13" x14ac:dyDescent="0.15">
      <c r="K1593" s="125" t="str">
        <f t="shared" si="24"/>
        <v/>
      </c>
      <c r="L1593" t="e">
        <f>VLOOKUP(E1593,所属団体コード!$A$2:$B$225,2,0)</f>
        <v>#N/A</v>
      </c>
      <c r="M1593" s="124"/>
    </row>
    <row r="1594" spans="11:13" x14ac:dyDescent="0.15">
      <c r="K1594" s="125" t="str">
        <f t="shared" si="24"/>
        <v/>
      </c>
      <c r="L1594" t="e">
        <f>VLOOKUP(E1594,所属団体コード!$A$2:$B$225,2,0)</f>
        <v>#N/A</v>
      </c>
      <c r="M1594" s="124"/>
    </row>
    <row r="1595" spans="11:13" x14ac:dyDescent="0.15">
      <c r="K1595" s="125" t="str">
        <f t="shared" si="24"/>
        <v/>
      </c>
      <c r="L1595" t="e">
        <f>VLOOKUP(E1595,所属団体コード!$A$2:$B$225,2,0)</f>
        <v>#N/A</v>
      </c>
      <c r="M1595" s="124"/>
    </row>
    <row r="1596" spans="11:13" x14ac:dyDescent="0.15">
      <c r="K1596" s="125" t="str">
        <f t="shared" si="24"/>
        <v/>
      </c>
      <c r="L1596" t="e">
        <f>VLOOKUP(E1596,所属団体コード!$A$2:$B$225,2,0)</f>
        <v>#N/A</v>
      </c>
      <c r="M1596" s="124"/>
    </row>
    <row r="1597" spans="11:13" x14ac:dyDescent="0.15">
      <c r="K1597" s="125" t="str">
        <f t="shared" si="24"/>
        <v/>
      </c>
      <c r="L1597" t="e">
        <f>VLOOKUP(E1597,所属団体コード!$A$2:$B$225,2,0)</f>
        <v>#N/A</v>
      </c>
      <c r="M1597" s="124"/>
    </row>
    <row r="1598" spans="11:13" x14ac:dyDescent="0.15">
      <c r="K1598" s="125" t="str">
        <f t="shared" si="24"/>
        <v/>
      </c>
      <c r="L1598" t="e">
        <f>VLOOKUP(E1598,所属団体コード!$A$2:$B$225,2,0)</f>
        <v>#N/A</v>
      </c>
      <c r="M1598" s="124"/>
    </row>
    <row r="1599" spans="11:13" x14ac:dyDescent="0.15">
      <c r="K1599" s="125" t="str">
        <f t="shared" si="24"/>
        <v/>
      </c>
      <c r="L1599" t="e">
        <f>VLOOKUP(E1599,所属団体コード!$A$2:$B$225,2,0)</f>
        <v>#N/A</v>
      </c>
      <c r="M1599" s="124"/>
    </row>
    <row r="1600" spans="11:13" x14ac:dyDescent="0.15">
      <c r="K1600" s="125" t="str">
        <f t="shared" si="24"/>
        <v/>
      </c>
      <c r="L1600" t="e">
        <f>VLOOKUP(E1600,所属団体コード!$A$2:$B$225,2,0)</f>
        <v>#N/A</v>
      </c>
      <c r="M1600" s="124"/>
    </row>
    <row r="1601" spans="11:13" x14ac:dyDescent="0.15">
      <c r="K1601" s="125" t="str">
        <f t="shared" si="24"/>
        <v/>
      </c>
      <c r="L1601" t="e">
        <f>VLOOKUP(E1601,所属団体コード!$A$2:$B$225,2,0)</f>
        <v>#N/A</v>
      </c>
      <c r="M1601" s="124"/>
    </row>
    <row r="1602" spans="11:13" x14ac:dyDescent="0.15">
      <c r="K1602" s="125" t="str">
        <f t="shared" si="24"/>
        <v/>
      </c>
      <c r="L1602" t="e">
        <f>VLOOKUP(E1602,所属団体コード!$A$2:$B$225,2,0)</f>
        <v>#N/A</v>
      </c>
      <c r="M1602" s="124"/>
    </row>
    <row r="1603" spans="11:13" x14ac:dyDescent="0.15">
      <c r="K1603" s="125" t="str">
        <f t="shared" ref="K1603:K1666" si="25">LEFT(M1603,2)</f>
        <v/>
      </c>
      <c r="L1603" t="e">
        <f>VLOOKUP(E1603,所属団体コード!$A$2:$B$225,2,0)</f>
        <v>#N/A</v>
      </c>
      <c r="M1603" s="124"/>
    </row>
    <row r="1604" spans="11:13" x14ac:dyDescent="0.15">
      <c r="K1604" s="125" t="str">
        <f t="shared" si="25"/>
        <v/>
      </c>
      <c r="L1604" t="e">
        <f>VLOOKUP(E1604,所属団体コード!$A$2:$B$225,2,0)</f>
        <v>#N/A</v>
      </c>
      <c r="M1604" s="124"/>
    </row>
    <row r="1605" spans="11:13" x14ac:dyDescent="0.15">
      <c r="K1605" s="125" t="str">
        <f t="shared" si="25"/>
        <v/>
      </c>
      <c r="L1605" t="e">
        <f>VLOOKUP(E1605,所属団体コード!$A$2:$B$225,2,0)</f>
        <v>#N/A</v>
      </c>
      <c r="M1605" s="124"/>
    </row>
    <row r="1606" spans="11:13" x14ac:dyDescent="0.15">
      <c r="K1606" s="125" t="str">
        <f t="shared" si="25"/>
        <v/>
      </c>
      <c r="L1606" t="e">
        <f>VLOOKUP(E1606,所属団体コード!$A$2:$B$225,2,0)</f>
        <v>#N/A</v>
      </c>
      <c r="M1606" s="124"/>
    </row>
    <row r="1607" spans="11:13" x14ac:dyDescent="0.15">
      <c r="K1607" s="125" t="str">
        <f t="shared" si="25"/>
        <v/>
      </c>
      <c r="L1607" t="e">
        <f>VLOOKUP(E1607,所属団体コード!$A$2:$B$225,2,0)</f>
        <v>#N/A</v>
      </c>
      <c r="M1607" s="124"/>
    </row>
    <row r="1608" spans="11:13" x14ac:dyDescent="0.15">
      <c r="K1608" s="125" t="str">
        <f t="shared" si="25"/>
        <v/>
      </c>
      <c r="L1608" t="e">
        <f>VLOOKUP(E1608,所属団体コード!$A$2:$B$225,2,0)</f>
        <v>#N/A</v>
      </c>
      <c r="M1608" s="124"/>
    </row>
    <row r="1609" spans="11:13" x14ac:dyDescent="0.15">
      <c r="K1609" s="125" t="str">
        <f t="shared" si="25"/>
        <v/>
      </c>
      <c r="L1609" t="e">
        <f>VLOOKUP(E1609,所属団体コード!$A$2:$B$225,2,0)</f>
        <v>#N/A</v>
      </c>
      <c r="M1609" s="124"/>
    </row>
    <row r="1610" spans="11:13" x14ac:dyDescent="0.15">
      <c r="K1610" s="125" t="str">
        <f t="shared" si="25"/>
        <v/>
      </c>
      <c r="L1610" t="e">
        <f>VLOOKUP(E1610,所属団体コード!$A$2:$B$225,2,0)</f>
        <v>#N/A</v>
      </c>
      <c r="M1610" s="124"/>
    </row>
    <row r="1611" spans="11:13" x14ac:dyDescent="0.15">
      <c r="K1611" s="125" t="str">
        <f t="shared" si="25"/>
        <v/>
      </c>
      <c r="L1611" t="e">
        <f>VLOOKUP(E1611,所属団体コード!$A$2:$B$225,2,0)</f>
        <v>#N/A</v>
      </c>
      <c r="M1611" s="124"/>
    </row>
    <row r="1612" spans="11:13" x14ac:dyDescent="0.15">
      <c r="K1612" s="125" t="str">
        <f t="shared" si="25"/>
        <v/>
      </c>
      <c r="L1612" t="e">
        <f>VLOOKUP(E1612,所属団体コード!$A$2:$B$225,2,0)</f>
        <v>#N/A</v>
      </c>
      <c r="M1612" s="124"/>
    </row>
    <row r="1613" spans="11:13" x14ac:dyDescent="0.15">
      <c r="K1613" s="125" t="str">
        <f t="shared" si="25"/>
        <v/>
      </c>
      <c r="L1613" t="e">
        <f>VLOOKUP(E1613,所属団体コード!$A$2:$B$225,2,0)</f>
        <v>#N/A</v>
      </c>
      <c r="M1613" s="124"/>
    </row>
    <row r="1614" spans="11:13" x14ac:dyDescent="0.15">
      <c r="K1614" s="125" t="str">
        <f t="shared" si="25"/>
        <v/>
      </c>
      <c r="L1614" t="e">
        <f>VLOOKUP(E1614,所属団体コード!$A$2:$B$225,2,0)</f>
        <v>#N/A</v>
      </c>
      <c r="M1614" s="124"/>
    </row>
    <row r="1615" spans="11:13" x14ac:dyDescent="0.15">
      <c r="K1615" s="125" t="str">
        <f t="shared" si="25"/>
        <v/>
      </c>
      <c r="L1615" t="e">
        <f>VLOOKUP(E1615,所属団体コード!$A$2:$B$225,2,0)</f>
        <v>#N/A</v>
      </c>
      <c r="M1615" s="124"/>
    </row>
    <row r="1616" spans="11:13" x14ac:dyDescent="0.15">
      <c r="K1616" s="125" t="str">
        <f t="shared" si="25"/>
        <v/>
      </c>
      <c r="L1616" t="e">
        <f>VLOOKUP(E1616,所属団体コード!$A$2:$B$225,2,0)</f>
        <v>#N/A</v>
      </c>
      <c r="M1616" s="124"/>
    </row>
    <row r="1617" spans="11:13" x14ac:dyDescent="0.15">
      <c r="K1617" s="125" t="str">
        <f t="shared" si="25"/>
        <v/>
      </c>
      <c r="L1617" t="e">
        <f>VLOOKUP(E1617,所属団体コード!$A$2:$B$225,2,0)</f>
        <v>#N/A</v>
      </c>
      <c r="M1617" s="124"/>
    </row>
    <row r="1618" spans="11:13" x14ac:dyDescent="0.15">
      <c r="K1618" s="125" t="str">
        <f t="shared" si="25"/>
        <v/>
      </c>
      <c r="L1618" t="e">
        <f>VLOOKUP(E1618,所属団体コード!$A$2:$B$225,2,0)</f>
        <v>#N/A</v>
      </c>
      <c r="M1618" s="124"/>
    </row>
    <row r="1619" spans="11:13" x14ac:dyDescent="0.15">
      <c r="K1619" s="125" t="str">
        <f t="shared" si="25"/>
        <v/>
      </c>
      <c r="L1619" t="e">
        <f>VLOOKUP(E1619,所属団体コード!$A$2:$B$225,2,0)</f>
        <v>#N/A</v>
      </c>
      <c r="M1619" s="124"/>
    </row>
    <row r="1620" spans="11:13" x14ac:dyDescent="0.15">
      <c r="K1620" s="125" t="str">
        <f t="shared" si="25"/>
        <v/>
      </c>
      <c r="L1620" t="e">
        <f>VLOOKUP(E1620,所属団体コード!$A$2:$B$225,2,0)</f>
        <v>#N/A</v>
      </c>
      <c r="M1620" s="124"/>
    </row>
    <row r="1621" spans="11:13" x14ac:dyDescent="0.15">
      <c r="K1621" s="125" t="str">
        <f t="shared" si="25"/>
        <v/>
      </c>
      <c r="L1621" t="e">
        <f>VLOOKUP(E1621,所属団体コード!$A$2:$B$225,2,0)</f>
        <v>#N/A</v>
      </c>
      <c r="M1621" s="124"/>
    </row>
    <row r="1622" spans="11:13" x14ac:dyDescent="0.15">
      <c r="K1622" s="125" t="str">
        <f t="shared" si="25"/>
        <v/>
      </c>
      <c r="L1622" t="e">
        <f>VLOOKUP(E1622,所属団体コード!$A$2:$B$225,2,0)</f>
        <v>#N/A</v>
      </c>
      <c r="M1622" s="124"/>
    </row>
    <row r="1623" spans="11:13" x14ac:dyDescent="0.15">
      <c r="K1623" s="125" t="str">
        <f t="shared" si="25"/>
        <v/>
      </c>
      <c r="L1623" t="e">
        <f>VLOOKUP(E1623,所属団体コード!$A$2:$B$225,2,0)</f>
        <v>#N/A</v>
      </c>
      <c r="M1623" s="124"/>
    </row>
    <row r="1624" spans="11:13" x14ac:dyDescent="0.15">
      <c r="K1624" s="125" t="str">
        <f t="shared" si="25"/>
        <v/>
      </c>
      <c r="L1624" t="e">
        <f>VLOOKUP(E1624,所属団体コード!$A$2:$B$225,2,0)</f>
        <v>#N/A</v>
      </c>
      <c r="M1624" s="124"/>
    </row>
    <row r="1625" spans="11:13" x14ac:dyDescent="0.15">
      <c r="K1625" s="125" t="str">
        <f t="shared" si="25"/>
        <v/>
      </c>
      <c r="L1625" t="e">
        <f>VLOOKUP(E1625,所属団体コード!$A$2:$B$225,2,0)</f>
        <v>#N/A</v>
      </c>
      <c r="M1625" s="124"/>
    </row>
    <row r="1626" spans="11:13" x14ac:dyDescent="0.15">
      <c r="K1626" s="125" t="str">
        <f t="shared" si="25"/>
        <v/>
      </c>
      <c r="L1626" t="e">
        <f>VLOOKUP(E1626,所属団体コード!$A$2:$B$225,2,0)</f>
        <v>#N/A</v>
      </c>
      <c r="M1626" s="124"/>
    </row>
    <row r="1627" spans="11:13" x14ac:dyDescent="0.15">
      <c r="K1627" s="125" t="str">
        <f t="shared" si="25"/>
        <v/>
      </c>
      <c r="L1627" t="e">
        <f>VLOOKUP(E1627,所属団体コード!$A$2:$B$225,2,0)</f>
        <v>#N/A</v>
      </c>
      <c r="M1627" s="124"/>
    </row>
    <row r="1628" spans="11:13" x14ac:dyDescent="0.15">
      <c r="K1628" s="125" t="str">
        <f t="shared" si="25"/>
        <v/>
      </c>
      <c r="L1628" t="e">
        <f>VLOOKUP(E1628,所属団体コード!$A$2:$B$225,2,0)</f>
        <v>#N/A</v>
      </c>
      <c r="M1628" s="124"/>
    </row>
    <row r="1629" spans="11:13" x14ac:dyDescent="0.15">
      <c r="K1629" s="125" t="str">
        <f t="shared" si="25"/>
        <v/>
      </c>
      <c r="L1629" t="e">
        <f>VLOOKUP(E1629,所属団体コード!$A$2:$B$225,2,0)</f>
        <v>#N/A</v>
      </c>
      <c r="M1629" s="124"/>
    </row>
    <row r="1630" spans="11:13" x14ac:dyDescent="0.15">
      <c r="K1630" s="125" t="str">
        <f t="shared" si="25"/>
        <v/>
      </c>
      <c r="L1630" t="e">
        <f>VLOOKUP(E1630,所属団体コード!$A$2:$B$225,2,0)</f>
        <v>#N/A</v>
      </c>
      <c r="M1630" s="124"/>
    </row>
    <row r="1631" spans="11:13" x14ac:dyDescent="0.15">
      <c r="K1631" s="125" t="str">
        <f t="shared" si="25"/>
        <v/>
      </c>
      <c r="L1631" t="e">
        <f>VLOOKUP(E1631,所属団体コード!$A$2:$B$225,2,0)</f>
        <v>#N/A</v>
      </c>
      <c r="M1631" s="124"/>
    </row>
    <row r="1632" spans="11:13" x14ac:dyDescent="0.15">
      <c r="K1632" s="125" t="str">
        <f t="shared" si="25"/>
        <v/>
      </c>
      <c r="L1632" t="e">
        <f>VLOOKUP(E1632,所属団体コード!$A$2:$B$225,2,0)</f>
        <v>#N/A</v>
      </c>
      <c r="M1632" s="124"/>
    </row>
    <row r="1633" spans="11:13" x14ac:dyDescent="0.15">
      <c r="K1633" s="125" t="str">
        <f t="shared" si="25"/>
        <v/>
      </c>
      <c r="L1633" t="e">
        <f>VLOOKUP(E1633,所属団体コード!$A$2:$B$225,2,0)</f>
        <v>#N/A</v>
      </c>
      <c r="M1633" s="124"/>
    </row>
    <row r="1634" spans="11:13" x14ac:dyDescent="0.15">
      <c r="K1634" s="125" t="str">
        <f t="shared" si="25"/>
        <v/>
      </c>
      <c r="L1634" t="e">
        <f>VLOOKUP(E1634,所属団体コード!$A$2:$B$225,2,0)</f>
        <v>#N/A</v>
      </c>
      <c r="M1634" s="124"/>
    </row>
    <row r="1635" spans="11:13" x14ac:dyDescent="0.15">
      <c r="K1635" s="125" t="str">
        <f t="shared" si="25"/>
        <v/>
      </c>
      <c r="L1635" t="e">
        <f>VLOOKUP(E1635,所属団体コード!$A$2:$B$225,2,0)</f>
        <v>#N/A</v>
      </c>
      <c r="M1635" s="124"/>
    </row>
    <row r="1636" spans="11:13" x14ac:dyDescent="0.15">
      <c r="K1636" s="125" t="str">
        <f t="shared" si="25"/>
        <v/>
      </c>
      <c r="L1636" t="e">
        <f>VLOOKUP(E1636,所属団体コード!$A$2:$B$225,2,0)</f>
        <v>#N/A</v>
      </c>
      <c r="M1636" s="124"/>
    </row>
    <row r="1637" spans="11:13" x14ac:dyDescent="0.15">
      <c r="K1637" s="125" t="str">
        <f t="shared" si="25"/>
        <v/>
      </c>
      <c r="L1637" t="e">
        <f>VLOOKUP(E1637,所属団体コード!$A$2:$B$225,2,0)</f>
        <v>#N/A</v>
      </c>
      <c r="M1637" s="124"/>
    </row>
    <row r="1638" spans="11:13" x14ac:dyDescent="0.15">
      <c r="K1638" s="125" t="str">
        <f t="shared" si="25"/>
        <v/>
      </c>
      <c r="L1638" t="e">
        <f>VLOOKUP(E1638,所属団体コード!$A$2:$B$225,2,0)</f>
        <v>#N/A</v>
      </c>
      <c r="M1638" s="124"/>
    </row>
    <row r="1639" spans="11:13" x14ac:dyDescent="0.15">
      <c r="K1639" s="125" t="str">
        <f t="shared" si="25"/>
        <v/>
      </c>
      <c r="L1639" t="e">
        <f>VLOOKUP(E1639,所属団体コード!$A$2:$B$225,2,0)</f>
        <v>#N/A</v>
      </c>
      <c r="M1639" s="124"/>
    </row>
    <row r="1640" spans="11:13" x14ac:dyDescent="0.15">
      <c r="K1640" s="125" t="str">
        <f t="shared" si="25"/>
        <v/>
      </c>
      <c r="L1640" t="e">
        <f>VLOOKUP(E1640,所属団体コード!$A$2:$B$225,2,0)</f>
        <v>#N/A</v>
      </c>
      <c r="M1640" s="124"/>
    </row>
    <row r="1641" spans="11:13" x14ac:dyDescent="0.15">
      <c r="K1641" s="125" t="str">
        <f t="shared" si="25"/>
        <v/>
      </c>
      <c r="L1641" t="e">
        <f>VLOOKUP(E1641,所属団体コード!$A$2:$B$225,2,0)</f>
        <v>#N/A</v>
      </c>
      <c r="M1641" s="124"/>
    </row>
    <row r="1642" spans="11:13" x14ac:dyDescent="0.15">
      <c r="K1642" s="125" t="str">
        <f t="shared" si="25"/>
        <v/>
      </c>
      <c r="L1642" t="e">
        <f>VLOOKUP(E1642,所属団体コード!$A$2:$B$225,2,0)</f>
        <v>#N/A</v>
      </c>
      <c r="M1642" s="124"/>
    </row>
    <row r="1643" spans="11:13" x14ac:dyDescent="0.15">
      <c r="K1643" s="125" t="str">
        <f t="shared" si="25"/>
        <v/>
      </c>
      <c r="L1643" t="e">
        <f>VLOOKUP(E1643,所属団体コード!$A$2:$B$225,2,0)</f>
        <v>#N/A</v>
      </c>
      <c r="M1643" s="124"/>
    </row>
    <row r="1644" spans="11:13" x14ac:dyDescent="0.15">
      <c r="K1644" s="125" t="str">
        <f t="shared" si="25"/>
        <v/>
      </c>
      <c r="L1644" t="e">
        <f>VLOOKUP(E1644,所属団体コード!$A$2:$B$225,2,0)</f>
        <v>#N/A</v>
      </c>
      <c r="M1644" s="124"/>
    </row>
    <row r="1645" spans="11:13" x14ac:dyDescent="0.15">
      <c r="K1645" s="125" t="str">
        <f t="shared" si="25"/>
        <v/>
      </c>
      <c r="L1645" t="e">
        <f>VLOOKUP(E1645,所属団体コード!$A$2:$B$225,2,0)</f>
        <v>#N/A</v>
      </c>
      <c r="M1645" s="124"/>
    </row>
    <row r="1646" spans="11:13" x14ac:dyDescent="0.15">
      <c r="K1646" s="125" t="str">
        <f t="shared" si="25"/>
        <v/>
      </c>
      <c r="L1646" t="e">
        <f>VLOOKUP(E1646,所属団体コード!$A$2:$B$225,2,0)</f>
        <v>#N/A</v>
      </c>
      <c r="M1646" s="124"/>
    </row>
    <row r="1647" spans="11:13" x14ac:dyDescent="0.15">
      <c r="K1647" s="125" t="str">
        <f t="shared" si="25"/>
        <v/>
      </c>
      <c r="L1647" t="e">
        <f>VLOOKUP(E1647,所属団体コード!$A$2:$B$225,2,0)</f>
        <v>#N/A</v>
      </c>
      <c r="M1647" s="124"/>
    </row>
    <row r="1648" spans="11:13" x14ac:dyDescent="0.15">
      <c r="K1648" s="125" t="str">
        <f t="shared" si="25"/>
        <v/>
      </c>
      <c r="L1648" t="e">
        <f>VLOOKUP(E1648,所属団体コード!$A$2:$B$225,2,0)</f>
        <v>#N/A</v>
      </c>
      <c r="M1648" s="124"/>
    </row>
    <row r="1649" spans="11:13" x14ac:dyDescent="0.15">
      <c r="K1649" s="125" t="str">
        <f t="shared" si="25"/>
        <v/>
      </c>
      <c r="L1649" t="e">
        <f>VLOOKUP(E1649,所属団体コード!$A$2:$B$225,2,0)</f>
        <v>#N/A</v>
      </c>
      <c r="M1649" s="124"/>
    </row>
    <row r="1650" spans="11:13" x14ac:dyDescent="0.15">
      <c r="K1650" s="125" t="str">
        <f t="shared" si="25"/>
        <v/>
      </c>
      <c r="L1650" t="e">
        <f>VLOOKUP(E1650,所属団体コード!$A$2:$B$225,2,0)</f>
        <v>#N/A</v>
      </c>
      <c r="M1650" s="124"/>
    </row>
    <row r="1651" spans="11:13" x14ac:dyDescent="0.15">
      <c r="K1651" s="125" t="str">
        <f t="shared" si="25"/>
        <v/>
      </c>
      <c r="L1651" t="e">
        <f>VLOOKUP(E1651,所属団体コード!$A$2:$B$225,2,0)</f>
        <v>#N/A</v>
      </c>
      <c r="M1651" s="124"/>
    </row>
    <row r="1652" spans="11:13" x14ac:dyDescent="0.15">
      <c r="K1652" s="125" t="str">
        <f t="shared" si="25"/>
        <v/>
      </c>
      <c r="L1652" t="e">
        <f>VLOOKUP(E1652,所属団体コード!$A$2:$B$225,2,0)</f>
        <v>#N/A</v>
      </c>
      <c r="M1652" s="124"/>
    </row>
    <row r="1653" spans="11:13" x14ac:dyDescent="0.15">
      <c r="K1653" s="125" t="str">
        <f t="shared" si="25"/>
        <v/>
      </c>
      <c r="L1653" t="e">
        <f>VLOOKUP(E1653,所属団体コード!$A$2:$B$225,2,0)</f>
        <v>#N/A</v>
      </c>
      <c r="M1653" s="124"/>
    </row>
    <row r="1654" spans="11:13" x14ac:dyDescent="0.15">
      <c r="K1654" s="125" t="str">
        <f t="shared" si="25"/>
        <v/>
      </c>
      <c r="L1654" t="e">
        <f>VLOOKUP(E1654,所属団体コード!$A$2:$B$225,2,0)</f>
        <v>#N/A</v>
      </c>
      <c r="M1654" s="124"/>
    </row>
    <row r="1655" spans="11:13" x14ac:dyDescent="0.15">
      <c r="K1655" s="125" t="str">
        <f t="shared" si="25"/>
        <v/>
      </c>
      <c r="L1655" t="e">
        <f>VLOOKUP(E1655,所属団体コード!$A$2:$B$225,2,0)</f>
        <v>#N/A</v>
      </c>
      <c r="M1655" s="124"/>
    </row>
    <row r="1656" spans="11:13" x14ac:dyDescent="0.15">
      <c r="K1656" s="125" t="str">
        <f t="shared" si="25"/>
        <v/>
      </c>
      <c r="L1656" t="e">
        <f>VLOOKUP(E1656,所属団体コード!$A$2:$B$225,2,0)</f>
        <v>#N/A</v>
      </c>
      <c r="M1656" s="124"/>
    </row>
    <row r="1657" spans="11:13" x14ac:dyDescent="0.15">
      <c r="K1657" s="125" t="str">
        <f t="shared" si="25"/>
        <v/>
      </c>
      <c r="L1657" t="e">
        <f>VLOOKUP(E1657,所属団体コード!$A$2:$B$225,2,0)</f>
        <v>#N/A</v>
      </c>
      <c r="M1657" s="124"/>
    </row>
    <row r="1658" spans="11:13" x14ac:dyDescent="0.15">
      <c r="K1658" s="125" t="str">
        <f t="shared" si="25"/>
        <v/>
      </c>
      <c r="L1658" t="e">
        <f>VLOOKUP(E1658,所属団体コード!$A$2:$B$225,2,0)</f>
        <v>#N/A</v>
      </c>
      <c r="M1658" s="124"/>
    </row>
    <row r="1659" spans="11:13" x14ac:dyDescent="0.15">
      <c r="K1659" s="125" t="str">
        <f t="shared" si="25"/>
        <v/>
      </c>
      <c r="L1659" t="e">
        <f>VLOOKUP(E1659,所属団体コード!$A$2:$B$225,2,0)</f>
        <v>#N/A</v>
      </c>
      <c r="M1659" s="124"/>
    </row>
    <row r="1660" spans="11:13" x14ac:dyDescent="0.15">
      <c r="K1660" s="125" t="str">
        <f t="shared" si="25"/>
        <v/>
      </c>
      <c r="L1660" t="e">
        <f>VLOOKUP(E1660,所属団体コード!$A$2:$B$225,2,0)</f>
        <v>#N/A</v>
      </c>
      <c r="M1660" s="124"/>
    </row>
    <row r="1661" spans="11:13" x14ac:dyDescent="0.15">
      <c r="K1661" s="125" t="str">
        <f t="shared" si="25"/>
        <v/>
      </c>
      <c r="L1661" t="e">
        <f>VLOOKUP(E1661,所属団体コード!$A$2:$B$225,2,0)</f>
        <v>#N/A</v>
      </c>
      <c r="M1661" s="124"/>
    </row>
    <row r="1662" spans="11:13" x14ac:dyDescent="0.15">
      <c r="K1662" s="125" t="str">
        <f t="shared" si="25"/>
        <v/>
      </c>
      <c r="L1662" t="e">
        <f>VLOOKUP(E1662,所属団体コード!$A$2:$B$225,2,0)</f>
        <v>#N/A</v>
      </c>
      <c r="M1662" s="124"/>
    </row>
    <row r="1663" spans="11:13" x14ac:dyDescent="0.15">
      <c r="K1663" s="125" t="str">
        <f t="shared" si="25"/>
        <v/>
      </c>
      <c r="L1663" t="e">
        <f>VLOOKUP(E1663,所属団体コード!$A$2:$B$225,2,0)</f>
        <v>#N/A</v>
      </c>
      <c r="M1663" s="124"/>
    </row>
    <row r="1664" spans="11:13" x14ac:dyDescent="0.15">
      <c r="K1664" s="125" t="str">
        <f t="shared" si="25"/>
        <v/>
      </c>
      <c r="L1664" t="e">
        <f>VLOOKUP(E1664,所属団体コード!$A$2:$B$225,2,0)</f>
        <v>#N/A</v>
      </c>
      <c r="M1664" s="124"/>
    </row>
    <row r="1665" spans="11:13" x14ac:dyDescent="0.15">
      <c r="K1665" s="125" t="str">
        <f t="shared" si="25"/>
        <v/>
      </c>
      <c r="L1665" t="e">
        <f>VLOOKUP(E1665,所属団体コード!$A$2:$B$225,2,0)</f>
        <v>#N/A</v>
      </c>
      <c r="M1665" s="124"/>
    </row>
    <row r="1666" spans="11:13" x14ac:dyDescent="0.15">
      <c r="K1666" s="125" t="str">
        <f t="shared" si="25"/>
        <v/>
      </c>
      <c r="L1666" t="e">
        <f>VLOOKUP(E1666,所属団体コード!$A$2:$B$225,2,0)</f>
        <v>#N/A</v>
      </c>
      <c r="M1666" s="124"/>
    </row>
    <row r="1667" spans="11:13" x14ac:dyDescent="0.15">
      <c r="K1667" s="125" t="str">
        <f t="shared" ref="K1667:K1730" si="26">LEFT(M1667,2)</f>
        <v/>
      </c>
      <c r="L1667" t="e">
        <f>VLOOKUP(E1667,所属団体コード!$A$2:$B$225,2,0)</f>
        <v>#N/A</v>
      </c>
      <c r="M1667" s="124"/>
    </row>
    <row r="1668" spans="11:13" x14ac:dyDescent="0.15">
      <c r="K1668" s="125" t="str">
        <f t="shared" si="26"/>
        <v/>
      </c>
      <c r="L1668" t="e">
        <f>VLOOKUP(E1668,所属団体コード!$A$2:$B$225,2,0)</f>
        <v>#N/A</v>
      </c>
      <c r="M1668" s="124"/>
    </row>
    <row r="1669" spans="11:13" x14ac:dyDescent="0.15">
      <c r="K1669" s="125" t="str">
        <f t="shared" si="26"/>
        <v/>
      </c>
      <c r="L1669" t="e">
        <f>VLOOKUP(E1669,所属団体コード!$A$2:$B$225,2,0)</f>
        <v>#N/A</v>
      </c>
      <c r="M1669" s="124"/>
    </row>
    <row r="1670" spans="11:13" x14ac:dyDescent="0.15">
      <c r="K1670" s="125" t="str">
        <f t="shared" si="26"/>
        <v/>
      </c>
      <c r="L1670" t="e">
        <f>VLOOKUP(E1670,所属団体コード!$A$2:$B$225,2,0)</f>
        <v>#N/A</v>
      </c>
      <c r="M1670" s="124"/>
    </row>
    <row r="1671" spans="11:13" x14ac:dyDescent="0.15">
      <c r="K1671" s="125" t="str">
        <f t="shared" si="26"/>
        <v/>
      </c>
      <c r="L1671" t="e">
        <f>VLOOKUP(E1671,所属団体コード!$A$2:$B$225,2,0)</f>
        <v>#N/A</v>
      </c>
      <c r="M1671" s="124"/>
    </row>
    <row r="1672" spans="11:13" x14ac:dyDescent="0.15">
      <c r="K1672" s="125" t="str">
        <f t="shared" si="26"/>
        <v/>
      </c>
      <c r="L1672" t="e">
        <f>VLOOKUP(E1672,所属団体コード!$A$2:$B$225,2,0)</f>
        <v>#N/A</v>
      </c>
      <c r="M1672" s="124"/>
    </row>
    <row r="1673" spans="11:13" x14ac:dyDescent="0.15">
      <c r="K1673" s="125" t="str">
        <f t="shared" si="26"/>
        <v/>
      </c>
      <c r="L1673" t="e">
        <f>VLOOKUP(E1673,所属団体コード!$A$2:$B$225,2,0)</f>
        <v>#N/A</v>
      </c>
      <c r="M1673" s="124"/>
    </row>
    <row r="1674" spans="11:13" x14ac:dyDescent="0.15">
      <c r="K1674" s="125" t="str">
        <f t="shared" si="26"/>
        <v/>
      </c>
      <c r="L1674" t="e">
        <f>VLOOKUP(E1674,所属団体コード!$A$2:$B$225,2,0)</f>
        <v>#N/A</v>
      </c>
      <c r="M1674" s="124"/>
    </row>
    <row r="1675" spans="11:13" x14ac:dyDescent="0.15">
      <c r="K1675" s="125" t="str">
        <f t="shared" si="26"/>
        <v/>
      </c>
      <c r="L1675" t="e">
        <f>VLOOKUP(E1675,所属団体コード!$A$2:$B$225,2,0)</f>
        <v>#N/A</v>
      </c>
      <c r="M1675" s="124"/>
    </row>
    <row r="1676" spans="11:13" x14ac:dyDescent="0.15">
      <c r="K1676" s="125" t="str">
        <f t="shared" si="26"/>
        <v/>
      </c>
      <c r="L1676" t="e">
        <f>VLOOKUP(E1676,所属団体コード!$A$2:$B$225,2,0)</f>
        <v>#N/A</v>
      </c>
      <c r="M1676" s="124"/>
    </row>
    <row r="1677" spans="11:13" x14ac:dyDescent="0.15">
      <c r="K1677" s="125" t="str">
        <f t="shared" si="26"/>
        <v/>
      </c>
      <c r="L1677" t="e">
        <f>VLOOKUP(E1677,所属団体コード!$A$2:$B$225,2,0)</f>
        <v>#N/A</v>
      </c>
      <c r="M1677" s="124"/>
    </row>
    <row r="1678" spans="11:13" x14ac:dyDescent="0.15">
      <c r="K1678" s="125" t="str">
        <f t="shared" si="26"/>
        <v/>
      </c>
      <c r="L1678" t="e">
        <f>VLOOKUP(E1678,所属団体コード!$A$2:$B$225,2,0)</f>
        <v>#N/A</v>
      </c>
      <c r="M1678" s="124"/>
    </row>
    <row r="1679" spans="11:13" x14ac:dyDescent="0.15">
      <c r="K1679" s="125" t="str">
        <f t="shared" si="26"/>
        <v/>
      </c>
      <c r="L1679" t="e">
        <f>VLOOKUP(E1679,所属団体コード!$A$2:$B$225,2,0)</f>
        <v>#N/A</v>
      </c>
      <c r="M1679" s="124"/>
    </row>
    <row r="1680" spans="11:13" x14ac:dyDescent="0.15">
      <c r="K1680" s="125" t="str">
        <f t="shared" si="26"/>
        <v/>
      </c>
      <c r="L1680" t="e">
        <f>VLOOKUP(E1680,所属団体コード!$A$2:$B$225,2,0)</f>
        <v>#N/A</v>
      </c>
      <c r="M1680" s="124"/>
    </row>
    <row r="1681" spans="11:13" x14ac:dyDescent="0.15">
      <c r="K1681" s="125" t="str">
        <f t="shared" si="26"/>
        <v/>
      </c>
      <c r="L1681" t="e">
        <f>VLOOKUP(E1681,所属団体コード!$A$2:$B$225,2,0)</f>
        <v>#N/A</v>
      </c>
      <c r="M1681" s="124"/>
    </row>
    <row r="1682" spans="11:13" x14ac:dyDescent="0.15">
      <c r="K1682" s="125" t="str">
        <f t="shared" si="26"/>
        <v/>
      </c>
      <c r="L1682" t="e">
        <f>VLOOKUP(E1682,所属団体コード!$A$2:$B$225,2,0)</f>
        <v>#N/A</v>
      </c>
      <c r="M1682" s="124"/>
    </row>
    <row r="1683" spans="11:13" x14ac:dyDescent="0.15">
      <c r="K1683" s="125" t="str">
        <f t="shared" si="26"/>
        <v/>
      </c>
      <c r="L1683" t="e">
        <f>VLOOKUP(E1683,所属団体コード!$A$2:$B$225,2,0)</f>
        <v>#N/A</v>
      </c>
      <c r="M1683" s="124"/>
    </row>
    <row r="1684" spans="11:13" x14ac:dyDescent="0.15">
      <c r="K1684" s="125" t="str">
        <f t="shared" si="26"/>
        <v/>
      </c>
      <c r="L1684" t="e">
        <f>VLOOKUP(E1684,所属団体コード!$A$2:$B$225,2,0)</f>
        <v>#N/A</v>
      </c>
      <c r="M1684" s="124"/>
    </row>
    <row r="1685" spans="11:13" x14ac:dyDescent="0.15">
      <c r="K1685" s="125" t="str">
        <f t="shared" si="26"/>
        <v/>
      </c>
      <c r="L1685" t="e">
        <f>VLOOKUP(E1685,所属団体コード!$A$2:$B$225,2,0)</f>
        <v>#N/A</v>
      </c>
      <c r="M1685" s="124"/>
    </row>
    <row r="1686" spans="11:13" x14ac:dyDescent="0.15">
      <c r="K1686" s="125" t="str">
        <f t="shared" si="26"/>
        <v/>
      </c>
      <c r="L1686" t="e">
        <f>VLOOKUP(E1686,所属団体コード!$A$2:$B$225,2,0)</f>
        <v>#N/A</v>
      </c>
      <c r="M1686" s="124"/>
    </row>
    <row r="1687" spans="11:13" x14ac:dyDescent="0.15">
      <c r="K1687" s="125" t="str">
        <f t="shared" si="26"/>
        <v/>
      </c>
      <c r="L1687" t="e">
        <f>VLOOKUP(E1687,所属団体コード!$A$2:$B$225,2,0)</f>
        <v>#N/A</v>
      </c>
      <c r="M1687" s="124"/>
    </row>
    <row r="1688" spans="11:13" x14ac:dyDescent="0.15">
      <c r="K1688" s="125" t="str">
        <f t="shared" si="26"/>
        <v/>
      </c>
      <c r="L1688" t="e">
        <f>VLOOKUP(E1688,所属団体コード!$A$2:$B$225,2,0)</f>
        <v>#N/A</v>
      </c>
      <c r="M1688" s="124"/>
    </row>
    <row r="1689" spans="11:13" x14ac:dyDescent="0.15">
      <c r="K1689" s="125" t="str">
        <f t="shared" si="26"/>
        <v/>
      </c>
      <c r="L1689" t="e">
        <f>VLOOKUP(E1689,所属団体コード!$A$2:$B$225,2,0)</f>
        <v>#N/A</v>
      </c>
      <c r="M1689" s="124"/>
    </row>
    <row r="1690" spans="11:13" x14ac:dyDescent="0.15">
      <c r="K1690" s="125" t="str">
        <f t="shared" si="26"/>
        <v/>
      </c>
      <c r="L1690" t="e">
        <f>VLOOKUP(E1690,所属団体コード!$A$2:$B$225,2,0)</f>
        <v>#N/A</v>
      </c>
      <c r="M1690" s="124"/>
    </row>
    <row r="1691" spans="11:13" x14ac:dyDescent="0.15">
      <c r="K1691" s="125" t="str">
        <f t="shared" si="26"/>
        <v/>
      </c>
      <c r="L1691" t="e">
        <f>VLOOKUP(E1691,所属団体コード!$A$2:$B$225,2,0)</f>
        <v>#N/A</v>
      </c>
      <c r="M1691" s="124"/>
    </row>
    <row r="1692" spans="11:13" x14ac:dyDescent="0.15">
      <c r="K1692" s="125" t="str">
        <f t="shared" si="26"/>
        <v/>
      </c>
      <c r="L1692" t="e">
        <f>VLOOKUP(E1692,所属団体コード!$A$2:$B$225,2,0)</f>
        <v>#N/A</v>
      </c>
      <c r="M1692" s="124"/>
    </row>
    <row r="1693" spans="11:13" x14ac:dyDescent="0.15">
      <c r="K1693" s="125" t="str">
        <f t="shared" si="26"/>
        <v/>
      </c>
      <c r="L1693" t="e">
        <f>VLOOKUP(E1693,所属団体コード!$A$2:$B$225,2,0)</f>
        <v>#N/A</v>
      </c>
      <c r="M1693" s="124"/>
    </row>
    <row r="1694" spans="11:13" x14ac:dyDescent="0.15">
      <c r="K1694" s="125" t="str">
        <f t="shared" si="26"/>
        <v/>
      </c>
      <c r="L1694" t="e">
        <f>VLOOKUP(E1694,所属団体コード!$A$2:$B$225,2,0)</f>
        <v>#N/A</v>
      </c>
      <c r="M1694" s="124"/>
    </row>
    <row r="1695" spans="11:13" x14ac:dyDescent="0.15">
      <c r="K1695" s="125" t="str">
        <f t="shared" si="26"/>
        <v/>
      </c>
      <c r="L1695" t="e">
        <f>VLOOKUP(E1695,所属団体コード!$A$2:$B$225,2,0)</f>
        <v>#N/A</v>
      </c>
      <c r="M1695" s="124"/>
    </row>
    <row r="1696" spans="11:13" x14ac:dyDescent="0.15">
      <c r="K1696" s="125" t="str">
        <f t="shared" si="26"/>
        <v/>
      </c>
      <c r="L1696" t="e">
        <f>VLOOKUP(E1696,所属団体コード!$A$2:$B$225,2,0)</f>
        <v>#N/A</v>
      </c>
      <c r="M1696" s="124"/>
    </row>
    <row r="1697" spans="11:13" x14ac:dyDescent="0.15">
      <c r="K1697" s="125" t="str">
        <f t="shared" si="26"/>
        <v/>
      </c>
      <c r="L1697" t="e">
        <f>VLOOKUP(E1697,所属団体コード!$A$2:$B$225,2,0)</f>
        <v>#N/A</v>
      </c>
      <c r="M1697" s="124"/>
    </row>
    <row r="1698" spans="11:13" x14ac:dyDescent="0.15">
      <c r="K1698" s="125" t="str">
        <f t="shared" si="26"/>
        <v/>
      </c>
      <c r="L1698" t="e">
        <f>VLOOKUP(E1698,所属団体コード!$A$2:$B$225,2,0)</f>
        <v>#N/A</v>
      </c>
      <c r="M1698" s="124"/>
    </row>
    <row r="1699" spans="11:13" x14ac:dyDescent="0.15">
      <c r="K1699" s="125" t="str">
        <f t="shared" si="26"/>
        <v/>
      </c>
      <c r="L1699" t="e">
        <f>VLOOKUP(E1699,所属団体コード!$A$2:$B$225,2,0)</f>
        <v>#N/A</v>
      </c>
      <c r="M1699" s="124"/>
    </row>
    <row r="1700" spans="11:13" x14ac:dyDescent="0.15">
      <c r="K1700" s="125" t="str">
        <f t="shared" si="26"/>
        <v/>
      </c>
      <c r="L1700" t="e">
        <f>VLOOKUP(E1700,所属団体コード!$A$2:$B$225,2,0)</f>
        <v>#N/A</v>
      </c>
      <c r="M1700" s="124"/>
    </row>
    <row r="1701" spans="11:13" x14ac:dyDescent="0.15">
      <c r="K1701" s="125" t="str">
        <f t="shared" si="26"/>
        <v/>
      </c>
      <c r="L1701" t="e">
        <f>VLOOKUP(E1701,所属団体コード!$A$2:$B$225,2,0)</f>
        <v>#N/A</v>
      </c>
      <c r="M1701" s="124"/>
    </row>
    <row r="1702" spans="11:13" x14ac:dyDescent="0.15">
      <c r="K1702" s="125" t="str">
        <f t="shared" si="26"/>
        <v/>
      </c>
      <c r="L1702" t="e">
        <f>VLOOKUP(E1702,所属団体コード!$A$2:$B$225,2,0)</f>
        <v>#N/A</v>
      </c>
      <c r="M1702" s="124"/>
    </row>
    <row r="1703" spans="11:13" x14ac:dyDescent="0.15">
      <c r="K1703" s="125" t="str">
        <f t="shared" si="26"/>
        <v/>
      </c>
      <c r="L1703" t="e">
        <f>VLOOKUP(E1703,所属団体コード!$A$2:$B$225,2,0)</f>
        <v>#N/A</v>
      </c>
      <c r="M1703" s="124"/>
    </row>
    <row r="1704" spans="11:13" x14ac:dyDescent="0.15">
      <c r="K1704" s="125" t="str">
        <f t="shared" si="26"/>
        <v/>
      </c>
      <c r="L1704" t="e">
        <f>VLOOKUP(E1704,所属団体コード!$A$2:$B$225,2,0)</f>
        <v>#N/A</v>
      </c>
      <c r="M1704" s="124"/>
    </row>
    <row r="1705" spans="11:13" x14ac:dyDescent="0.15">
      <c r="K1705" s="125" t="str">
        <f t="shared" si="26"/>
        <v/>
      </c>
      <c r="L1705" t="e">
        <f>VLOOKUP(E1705,所属団体コード!$A$2:$B$225,2,0)</f>
        <v>#N/A</v>
      </c>
      <c r="M1705" s="124"/>
    </row>
    <row r="1706" spans="11:13" x14ac:dyDescent="0.15">
      <c r="K1706" s="125" t="str">
        <f t="shared" si="26"/>
        <v/>
      </c>
      <c r="L1706" t="e">
        <f>VLOOKUP(E1706,所属団体コード!$A$2:$B$225,2,0)</f>
        <v>#N/A</v>
      </c>
      <c r="M1706" s="124"/>
    </row>
    <row r="1707" spans="11:13" x14ac:dyDescent="0.15">
      <c r="K1707" s="125" t="str">
        <f t="shared" si="26"/>
        <v/>
      </c>
      <c r="L1707" t="e">
        <f>VLOOKUP(E1707,所属団体コード!$A$2:$B$225,2,0)</f>
        <v>#N/A</v>
      </c>
      <c r="M1707" s="124"/>
    </row>
    <row r="1708" spans="11:13" x14ac:dyDescent="0.15">
      <c r="K1708" s="125" t="str">
        <f t="shared" si="26"/>
        <v/>
      </c>
      <c r="L1708" t="e">
        <f>VLOOKUP(E1708,所属団体コード!$A$2:$B$225,2,0)</f>
        <v>#N/A</v>
      </c>
      <c r="M1708" s="124"/>
    </row>
    <row r="1709" spans="11:13" x14ac:dyDescent="0.15">
      <c r="K1709" s="125" t="str">
        <f t="shared" si="26"/>
        <v/>
      </c>
      <c r="L1709" t="e">
        <f>VLOOKUP(E1709,所属団体コード!$A$2:$B$225,2,0)</f>
        <v>#N/A</v>
      </c>
      <c r="M1709" s="124"/>
    </row>
    <row r="1710" spans="11:13" x14ac:dyDescent="0.15">
      <c r="K1710" s="125" t="str">
        <f t="shared" si="26"/>
        <v/>
      </c>
      <c r="L1710" t="e">
        <f>VLOOKUP(E1710,所属団体コード!$A$2:$B$225,2,0)</f>
        <v>#N/A</v>
      </c>
      <c r="M1710" s="124"/>
    </row>
    <row r="1711" spans="11:13" x14ac:dyDescent="0.15">
      <c r="K1711" s="125" t="str">
        <f t="shared" si="26"/>
        <v/>
      </c>
      <c r="L1711" t="e">
        <f>VLOOKUP(E1711,所属団体コード!$A$2:$B$225,2,0)</f>
        <v>#N/A</v>
      </c>
      <c r="M1711" s="124"/>
    </row>
    <row r="1712" spans="11:13" x14ac:dyDescent="0.15">
      <c r="K1712" s="125" t="str">
        <f t="shared" si="26"/>
        <v/>
      </c>
      <c r="L1712" t="e">
        <f>VLOOKUP(E1712,所属団体コード!$A$2:$B$225,2,0)</f>
        <v>#N/A</v>
      </c>
      <c r="M1712" s="124"/>
    </row>
    <row r="1713" spans="11:13" x14ac:dyDescent="0.15">
      <c r="K1713" s="125" t="str">
        <f t="shared" si="26"/>
        <v/>
      </c>
      <c r="L1713" t="e">
        <f>VLOOKUP(E1713,所属団体コード!$A$2:$B$225,2,0)</f>
        <v>#N/A</v>
      </c>
      <c r="M1713" s="124"/>
    </row>
    <row r="1714" spans="11:13" x14ac:dyDescent="0.15">
      <c r="K1714" s="125" t="str">
        <f t="shared" si="26"/>
        <v/>
      </c>
      <c r="L1714" t="e">
        <f>VLOOKUP(E1714,所属団体コード!$A$2:$B$225,2,0)</f>
        <v>#N/A</v>
      </c>
      <c r="M1714" s="124"/>
    </row>
    <row r="1715" spans="11:13" x14ac:dyDescent="0.15">
      <c r="K1715" s="125" t="str">
        <f t="shared" si="26"/>
        <v/>
      </c>
      <c r="L1715" t="e">
        <f>VLOOKUP(E1715,所属団体コード!$A$2:$B$225,2,0)</f>
        <v>#N/A</v>
      </c>
      <c r="M1715" s="124"/>
    </row>
    <row r="1716" spans="11:13" x14ac:dyDescent="0.15">
      <c r="K1716" s="125" t="str">
        <f t="shared" si="26"/>
        <v/>
      </c>
      <c r="L1716" t="e">
        <f>VLOOKUP(E1716,所属団体コード!$A$2:$B$225,2,0)</f>
        <v>#N/A</v>
      </c>
      <c r="M1716" s="124"/>
    </row>
    <row r="1717" spans="11:13" x14ac:dyDescent="0.15">
      <c r="K1717" s="125" t="str">
        <f t="shared" si="26"/>
        <v/>
      </c>
      <c r="L1717" t="e">
        <f>VLOOKUP(E1717,所属団体コード!$A$2:$B$225,2,0)</f>
        <v>#N/A</v>
      </c>
      <c r="M1717" s="124"/>
    </row>
    <row r="1718" spans="11:13" x14ac:dyDescent="0.15">
      <c r="K1718" s="125" t="str">
        <f t="shared" si="26"/>
        <v/>
      </c>
      <c r="L1718" t="e">
        <f>VLOOKUP(E1718,所属団体コード!$A$2:$B$225,2,0)</f>
        <v>#N/A</v>
      </c>
      <c r="M1718" s="124"/>
    </row>
    <row r="1719" spans="11:13" x14ac:dyDescent="0.15">
      <c r="K1719" s="125" t="str">
        <f t="shared" si="26"/>
        <v/>
      </c>
      <c r="L1719" t="e">
        <f>VLOOKUP(E1719,所属団体コード!$A$2:$B$225,2,0)</f>
        <v>#N/A</v>
      </c>
      <c r="M1719" s="124"/>
    </row>
    <row r="1720" spans="11:13" x14ac:dyDescent="0.15">
      <c r="K1720" s="125" t="str">
        <f t="shared" si="26"/>
        <v/>
      </c>
      <c r="L1720" t="e">
        <f>VLOOKUP(E1720,所属団体コード!$A$2:$B$225,2,0)</f>
        <v>#N/A</v>
      </c>
      <c r="M1720" s="124"/>
    </row>
    <row r="1721" spans="11:13" x14ac:dyDescent="0.15">
      <c r="K1721" s="125" t="str">
        <f t="shared" si="26"/>
        <v/>
      </c>
      <c r="L1721" t="e">
        <f>VLOOKUP(E1721,所属団体コード!$A$2:$B$225,2,0)</f>
        <v>#N/A</v>
      </c>
      <c r="M1721" s="124"/>
    </row>
    <row r="1722" spans="11:13" x14ac:dyDescent="0.15">
      <c r="K1722" s="125" t="str">
        <f t="shared" si="26"/>
        <v/>
      </c>
      <c r="L1722" t="e">
        <f>VLOOKUP(E1722,所属団体コード!$A$2:$B$225,2,0)</f>
        <v>#N/A</v>
      </c>
      <c r="M1722" s="124"/>
    </row>
    <row r="1723" spans="11:13" x14ac:dyDescent="0.15">
      <c r="K1723" s="125" t="str">
        <f t="shared" si="26"/>
        <v/>
      </c>
      <c r="L1723" t="e">
        <f>VLOOKUP(E1723,所属団体コード!$A$2:$B$225,2,0)</f>
        <v>#N/A</v>
      </c>
      <c r="M1723" s="124"/>
    </row>
    <row r="1724" spans="11:13" x14ac:dyDescent="0.15">
      <c r="K1724" s="125" t="str">
        <f t="shared" si="26"/>
        <v/>
      </c>
      <c r="L1724" t="e">
        <f>VLOOKUP(E1724,所属団体コード!$A$2:$B$225,2,0)</f>
        <v>#N/A</v>
      </c>
      <c r="M1724" s="124"/>
    </row>
    <row r="1725" spans="11:13" x14ac:dyDescent="0.15">
      <c r="K1725" s="125" t="str">
        <f t="shared" si="26"/>
        <v/>
      </c>
      <c r="L1725" t="e">
        <f>VLOOKUP(E1725,所属団体コード!$A$2:$B$225,2,0)</f>
        <v>#N/A</v>
      </c>
      <c r="M1725" s="124"/>
    </row>
    <row r="1726" spans="11:13" x14ac:dyDescent="0.15">
      <c r="K1726" s="125" t="str">
        <f t="shared" si="26"/>
        <v/>
      </c>
      <c r="L1726" t="e">
        <f>VLOOKUP(E1726,所属団体コード!$A$2:$B$225,2,0)</f>
        <v>#N/A</v>
      </c>
      <c r="M1726" s="124"/>
    </row>
    <row r="1727" spans="11:13" x14ac:dyDescent="0.15">
      <c r="K1727" s="125" t="str">
        <f t="shared" si="26"/>
        <v/>
      </c>
      <c r="L1727" t="e">
        <f>VLOOKUP(E1727,所属団体コード!$A$2:$B$225,2,0)</f>
        <v>#N/A</v>
      </c>
      <c r="M1727" s="124"/>
    </row>
    <row r="1728" spans="11:13" x14ac:dyDescent="0.15">
      <c r="K1728" s="125" t="str">
        <f t="shared" si="26"/>
        <v/>
      </c>
      <c r="L1728" t="e">
        <f>VLOOKUP(E1728,所属団体コード!$A$2:$B$225,2,0)</f>
        <v>#N/A</v>
      </c>
      <c r="M1728" s="124"/>
    </row>
    <row r="1729" spans="11:13" x14ac:dyDescent="0.15">
      <c r="K1729" s="125" t="str">
        <f t="shared" si="26"/>
        <v/>
      </c>
      <c r="L1729" t="e">
        <f>VLOOKUP(E1729,所属団体コード!$A$2:$B$225,2,0)</f>
        <v>#N/A</v>
      </c>
      <c r="M1729" s="124"/>
    </row>
    <row r="1730" spans="11:13" x14ac:dyDescent="0.15">
      <c r="K1730" s="125" t="str">
        <f t="shared" si="26"/>
        <v/>
      </c>
      <c r="L1730" t="e">
        <f>VLOOKUP(E1730,所属団体コード!$A$2:$B$225,2,0)</f>
        <v>#N/A</v>
      </c>
      <c r="M1730" s="124"/>
    </row>
    <row r="1731" spans="11:13" x14ac:dyDescent="0.15">
      <c r="K1731" s="125" t="str">
        <f t="shared" ref="K1731:K1794" si="27">LEFT(M1731,2)</f>
        <v/>
      </c>
      <c r="L1731" t="e">
        <f>VLOOKUP(E1731,所属団体コード!$A$2:$B$225,2,0)</f>
        <v>#N/A</v>
      </c>
      <c r="M1731" s="124"/>
    </row>
    <row r="1732" spans="11:13" x14ac:dyDescent="0.15">
      <c r="K1732" s="125" t="str">
        <f t="shared" si="27"/>
        <v/>
      </c>
      <c r="L1732" t="e">
        <f>VLOOKUP(E1732,所属団体コード!$A$2:$B$225,2,0)</f>
        <v>#N/A</v>
      </c>
      <c r="M1732" s="124"/>
    </row>
    <row r="1733" spans="11:13" x14ac:dyDescent="0.15">
      <c r="K1733" s="125" t="str">
        <f t="shared" si="27"/>
        <v/>
      </c>
      <c r="L1733" t="e">
        <f>VLOOKUP(E1733,所属団体コード!$A$2:$B$225,2,0)</f>
        <v>#N/A</v>
      </c>
      <c r="M1733" s="124"/>
    </row>
    <row r="1734" spans="11:13" x14ac:dyDescent="0.15">
      <c r="K1734" s="125" t="str">
        <f t="shared" si="27"/>
        <v/>
      </c>
      <c r="L1734" t="e">
        <f>VLOOKUP(E1734,所属団体コード!$A$2:$B$225,2,0)</f>
        <v>#N/A</v>
      </c>
      <c r="M1734" s="124"/>
    </row>
    <row r="1735" spans="11:13" x14ac:dyDescent="0.15">
      <c r="K1735" s="125" t="str">
        <f t="shared" si="27"/>
        <v/>
      </c>
      <c r="L1735" t="e">
        <f>VLOOKUP(E1735,所属団体コード!$A$2:$B$225,2,0)</f>
        <v>#N/A</v>
      </c>
      <c r="M1735" s="124"/>
    </row>
    <row r="1736" spans="11:13" x14ac:dyDescent="0.15">
      <c r="K1736" s="125" t="str">
        <f t="shared" si="27"/>
        <v/>
      </c>
      <c r="L1736" t="e">
        <f>VLOOKUP(E1736,所属団体コード!$A$2:$B$225,2,0)</f>
        <v>#N/A</v>
      </c>
      <c r="M1736" s="124"/>
    </row>
    <row r="1737" spans="11:13" x14ac:dyDescent="0.15">
      <c r="K1737" s="125" t="str">
        <f t="shared" si="27"/>
        <v/>
      </c>
      <c r="L1737" t="e">
        <f>VLOOKUP(E1737,所属団体コード!$A$2:$B$225,2,0)</f>
        <v>#N/A</v>
      </c>
      <c r="M1737" s="124"/>
    </row>
    <row r="1738" spans="11:13" x14ac:dyDescent="0.15">
      <c r="K1738" s="125" t="str">
        <f t="shared" si="27"/>
        <v/>
      </c>
      <c r="L1738" t="e">
        <f>VLOOKUP(E1738,所属団体コード!$A$2:$B$225,2,0)</f>
        <v>#N/A</v>
      </c>
      <c r="M1738" s="124"/>
    </row>
    <row r="1739" spans="11:13" x14ac:dyDescent="0.15">
      <c r="K1739" s="125" t="str">
        <f t="shared" si="27"/>
        <v/>
      </c>
      <c r="L1739" t="e">
        <f>VLOOKUP(E1739,所属団体コード!$A$2:$B$225,2,0)</f>
        <v>#N/A</v>
      </c>
      <c r="M1739" s="124"/>
    </row>
    <row r="1740" spans="11:13" x14ac:dyDescent="0.15">
      <c r="K1740" s="125" t="str">
        <f t="shared" si="27"/>
        <v/>
      </c>
      <c r="L1740" t="e">
        <f>VLOOKUP(E1740,所属団体コード!$A$2:$B$225,2,0)</f>
        <v>#N/A</v>
      </c>
      <c r="M1740" s="124"/>
    </row>
    <row r="1741" spans="11:13" x14ac:dyDescent="0.15">
      <c r="K1741" s="125" t="str">
        <f t="shared" si="27"/>
        <v/>
      </c>
      <c r="L1741" t="e">
        <f>VLOOKUP(E1741,所属団体コード!$A$2:$B$225,2,0)</f>
        <v>#N/A</v>
      </c>
      <c r="M1741" s="124"/>
    </row>
    <row r="1742" spans="11:13" x14ac:dyDescent="0.15">
      <c r="K1742" s="125" t="str">
        <f t="shared" si="27"/>
        <v/>
      </c>
      <c r="L1742" t="e">
        <f>VLOOKUP(E1742,所属団体コード!$A$2:$B$225,2,0)</f>
        <v>#N/A</v>
      </c>
      <c r="M1742" s="124"/>
    </row>
    <row r="1743" spans="11:13" x14ac:dyDescent="0.15">
      <c r="K1743" s="125" t="str">
        <f t="shared" si="27"/>
        <v/>
      </c>
      <c r="L1743" t="e">
        <f>VLOOKUP(E1743,所属団体コード!$A$2:$B$225,2,0)</f>
        <v>#N/A</v>
      </c>
      <c r="M1743" s="124"/>
    </row>
    <row r="1744" spans="11:13" x14ac:dyDescent="0.15">
      <c r="K1744" s="125" t="str">
        <f t="shared" si="27"/>
        <v/>
      </c>
      <c r="L1744" t="e">
        <f>VLOOKUP(E1744,所属団体コード!$A$2:$B$225,2,0)</f>
        <v>#N/A</v>
      </c>
      <c r="M1744" s="124"/>
    </row>
    <row r="1745" spans="11:13" x14ac:dyDescent="0.15">
      <c r="K1745" s="125" t="str">
        <f t="shared" si="27"/>
        <v/>
      </c>
      <c r="L1745" t="e">
        <f>VLOOKUP(E1745,所属団体コード!$A$2:$B$225,2,0)</f>
        <v>#N/A</v>
      </c>
      <c r="M1745" s="124"/>
    </row>
    <row r="1746" spans="11:13" x14ac:dyDescent="0.15">
      <c r="K1746" s="125" t="str">
        <f t="shared" si="27"/>
        <v/>
      </c>
      <c r="L1746" t="e">
        <f>VLOOKUP(E1746,所属団体コード!$A$2:$B$225,2,0)</f>
        <v>#N/A</v>
      </c>
      <c r="M1746" s="124"/>
    </row>
    <row r="1747" spans="11:13" x14ac:dyDescent="0.15">
      <c r="K1747" s="125" t="str">
        <f t="shared" si="27"/>
        <v/>
      </c>
      <c r="L1747" t="e">
        <f>VLOOKUP(E1747,所属団体コード!$A$2:$B$225,2,0)</f>
        <v>#N/A</v>
      </c>
      <c r="M1747" s="124"/>
    </row>
    <row r="1748" spans="11:13" x14ac:dyDescent="0.15">
      <c r="K1748" s="125" t="str">
        <f t="shared" si="27"/>
        <v/>
      </c>
      <c r="L1748" t="e">
        <f>VLOOKUP(E1748,所属団体コード!$A$2:$B$225,2,0)</f>
        <v>#N/A</v>
      </c>
      <c r="M1748" s="124"/>
    </row>
    <row r="1749" spans="11:13" x14ac:dyDescent="0.15">
      <c r="K1749" s="125" t="str">
        <f t="shared" si="27"/>
        <v/>
      </c>
      <c r="L1749" t="e">
        <f>VLOOKUP(E1749,所属団体コード!$A$2:$B$225,2,0)</f>
        <v>#N/A</v>
      </c>
      <c r="M1749" s="124"/>
    </row>
    <row r="1750" spans="11:13" x14ac:dyDescent="0.15">
      <c r="K1750" s="125" t="str">
        <f t="shared" si="27"/>
        <v/>
      </c>
      <c r="L1750" t="e">
        <f>VLOOKUP(E1750,所属団体コード!$A$2:$B$225,2,0)</f>
        <v>#N/A</v>
      </c>
      <c r="M1750" s="124"/>
    </row>
    <row r="1751" spans="11:13" x14ac:dyDescent="0.15">
      <c r="K1751" s="125" t="str">
        <f t="shared" si="27"/>
        <v/>
      </c>
      <c r="L1751" t="e">
        <f>VLOOKUP(E1751,所属団体コード!$A$2:$B$225,2,0)</f>
        <v>#N/A</v>
      </c>
      <c r="M1751" s="124"/>
    </row>
    <row r="1752" spans="11:13" x14ac:dyDescent="0.15">
      <c r="K1752" s="125" t="str">
        <f t="shared" si="27"/>
        <v/>
      </c>
      <c r="L1752" t="e">
        <f>VLOOKUP(E1752,所属団体コード!$A$2:$B$225,2,0)</f>
        <v>#N/A</v>
      </c>
      <c r="M1752" s="124"/>
    </row>
    <row r="1753" spans="11:13" x14ac:dyDescent="0.15">
      <c r="K1753" s="125" t="str">
        <f t="shared" si="27"/>
        <v/>
      </c>
      <c r="L1753" t="e">
        <f>VLOOKUP(E1753,所属団体コード!$A$2:$B$225,2,0)</f>
        <v>#N/A</v>
      </c>
      <c r="M1753" s="124"/>
    </row>
    <row r="1754" spans="11:13" x14ac:dyDescent="0.15">
      <c r="K1754" s="125" t="str">
        <f t="shared" si="27"/>
        <v/>
      </c>
      <c r="L1754" t="e">
        <f>VLOOKUP(E1754,所属団体コード!$A$2:$B$225,2,0)</f>
        <v>#N/A</v>
      </c>
      <c r="M1754" s="124"/>
    </row>
    <row r="1755" spans="11:13" x14ac:dyDescent="0.15">
      <c r="K1755" s="125" t="str">
        <f t="shared" si="27"/>
        <v/>
      </c>
      <c r="L1755" t="e">
        <f>VLOOKUP(E1755,所属団体コード!$A$2:$B$225,2,0)</f>
        <v>#N/A</v>
      </c>
      <c r="M1755" s="124"/>
    </row>
    <row r="1756" spans="11:13" x14ac:dyDescent="0.15">
      <c r="K1756" s="125" t="str">
        <f t="shared" si="27"/>
        <v/>
      </c>
      <c r="L1756" t="e">
        <f>VLOOKUP(E1756,所属団体コード!$A$2:$B$225,2,0)</f>
        <v>#N/A</v>
      </c>
      <c r="M1756" s="124"/>
    </row>
    <row r="1757" spans="11:13" x14ac:dyDescent="0.15">
      <c r="K1757" s="125" t="str">
        <f t="shared" si="27"/>
        <v/>
      </c>
      <c r="L1757" t="e">
        <f>VLOOKUP(E1757,所属団体コード!$A$2:$B$225,2,0)</f>
        <v>#N/A</v>
      </c>
      <c r="M1757" s="124"/>
    </row>
    <row r="1758" spans="11:13" x14ac:dyDescent="0.15">
      <c r="K1758" s="125" t="str">
        <f t="shared" si="27"/>
        <v/>
      </c>
      <c r="L1758" t="e">
        <f>VLOOKUP(E1758,所属団体コード!$A$2:$B$225,2,0)</f>
        <v>#N/A</v>
      </c>
      <c r="M1758" s="124"/>
    </row>
    <row r="1759" spans="11:13" x14ac:dyDescent="0.15">
      <c r="K1759" s="125" t="str">
        <f t="shared" si="27"/>
        <v/>
      </c>
      <c r="L1759" t="e">
        <f>VLOOKUP(E1759,所属団体コード!$A$2:$B$225,2,0)</f>
        <v>#N/A</v>
      </c>
      <c r="M1759" s="124"/>
    </row>
    <row r="1760" spans="11:13" x14ac:dyDescent="0.15">
      <c r="K1760" s="125" t="str">
        <f t="shared" si="27"/>
        <v/>
      </c>
      <c r="L1760" t="e">
        <f>VLOOKUP(E1760,所属団体コード!$A$2:$B$225,2,0)</f>
        <v>#N/A</v>
      </c>
      <c r="M1760" s="124"/>
    </row>
    <row r="1761" spans="11:13" x14ac:dyDescent="0.15">
      <c r="K1761" s="125" t="str">
        <f t="shared" si="27"/>
        <v/>
      </c>
      <c r="L1761" t="e">
        <f>VLOOKUP(E1761,所属団体コード!$A$2:$B$225,2,0)</f>
        <v>#N/A</v>
      </c>
      <c r="M1761" s="124"/>
    </row>
    <row r="1762" spans="11:13" x14ac:dyDescent="0.15">
      <c r="K1762" s="125" t="str">
        <f t="shared" si="27"/>
        <v/>
      </c>
      <c r="L1762" t="e">
        <f>VLOOKUP(E1762,所属団体コード!$A$2:$B$225,2,0)</f>
        <v>#N/A</v>
      </c>
      <c r="M1762" s="124"/>
    </row>
    <row r="1763" spans="11:13" x14ac:dyDescent="0.15">
      <c r="K1763" s="125" t="str">
        <f t="shared" si="27"/>
        <v/>
      </c>
      <c r="L1763" t="e">
        <f>VLOOKUP(E1763,所属団体コード!$A$2:$B$225,2,0)</f>
        <v>#N/A</v>
      </c>
      <c r="M1763" s="124"/>
    </row>
    <row r="1764" spans="11:13" x14ac:dyDescent="0.15">
      <c r="K1764" s="125" t="str">
        <f t="shared" si="27"/>
        <v/>
      </c>
      <c r="L1764" t="e">
        <f>VLOOKUP(E1764,所属団体コード!$A$2:$B$225,2,0)</f>
        <v>#N/A</v>
      </c>
      <c r="M1764" s="124"/>
    </row>
    <row r="1765" spans="11:13" x14ac:dyDescent="0.15">
      <c r="K1765" s="125" t="str">
        <f t="shared" si="27"/>
        <v/>
      </c>
      <c r="L1765" t="e">
        <f>VLOOKUP(E1765,所属団体コード!$A$2:$B$225,2,0)</f>
        <v>#N/A</v>
      </c>
      <c r="M1765" s="124"/>
    </row>
    <row r="1766" spans="11:13" x14ac:dyDescent="0.15">
      <c r="K1766" s="125" t="str">
        <f t="shared" si="27"/>
        <v/>
      </c>
      <c r="L1766" t="e">
        <f>VLOOKUP(E1766,所属団体コード!$A$2:$B$225,2,0)</f>
        <v>#N/A</v>
      </c>
      <c r="M1766" s="124"/>
    </row>
    <row r="1767" spans="11:13" x14ac:dyDescent="0.15">
      <c r="K1767" s="125" t="str">
        <f t="shared" si="27"/>
        <v/>
      </c>
      <c r="L1767" t="e">
        <f>VLOOKUP(E1767,所属団体コード!$A$2:$B$225,2,0)</f>
        <v>#N/A</v>
      </c>
      <c r="M1767" s="124"/>
    </row>
    <row r="1768" spans="11:13" x14ac:dyDescent="0.15">
      <c r="K1768" s="125" t="str">
        <f t="shared" si="27"/>
        <v/>
      </c>
      <c r="L1768" t="e">
        <f>VLOOKUP(E1768,所属団体コード!$A$2:$B$225,2,0)</f>
        <v>#N/A</v>
      </c>
      <c r="M1768" s="124"/>
    </row>
    <row r="1769" spans="11:13" x14ac:dyDescent="0.15">
      <c r="K1769" s="125" t="str">
        <f t="shared" si="27"/>
        <v/>
      </c>
      <c r="L1769" t="e">
        <f>VLOOKUP(E1769,所属団体コード!$A$2:$B$225,2,0)</f>
        <v>#N/A</v>
      </c>
      <c r="M1769" s="124"/>
    </row>
    <row r="1770" spans="11:13" x14ac:dyDescent="0.15">
      <c r="K1770" s="125" t="str">
        <f t="shared" si="27"/>
        <v/>
      </c>
      <c r="L1770" t="e">
        <f>VLOOKUP(E1770,所属団体コード!$A$2:$B$225,2,0)</f>
        <v>#N/A</v>
      </c>
      <c r="M1770" s="124"/>
    </row>
    <row r="1771" spans="11:13" x14ac:dyDescent="0.15">
      <c r="K1771" s="125" t="str">
        <f t="shared" si="27"/>
        <v/>
      </c>
      <c r="L1771" t="e">
        <f>VLOOKUP(E1771,所属団体コード!$A$2:$B$225,2,0)</f>
        <v>#N/A</v>
      </c>
      <c r="M1771" s="124"/>
    </row>
    <row r="1772" spans="11:13" x14ac:dyDescent="0.15">
      <c r="K1772" s="125" t="str">
        <f t="shared" si="27"/>
        <v/>
      </c>
      <c r="L1772" t="e">
        <f>VLOOKUP(E1772,所属団体コード!$A$2:$B$225,2,0)</f>
        <v>#N/A</v>
      </c>
      <c r="M1772" s="124"/>
    </row>
    <row r="1773" spans="11:13" x14ac:dyDescent="0.15">
      <c r="K1773" s="125" t="str">
        <f t="shared" si="27"/>
        <v/>
      </c>
      <c r="L1773" t="e">
        <f>VLOOKUP(E1773,所属団体コード!$A$2:$B$225,2,0)</f>
        <v>#N/A</v>
      </c>
      <c r="M1773" s="124"/>
    </row>
    <row r="1774" spans="11:13" x14ac:dyDescent="0.15">
      <c r="K1774" s="125" t="str">
        <f t="shared" si="27"/>
        <v/>
      </c>
      <c r="L1774" t="e">
        <f>VLOOKUP(E1774,所属団体コード!$A$2:$B$225,2,0)</f>
        <v>#N/A</v>
      </c>
      <c r="M1774" s="124"/>
    </row>
    <row r="1775" spans="11:13" x14ac:dyDescent="0.15">
      <c r="K1775" s="125" t="str">
        <f t="shared" si="27"/>
        <v/>
      </c>
      <c r="L1775" t="e">
        <f>VLOOKUP(E1775,所属団体コード!$A$2:$B$225,2,0)</f>
        <v>#N/A</v>
      </c>
      <c r="M1775" s="124"/>
    </row>
    <row r="1776" spans="11:13" x14ac:dyDescent="0.15">
      <c r="K1776" s="125" t="str">
        <f t="shared" si="27"/>
        <v/>
      </c>
      <c r="L1776" t="e">
        <f>VLOOKUP(E1776,所属団体コード!$A$2:$B$225,2,0)</f>
        <v>#N/A</v>
      </c>
      <c r="M1776" s="124"/>
    </row>
    <row r="1777" spans="11:13" x14ac:dyDescent="0.15">
      <c r="K1777" s="125" t="str">
        <f t="shared" si="27"/>
        <v/>
      </c>
      <c r="L1777" t="e">
        <f>VLOOKUP(E1777,所属団体コード!$A$2:$B$225,2,0)</f>
        <v>#N/A</v>
      </c>
      <c r="M1777" s="124"/>
    </row>
    <row r="1778" spans="11:13" x14ac:dyDescent="0.15">
      <c r="K1778" s="125" t="str">
        <f t="shared" si="27"/>
        <v/>
      </c>
      <c r="L1778" t="e">
        <f>VLOOKUP(E1778,所属団体コード!$A$2:$B$225,2,0)</f>
        <v>#N/A</v>
      </c>
      <c r="M1778" s="124"/>
    </row>
    <row r="1779" spans="11:13" x14ac:dyDescent="0.15">
      <c r="K1779" s="125" t="str">
        <f t="shared" si="27"/>
        <v/>
      </c>
      <c r="L1779" t="e">
        <f>VLOOKUP(E1779,所属団体コード!$A$2:$B$225,2,0)</f>
        <v>#N/A</v>
      </c>
      <c r="M1779" s="124"/>
    </row>
    <row r="1780" spans="11:13" x14ac:dyDescent="0.15">
      <c r="K1780" s="125" t="str">
        <f t="shared" si="27"/>
        <v/>
      </c>
      <c r="L1780" t="e">
        <f>VLOOKUP(E1780,所属団体コード!$A$2:$B$225,2,0)</f>
        <v>#N/A</v>
      </c>
      <c r="M1780" s="124"/>
    </row>
    <row r="1781" spans="11:13" x14ac:dyDescent="0.15">
      <c r="K1781" s="125" t="str">
        <f t="shared" si="27"/>
        <v/>
      </c>
      <c r="L1781" t="e">
        <f>VLOOKUP(E1781,所属団体コード!$A$2:$B$225,2,0)</f>
        <v>#N/A</v>
      </c>
      <c r="M1781" s="124"/>
    </row>
    <row r="1782" spans="11:13" x14ac:dyDescent="0.15">
      <c r="K1782" s="125" t="str">
        <f t="shared" si="27"/>
        <v/>
      </c>
      <c r="L1782" t="e">
        <f>VLOOKUP(E1782,所属団体コード!$A$2:$B$225,2,0)</f>
        <v>#N/A</v>
      </c>
      <c r="M1782" s="124"/>
    </row>
    <row r="1783" spans="11:13" x14ac:dyDescent="0.15">
      <c r="K1783" s="125" t="str">
        <f t="shared" si="27"/>
        <v/>
      </c>
      <c r="L1783" t="e">
        <f>VLOOKUP(E1783,所属団体コード!$A$2:$B$225,2,0)</f>
        <v>#N/A</v>
      </c>
      <c r="M1783" s="124"/>
    </row>
    <row r="1784" spans="11:13" x14ac:dyDescent="0.15">
      <c r="K1784" s="125" t="str">
        <f t="shared" si="27"/>
        <v/>
      </c>
      <c r="L1784" t="e">
        <f>VLOOKUP(E1784,所属団体コード!$A$2:$B$225,2,0)</f>
        <v>#N/A</v>
      </c>
      <c r="M1784" s="124"/>
    </row>
    <row r="1785" spans="11:13" x14ac:dyDescent="0.15">
      <c r="K1785" s="125" t="str">
        <f t="shared" si="27"/>
        <v/>
      </c>
      <c r="L1785" t="e">
        <f>VLOOKUP(E1785,所属団体コード!$A$2:$B$225,2,0)</f>
        <v>#N/A</v>
      </c>
      <c r="M1785" s="124"/>
    </row>
    <row r="1786" spans="11:13" x14ac:dyDescent="0.15">
      <c r="K1786" s="125" t="str">
        <f t="shared" si="27"/>
        <v/>
      </c>
      <c r="L1786" t="e">
        <f>VLOOKUP(E1786,所属団体コード!$A$2:$B$225,2,0)</f>
        <v>#N/A</v>
      </c>
      <c r="M1786" s="124"/>
    </row>
    <row r="1787" spans="11:13" x14ac:dyDescent="0.15">
      <c r="K1787" s="125" t="str">
        <f t="shared" si="27"/>
        <v/>
      </c>
      <c r="L1787" t="e">
        <f>VLOOKUP(E1787,所属団体コード!$A$2:$B$225,2,0)</f>
        <v>#N/A</v>
      </c>
      <c r="M1787" s="124"/>
    </row>
    <row r="1788" spans="11:13" x14ac:dyDescent="0.15">
      <c r="K1788" s="125" t="str">
        <f t="shared" si="27"/>
        <v/>
      </c>
      <c r="L1788" t="e">
        <f>VLOOKUP(E1788,所属団体コード!$A$2:$B$225,2,0)</f>
        <v>#N/A</v>
      </c>
      <c r="M1788" s="124"/>
    </row>
    <row r="1789" spans="11:13" x14ac:dyDescent="0.15">
      <c r="K1789" s="125" t="str">
        <f t="shared" si="27"/>
        <v/>
      </c>
      <c r="L1789" t="e">
        <f>VLOOKUP(E1789,所属団体コード!$A$2:$B$225,2,0)</f>
        <v>#N/A</v>
      </c>
      <c r="M1789" s="124"/>
    </row>
    <row r="1790" spans="11:13" x14ac:dyDescent="0.15">
      <c r="K1790" s="125" t="str">
        <f t="shared" si="27"/>
        <v/>
      </c>
      <c r="L1790" t="e">
        <f>VLOOKUP(E1790,所属団体コード!$A$2:$B$225,2,0)</f>
        <v>#N/A</v>
      </c>
      <c r="M1790" s="124"/>
    </row>
    <row r="1791" spans="11:13" x14ac:dyDescent="0.15">
      <c r="K1791" s="125" t="str">
        <f t="shared" si="27"/>
        <v/>
      </c>
      <c r="L1791" t="e">
        <f>VLOOKUP(E1791,所属団体コード!$A$2:$B$225,2,0)</f>
        <v>#N/A</v>
      </c>
      <c r="M1791" s="124"/>
    </row>
    <row r="1792" spans="11:13" x14ac:dyDescent="0.15">
      <c r="K1792" s="125" t="str">
        <f t="shared" si="27"/>
        <v/>
      </c>
      <c r="L1792" t="e">
        <f>VLOOKUP(E1792,所属団体コード!$A$2:$B$225,2,0)</f>
        <v>#N/A</v>
      </c>
      <c r="M1792" s="124"/>
    </row>
    <row r="1793" spans="11:13" x14ac:dyDescent="0.15">
      <c r="K1793" s="125" t="str">
        <f t="shared" si="27"/>
        <v/>
      </c>
      <c r="L1793" t="e">
        <f>VLOOKUP(E1793,所属団体コード!$A$2:$B$225,2,0)</f>
        <v>#N/A</v>
      </c>
      <c r="M1793" s="124"/>
    </row>
    <row r="1794" spans="11:13" x14ac:dyDescent="0.15">
      <c r="K1794" s="125" t="str">
        <f t="shared" si="27"/>
        <v/>
      </c>
      <c r="L1794" t="e">
        <f>VLOOKUP(E1794,所属団体コード!$A$2:$B$225,2,0)</f>
        <v>#N/A</v>
      </c>
      <c r="M1794" s="124"/>
    </row>
    <row r="1795" spans="11:13" x14ac:dyDescent="0.15">
      <c r="K1795" s="125" t="str">
        <f t="shared" ref="K1795:K1858" si="28">LEFT(M1795,2)</f>
        <v/>
      </c>
      <c r="L1795" t="e">
        <f>VLOOKUP(E1795,所属団体コード!$A$2:$B$225,2,0)</f>
        <v>#N/A</v>
      </c>
      <c r="M1795" s="124"/>
    </row>
    <row r="1796" spans="11:13" x14ac:dyDescent="0.15">
      <c r="K1796" s="125" t="str">
        <f t="shared" si="28"/>
        <v/>
      </c>
      <c r="L1796" t="e">
        <f>VLOOKUP(E1796,所属団体コード!$A$2:$B$225,2,0)</f>
        <v>#N/A</v>
      </c>
      <c r="M1796" s="124"/>
    </row>
    <row r="1797" spans="11:13" x14ac:dyDescent="0.15">
      <c r="K1797" s="125" t="str">
        <f t="shared" si="28"/>
        <v/>
      </c>
      <c r="L1797" t="e">
        <f>VLOOKUP(E1797,所属団体コード!$A$2:$B$225,2,0)</f>
        <v>#N/A</v>
      </c>
      <c r="M1797" s="124"/>
    </row>
    <row r="1798" spans="11:13" x14ac:dyDescent="0.15">
      <c r="K1798" s="125" t="str">
        <f t="shared" si="28"/>
        <v/>
      </c>
      <c r="L1798" t="e">
        <f>VLOOKUP(E1798,所属団体コード!$A$2:$B$225,2,0)</f>
        <v>#N/A</v>
      </c>
      <c r="M1798" s="124"/>
    </row>
    <row r="1799" spans="11:13" x14ac:dyDescent="0.15">
      <c r="K1799" s="125" t="str">
        <f t="shared" si="28"/>
        <v/>
      </c>
      <c r="L1799" t="e">
        <f>VLOOKUP(E1799,所属団体コード!$A$2:$B$225,2,0)</f>
        <v>#N/A</v>
      </c>
      <c r="M1799" s="124"/>
    </row>
    <row r="1800" spans="11:13" x14ac:dyDescent="0.15">
      <c r="K1800" s="125" t="str">
        <f t="shared" si="28"/>
        <v/>
      </c>
      <c r="L1800" t="e">
        <f>VLOOKUP(E1800,所属団体コード!$A$2:$B$225,2,0)</f>
        <v>#N/A</v>
      </c>
      <c r="M1800" s="124"/>
    </row>
    <row r="1801" spans="11:13" x14ac:dyDescent="0.15">
      <c r="K1801" s="125" t="str">
        <f t="shared" si="28"/>
        <v/>
      </c>
      <c r="L1801" t="e">
        <f>VLOOKUP(E1801,所属団体コード!$A$2:$B$225,2,0)</f>
        <v>#N/A</v>
      </c>
      <c r="M1801" s="124"/>
    </row>
    <row r="1802" spans="11:13" x14ac:dyDescent="0.15">
      <c r="K1802" s="125" t="str">
        <f t="shared" si="28"/>
        <v/>
      </c>
      <c r="L1802" t="e">
        <f>VLOOKUP(E1802,所属団体コード!$A$2:$B$225,2,0)</f>
        <v>#N/A</v>
      </c>
      <c r="M1802" s="124"/>
    </row>
    <row r="1803" spans="11:13" x14ac:dyDescent="0.15">
      <c r="K1803" s="125" t="str">
        <f t="shared" si="28"/>
        <v/>
      </c>
      <c r="L1803" t="e">
        <f>VLOOKUP(E1803,所属団体コード!$A$2:$B$225,2,0)</f>
        <v>#N/A</v>
      </c>
      <c r="M1803" s="124"/>
    </row>
    <row r="1804" spans="11:13" x14ac:dyDescent="0.15">
      <c r="K1804" s="125" t="str">
        <f t="shared" si="28"/>
        <v/>
      </c>
      <c r="L1804" t="e">
        <f>VLOOKUP(E1804,所属団体コード!$A$2:$B$225,2,0)</f>
        <v>#N/A</v>
      </c>
      <c r="M1804" s="124"/>
    </row>
    <row r="1805" spans="11:13" x14ac:dyDescent="0.15">
      <c r="K1805" s="125" t="str">
        <f t="shared" si="28"/>
        <v/>
      </c>
      <c r="L1805" t="e">
        <f>VLOOKUP(E1805,所属団体コード!$A$2:$B$225,2,0)</f>
        <v>#N/A</v>
      </c>
      <c r="M1805" s="124"/>
    </row>
    <row r="1806" spans="11:13" x14ac:dyDescent="0.15">
      <c r="K1806" s="125" t="str">
        <f t="shared" si="28"/>
        <v/>
      </c>
      <c r="L1806" t="e">
        <f>VLOOKUP(E1806,所属団体コード!$A$2:$B$225,2,0)</f>
        <v>#N/A</v>
      </c>
      <c r="M1806" s="124"/>
    </row>
    <row r="1807" spans="11:13" x14ac:dyDescent="0.15">
      <c r="K1807" s="125" t="str">
        <f t="shared" si="28"/>
        <v/>
      </c>
      <c r="L1807" t="e">
        <f>VLOOKUP(E1807,所属団体コード!$A$2:$B$225,2,0)</f>
        <v>#N/A</v>
      </c>
      <c r="M1807" s="124"/>
    </row>
    <row r="1808" spans="11:13" x14ac:dyDescent="0.15">
      <c r="K1808" s="125" t="str">
        <f t="shared" si="28"/>
        <v/>
      </c>
      <c r="L1808" t="e">
        <f>VLOOKUP(E1808,所属団体コード!$A$2:$B$225,2,0)</f>
        <v>#N/A</v>
      </c>
      <c r="M1808" s="124"/>
    </row>
    <row r="1809" spans="11:13" x14ac:dyDescent="0.15">
      <c r="K1809" s="125" t="str">
        <f t="shared" si="28"/>
        <v/>
      </c>
      <c r="L1809" t="e">
        <f>VLOOKUP(E1809,所属団体コード!$A$2:$B$225,2,0)</f>
        <v>#N/A</v>
      </c>
      <c r="M1809" s="124"/>
    </row>
    <row r="1810" spans="11:13" x14ac:dyDescent="0.15">
      <c r="K1810" s="125" t="str">
        <f t="shared" si="28"/>
        <v/>
      </c>
      <c r="L1810" t="e">
        <f>VLOOKUP(E1810,所属団体コード!$A$2:$B$225,2,0)</f>
        <v>#N/A</v>
      </c>
      <c r="M1810" s="124"/>
    </row>
    <row r="1811" spans="11:13" x14ac:dyDescent="0.15">
      <c r="K1811" s="125" t="str">
        <f t="shared" si="28"/>
        <v/>
      </c>
      <c r="L1811" t="e">
        <f>VLOOKUP(E1811,所属団体コード!$A$2:$B$225,2,0)</f>
        <v>#N/A</v>
      </c>
      <c r="M1811" s="124"/>
    </row>
    <row r="1812" spans="11:13" x14ac:dyDescent="0.15">
      <c r="K1812" s="125" t="str">
        <f t="shared" si="28"/>
        <v/>
      </c>
      <c r="L1812" t="e">
        <f>VLOOKUP(E1812,所属団体コード!$A$2:$B$225,2,0)</f>
        <v>#N/A</v>
      </c>
      <c r="M1812" s="124"/>
    </row>
    <row r="1813" spans="11:13" x14ac:dyDescent="0.15">
      <c r="K1813" s="125" t="str">
        <f t="shared" si="28"/>
        <v/>
      </c>
      <c r="L1813" t="e">
        <f>VLOOKUP(E1813,所属団体コード!$A$2:$B$225,2,0)</f>
        <v>#N/A</v>
      </c>
      <c r="M1813" s="124"/>
    </row>
    <row r="1814" spans="11:13" x14ac:dyDescent="0.15">
      <c r="K1814" s="125" t="str">
        <f t="shared" si="28"/>
        <v/>
      </c>
      <c r="L1814" t="e">
        <f>VLOOKUP(E1814,所属団体コード!$A$2:$B$225,2,0)</f>
        <v>#N/A</v>
      </c>
      <c r="M1814" s="124"/>
    </row>
    <row r="1815" spans="11:13" x14ac:dyDescent="0.15">
      <c r="K1815" s="125" t="str">
        <f t="shared" si="28"/>
        <v/>
      </c>
      <c r="L1815" t="e">
        <f>VLOOKUP(E1815,所属団体コード!$A$2:$B$225,2,0)</f>
        <v>#N/A</v>
      </c>
      <c r="M1815" s="124"/>
    </row>
    <row r="1816" spans="11:13" x14ac:dyDescent="0.15">
      <c r="K1816" s="125" t="str">
        <f t="shared" si="28"/>
        <v/>
      </c>
      <c r="L1816" t="e">
        <f>VLOOKUP(E1816,所属団体コード!$A$2:$B$225,2,0)</f>
        <v>#N/A</v>
      </c>
      <c r="M1816" s="124"/>
    </row>
    <row r="1817" spans="11:13" x14ac:dyDescent="0.15">
      <c r="K1817" s="125" t="str">
        <f t="shared" si="28"/>
        <v/>
      </c>
      <c r="L1817" t="e">
        <f>VLOOKUP(E1817,所属団体コード!$A$2:$B$225,2,0)</f>
        <v>#N/A</v>
      </c>
      <c r="M1817" s="124"/>
    </row>
    <row r="1818" spans="11:13" x14ac:dyDescent="0.15">
      <c r="K1818" s="125" t="str">
        <f t="shared" si="28"/>
        <v/>
      </c>
      <c r="L1818" t="e">
        <f>VLOOKUP(E1818,所属団体コード!$A$2:$B$225,2,0)</f>
        <v>#N/A</v>
      </c>
      <c r="M1818" s="124"/>
    </row>
    <row r="1819" spans="11:13" x14ac:dyDescent="0.15">
      <c r="K1819" s="125" t="str">
        <f t="shared" si="28"/>
        <v/>
      </c>
      <c r="L1819" t="e">
        <f>VLOOKUP(E1819,所属団体コード!$A$2:$B$225,2,0)</f>
        <v>#N/A</v>
      </c>
      <c r="M1819" s="124"/>
    </row>
    <row r="1820" spans="11:13" x14ac:dyDescent="0.15">
      <c r="K1820" s="125" t="str">
        <f t="shared" si="28"/>
        <v/>
      </c>
      <c r="L1820" t="e">
        <f>VLOOKUP(E1820,所属団体コード!$A$2:$B$225,2,0)</f>
        <v>#N/A</v>
      </c>
      <c r="M1820" s="124"/>
    </row>
    <row r="1821" spans="11:13" x14ac:dyDescent="0.15">
      <c r="K1821" s="125" t="str">
        <f t="shared" si="28"/>
        <v/>
      </c>
      <c r="L1821" t="e">
        <f>VLOOKUP(E1821,所属団体コード!$A$2:$B$225,2,0)</f>
        <v>#N/A</v>
      </c>
      <c r="M1821" s="124"/>
    </row>
    <row r="1822" spans="11:13" x14ac:dyDescent="0.15">
      <c r="K1822" s="125" t="str">
        <f t="shared" si="28"/>
        <v/>
      </c>
      <c r="L1822" t="e">
        <f>VLOOKUP(E1822,所属団体コード!$A$2:$B$225,2,0)</f>
        <v>#N/A</v>
      </c>
      <c r="M1822" s="124"/>
    </row>
    <row r="1823" spans="11:13" x14ac:dyDescent="0.15">
      <c r="K1823" s="125" t="str">
        <f t="shared" si="28"/>
        <v/>
      </c>
      <c r="L1823" t="e">
        <f>VLOOKUP(E1823,所属団体コード!$A$2:$B$225,2,0)</f>
        <v>#N/A</v>
      </c>
      <c r="M1823" s="124"/>
    </row>
    <row r="1824" spans="11:13" x14ac:dyDescent="0.15">
      <c r="K1824" s="125" t="str">
        <f t="shared" si="28"/>
        <v/>
      </c>
      <c r="L1824" t="e">
        <f>VLOOKUP(E1824,所属団体コード!$A$2:$B$225,2,0)</f>
        <v>#N/A</v>
      </c>
      <c r="M1824" s="124"/>
    </row>
    <row r="1825" spans="11:13" x14ac:dyDescent="0.15">
      <c r="K1825" s="125" t="str">
        <f t="shared" si="28"/>
        <v/>
      </c>
      <c r="L1825" t="e">
        <f>VLOOKUP(E1825,所属団体コード!$A$2:$B$225,2,0)</f>
        <v>#N/A</v>
      </c>
      <c r="M1825" s="124"/>
    </row>
    <row r="1826" spans="11:13" x14ac:dyDescent="0.15">
      <c r="K1826" s="125" t="str">
        <f t="shared" si="28"/>
        <v/>
      </c>
      <c r="L1826" t="e">
        <f>VLOOKUP(E1826,所属団体コード!$A$2:$B$225,2,0)</f>
        <v>#N/A</v>
      </c>
      <c r="M1826" s="124"/>
    </row>
    <row r="1827" spans="11:13" x14ac:dyDescent="0.15">
      <c r="K1827" s="125" t="str">
        <f t="shared" si="28"/>
        <v/>
      </c>
      <c r="L1827" t="e">
        <f>VLOOKUP(E1827,所属団体コード!$A$2:$B$225,2,0)</f>
        <v>#N/A</v>
      </c>
      <c r="M1827" s="124"/>
    </row>
    <row r="1828" spans="11:13" x14ac:dyDescent="0.15">
      <c r="K1828" s="125" t="str">
        <f t="shared" si="28"/>
        <v/>
      </c>
      <c r="L1828" t="e">
        <f>VLOOKUP(E1828,所属団体コード!$A$2:$B$225,2,0)</f>
        <v>#N/A</v>
      </c>
      <c r="M1828" s="124"/>
    </row>
    <row r="1829" spans="11:13" x14ac:dyDescent="0.15">
      <c r="K1829" s="125" t="str">
        <f t="shared" si="28"/>
        <v/>
      </c>
      <c r="L1829" t="e">
        <f>VLOOKUP(E1829,所属団体コード!$A$2:$B$225,2,0)</f>
        <v>#N/A</v>
      </c>
      <c r="M1829" s="124"/>
    </row>
    <row r="1830" spans="11:13" x14ac:dyDescent="0.15">
      <c r="K1830" s="125" t="str">
        <f t="shared" si="28"/>
        <v/>
      </c>
      <c r="L1830" t="e">
        <f>VLOOKUP(E1830,所属団体コード!$A$2:$B$225,2,0)</f>
        <v>#N/A</v>
      </c>
      <c r="M1830" s="124"/>
    </row>
    <row r="1831" spans="11:13" x14ac:dyDescent="0.15">
      <c r="K1831" s="125" t="str">
        <f t="shared" si="28"/>
        <v/>
      </c>
      <c r="L1831" t="e">
        <f>VLOOKUP(E1831,所属団体コード!$A$2:$B$225,2,0)</f>
        <v>#N/A</v>
      </c>
      <c r="M1831" s="124"/>
    </row>
    <row r="1832" spans="11:13" x14ac:dyDescent="0.15">
      <c r="K1832" s="125" t="str">
        <f t="shared" si="28"/>
        <v/>
      </c>
      <c r="L1832" t="e">
        <f>VLOOKUP(E1832,所属団体コード!$A$2:$B$225,2,0)</f>
        <v>#N/A</v>
      </c>
      <c r="M1832" s="124"/>
    </row>
    <row r="1833" spans="11:13" x14ac:dyDescent="0.15">
      <c r="K1833" s="125" t="str">
        <f t="shared" si="28"/>
        <v/>
      </c>
      <c r="L1833" t="e">
        <f>VLOOKUP(E1833,所属団体コード!$A$2:$B$225,2,0)</f>
        <v>#N/A</v>
      </c>
      <c r="M1833" s="124"/>
    </row>
    <row r="1834" spans="11:13" x14ac:dyDescent="0.15">
      <c r="K1834" s="125" t="str">
        <f t="shared" si="28"/>
        <v/>
      </c>
      <c r="L1834" t="e">
        <f>VLOOKUP(E1834,所属団体コード!$A$2:$B$225,2,0)</f>
        <v>#N/A</v>
      </c>
      <c r="M1834" s="124"/>
    </row>
    <row r="1835" spans="11:13" x14ac:dyDescent="0.15">
      <c r="K1835" s="125" t="str">
        <f t="shared" si="28"/>
        <v/>
      </c>
      <c r="L1835" t="e">
        <f>VLOOKUP(E1835,所属団体コード!$A$2:$B$225,2,0)</f>
        <v>#N/A</v>
      </c>
      <c r="M1835" s="124"/>
    </row>
    <row r="1836" spans="11:13" x14ac:dyDescent="0.15">
      <c r="K1836" s="125" t="str">
        <f t="shared" si="28"/>
        <v/>
      </c>
      <c r="L1836" t="e">
        <f>VLOOKUP(E1836,所属団体コード!$A$2:$B$225,2,0)</f>
        <v>#N/A</v>
      </c>
      <c r="M1836" s="124"/>
    </row>
    <row r="1837" spans="11:13" x14ac:dyDescent="0.15">
      <c r="K1837" s="125" t="str">
        <f t="shared" si="28"/>
        <v/>
      </c>
      <c r="L1837" t="e">
        <f>VLOOKUP(E1837,所属団体コード!$A$2:$B$225,2,0)</f>
        <v>#N/A</v>
      </c>
      <c r="M1837" s="124"/>
    </row>
    <row r="1838" spans="11:13" x14ac:dyDescent="0.15">
      <c r="K1838" s="125" t="str">
        <f t="shared" si="28"/>
        <v/>
      </c>
      <c r="L1838" t="e">
        <f>VLOOKUP(E1838,所属団体コード!$A$2:$B$225,2,0)</f>
        <v>#N/A</v>
      </c>
      <c r="M1838" s="124"/>
    </row>
    <row r="1839" spans="11:13" x14ac:dyDescent="0.15">
      <c r="K1839" s="125" t="str">
        <f t="shared" si="28"/>
        <v/>
      </c>
      <c r="L1839" t="e">
        <f>VLOOKUP(E1839,所属団体コード!$A$2:$B$225,2,0)</f>
        <v>#N/A</v>
      </c>
      <c r="M1839" s="124"/>
    </row>
    <row r="1840" spans="11:13" x14ac:dyDescent="0.15">
      <c r="K1840" s="125" t="str">
        <f t="shared" si="28"/>
        <v/>
      </c>
      <c r="L1840" t="e">
        <f>VLOOKUP(E1840,所属団体コード!$A$2:$B$225,2,0)</f>
        <v>#N/A</v>
      </c>
      <c r="M1840" s="124"/>
    </row>
    <row r="1841" spans="11:13" x14ac:dyDescent="0.15">
      <c r="K1841" s="125" t="str">
        <f t="shared" si="28"/>
        <v/>
      </c>
      <c r="L1841" t="e">
        <f>VLOOKUP(E1841,所属団体コード!$A$2:$B$225,2,0)</f>
        <v>#N/A</v>
      </c>
      <c r="M1841" s="124"/>
    </row>
    <row r="1842" spans="11:13" x14ac:dyDescent="0.15">
      <c r="K1842" s="125" t="str">
        <f t="shared" si="28"/>
        <v/>
      </c>
      <c r="L1842" t="e">
        <f>VLOOKUP(E1842,所属団体コード!$A$2:$B$225,2,0)</f>
        <v>#N/A</v>
      </c>
      <c r="M1842" s="124"/>
    </row>
    <row r="1843" spans="11:13" x14ac:dyDescent="0.15">
      <c r="K1843" s="125" t="str">
        <f t="shared" si="28"/>
        <v/>
      </c>
      <c r="L1843" t="e">
        <f>VLOOKUP(E1843,所属団体コード!$A$2:$B$225,2,0)</f>
        <v>#N/A</v>
      </c>
      <c r="M1843" s="124"/>
    </row>
    <row r="1844" spans="11:13" x14ac:dyDescent="0.15">
      <c r="K1844" s="125" t="str">
        <f t="shared" si="28"/>
        <v/>
      </c>
      <c r="L1844" t="e">
        <f>VLOOKUP(E1844,所属団体コード!$A$2:$B$225,2,0)</f>
        <v>#N/A</v>
      </c>
      <c r="M1844" s="124"/>
    </row>
    <row r="1845" spans="11:13" x14ac:dyDescent="0.15">
      <c r="K1845" s="125" t="str">
        <f t="shared" si="28"/>
        <v/>
      </c>
      <c r="L1845" t="e">
        <f>VLOOKUP(E1845,所属団体コード!$A$2:$B$225,2,0)</f>
        <v>#N/A</v>
      </c>
      <c r="M1845" s="124"/>
    </row>
    <row r="1846" spans="11:13" x14ac:dyDescent="0.15">
      <c r="K1846" s="125" t="str">
        <f t="shared" si="28"/>
        <v/>
      </c>
      <c r="L1846" t="e">
        <f>VLOOKUP(E1846,所属団体コード!$A$2:$B$225,2,0)</f>
        <v>#N/A</v>
      </c>
      <c r="M1846" s="124"/>
    </row>
    <row r="1847" spans="11:13" x14ac:dyDescent="0.15">
      <c r="K1847" s="125" t="str">
        <f t="shared" si="28"/>
        <v/>
      </c>
      <c r="L1847" t="e">
        <f>VLOOKUP(E1847,所属団体コード!$A$2:$B$225,2,0)</f>
        <v>#N/A</v>
      </c>
      <c r="M1847" s="124"/>
    </row>
    <row r="1848" spans="11:13" x14ac:dyDescent="0.15">
      <c r="K1848" s="125" t="str">
        <f t="shared" si="28"/>
        <v/>
      </c>
      <c r="L1848" t="e">
        <f>VLOOKUP(E1848,所属団体コード!$A$2:$B$225,2,0)</f>
        <v>#N/A</v>
      </c>
      <c r="M1848" s="124"/>
    </row>
    <row r="1849" spans="11:13" x14ac:dyDescent="0.15">
      <c r="K1849" s="125" t="str">
        <f t="shared" si="28"/>
        <v/>
      </c>
      <c r="L1849" t="e">
        <f>VLOOKUP(E1849,所属団体コード!$A$2:$B$225,2,0)</f>
        <v>#N/A</v>
      </c>
      <c r="M1849" s="124"/>
    </row>
    <row r="1850" spans="11:13" x14ac:dyDescent="0.15">
      <c r="K1850" s="125" t="str">
        <f t="shared" si="28"/>
        <v/>
      </c>
      <c r="L1850" t="e">
        <f>VLOOKUP(E1850,所属団体コード!$A$2:$B$225,2,0)</f>
        <v>#N/A</v>
      </c>
      <c r="M1850" s="124"/>
    </row>
    <row r="1851" spans="11:13" x14ac:dyDescent="0.15">
      <c r="K1851" s="125" t="str">
        <f t="shared" si="28"/>
        <v/>
      </c>
      <c r="L1851" t="e">
        <f>VLOOKUP(E1851,所属団体コード!$A$2:$B$225,2,0)</f>
        <v>#N/A</v>
      </c>
      <c r="M1851" s="124"/>
    </row>
    <row r="1852" spans="11:13" x14ac:dyDescent="0.15">
      <c r="K1852" s="125" t="str">
        <f t="shared" si="28"/>
        <v/>
      </c>
      <c r="L1852" t="e">
        <f>VLOOKUP(E1852,所属団体コード!$A$2:$B$225,2,0)</f>
        <v>#N/A</v>
      </c>
      <c r="M1852" s="124"/>
    </row>
    <row r="1853" spans="11:13" x14ac:dyDescent="0.15">
      <c r="K1853" s="125" t="str">
        <f t="shared" si="28"/>
        <v/>
      </c>
      <c r="L1853" t="e">
        <f>VLOOKUP(E1853,所属団体コード!$A$2:$B$225,2,0)</f>
        <v>#N/A</v>
      </c>
      <c r="M1853" s="124"/>
    </row>
    <row r="1854" spans="11:13" x14ac:dyDescent="0.15">
      <c r="K1854" s="125" t="str">
        <f t="shared" si="28"/>
        <v/>
      </c>
      <c r="L1854" t="e">
        <f>VLOOKUP(E1854,所属団体コード!$A$2:$B$225,2,0)</f>
        <v>#N/A</v>
      </c>
      <c r="M1854" s="124"/>
    </row>
    <row r="1855" spans="11:13" x14ac:dyDescent="0.15">
      <c r="K1855" s="125" t="str">
        <f t="shared" si="28"/>
        <v/>
      </c>
      <c r="L1855" t="e">
        <f>VLOOKUP(E1855,所属団体コード!$A$2:$B$225,2,0)</f>
        <v>#N/A</v>
      </c>
      <c r="M1855" s="124"/>
    </row>
    <row r="1856" spans="11:13" x14ac:dyDescent="0.15">
      <c r="K1856" s="125" t="str">
        <f t="shared" si="28"/>
        <v/>
      </c>
      <c r="L1856" t="e">
        <f>VLOOKUP(E1856,所属団体コード!$A$2:$B$225,2,0)</f>
        <v>#N/A</v>
      </c>
      <c r="M1856" s="124"/>
    </row>
    <row r="1857" spans="11:13" x14ac:dyDescent="0.15">
      <c r="K1857" s="125" t="str">
        <f t="shared" si="28"/>
        <v/>
      </c>
      <c r="L1857" t="e">
        <f>VLOOKUP(E1857,所属団体コード!$A$2:$B$225,2,0)</f>
        <v>#N/A</v>
      </c>
      <c r="M1857" s="124"/>
    </row>
    <row r="1858" spans="11:13" x14ac:dyDescent="0.15">
      <c r="K1858" s="125" t="str">
        <f t="shared" si="28"/>
        <v/>
      </c>
      <c r="L1858" t="e">
        <f>VLOOKUP(E1858,所属団体コード!$A$2:$B$225,2,0)</f>
        <v>#N/A</v>
      </c>
      <c r="M1858" s="124"/>
    </row>
    <row r="1859" spans="11:13" x14ac:dyDescent="0.15">
      <c r="K1859" s="125" t="str">
        <f t="shared" ref="K1859:K1922" si="29">LEFT(M1859,2)</f>
        <v/>
      </c>
      <c r="L1859" t="e">
        <f>VLOOKUP(E1859,所属団体コード!$A$2:$B$225,2,0)</f>
        <v>#N/A</v>
      </c>
      <c r="M1859" s="124"/>
    </row>
    <row r="1860" spans="11:13" x14ac:dyDescent="0.15">
      <c r="K1860" s="125" t="str">
        <f t="shared" si="29"/>
        <v/>
      </c>
      <c r="L1860" t="e">
        <f>VLOOKUP(E1860,所属団体コード!$A$2:$B$225,2,0)</f>
        <v>#N/A</v>
      </c>
      <c r="M1860" s="124"/>
    </row>
    <row r="1861" spans="11:13" x14ac:dyDescent="0.15">
      <c r="K1861" s="125" t="str">
        <f t="shared" si="29"/>
        <v/>
      </c>
      <c r="L1861" t="e">
        <f>VLOOKUP(E1861,所属団体コード!$A$2:$B$225,2,0)</f>
        <v>#N/A</v>
      </c>
      <c r="M1861" s="124"/>
    </row>
    <row r="1862" spans="11:13" x14ac:dyDescent="0.15">
      <c r="K1862" s="125" t="str">
        <f t="shared" si="29"/>
        <v/>
      </c>
      <c r="L1862" t="e">
        <f>VLOOKUP(E1862,所属団体コード!$A$2:$B$225,2,0)</f>
        <v>#N/A</v>
      </c>
      <c r="M1862" s="124"/>
    </row>
    <row r="1863" spans="11:13" x14ac:dyDescent="0.15">
      <c r="K1863" s="125" t="str">
        <f t="shared" si="29"/>
        <v/>
      </c>
      <c r="L1863" t="e">
        <f>VLOOKUP(E1863,所属団体コード!$A$2:$B$225,2,0)</f>
        <v>#N/A</v>
      </c>
      <c r="M1863" s="124"/>
    </row>
    <row r="1864" spans="11:13" x14ac:dyDescent="0.15">
      <c r="K1864" s="125" t="str">
        <f t="shared" si="29"/>
        <v/>
      </c>
      <c r="L1864" t="e">
        <f>VLOOKUP(E1864,所属団体コード!$A$2:$B$225,2,0)</f>
        <v>#N/A</v>
      </c>
      <c r="M1864" s="124"/>
    </row>
    <row r="1865" spans="11:13" x14ac:dyDescent="0.15">
      <c r="K1865" s="125" t="str">
        <f t="shared" si="29"/>
        <v/>
      </c>
      <c r="L1865" t="e">
        <f>VLOOKUP(E1865,所属団体コード!$A$2:$B$225,2,0)</f>
        <v>#N/A</v>
      </c>
      <c r="M1865" s="124"/>
    </row>
    <row r="1866" spans="11:13" x14ac:dyDescent="0.15">
      <c r="K1866" s="125" t="str">
        <f t="shared" si="29"/>
        <v/>
      </c>
      <c r="L1866" t="e">
        <f>VLOOKUP(E1866,所属団体コード!$A$2:$B$225,2,0)</f>
        <v>#N/A</v>
      </c>
      <c r="M1866" s="124"/>
    </row>
    <row r="1867" spans="11:13" x14ac:dyDescent="0.15">
      <c r="K1867" s="125" t="str">
        <f t="shared" si="29"/>
        <v/>
      </c>
      <c r="L1867" t="e">
        <f>VLOOKUP(E1867,所属団体コード!$A$2:$B$225,2,0)</f>
        <v>#N/A</v>
      </c>
      <c r="M1867" s="124"/>
    </row>
    <row r="1868" spans="11:13" x14ac:dyDescent="0.15">
      <c r="K1868" s="125" t="str">
        <f t="shared" si="29"/>
        <v/>
      </c>
      <c r="L1868" t="e">
        <f>VLOOKUP(E1868,所属団体コード!$A$2:$B$225,2,0)</f>
        <v>#N/A</v>
      </c>
      <c r="M1868" s="124"/>
    </row>
    <row r="1869" spans="11:13" x14ac:dyDescent="0.15">
      <c r="K1869" s="125" t="str">
        <f t="shared" si="29"/>
        <v/>
      </c>
      <c r="L1869" t="e">
        <f>VLOOKUP(E1869,所属団体コード!$A$2:$B$225,2,0)</f>
        <v>#N/A</v>
      </c>
      <c r="M1869" s="124"/>
    </row>
    <row r="1870" spans="11:13" x14ac:dyDescent="0.15">
      <c r="K1870" s="125" t="str">
        <f t="shared" si="29"/>
        <v/>
      </c>
      <c r="L1870" t="e">
        <f>VLOOKUP(E1870,所属団体コード!$A$2:$B$225,2,0)</f>
        <v>#N/A</v>
      </c>
      <c r="M1870" s="124"/>
    </row>
    <row r="1871" spans="11:13" x14ac:dyDescent="0.15">
      <c r="K1871" s="125" t="str">
        <f t="shared" si="29"/>
        <v/>
      </c>
      <c r="L1871" t="e">
        <f>VLOOKUP(E1871,所属団体コード!$A$2:$B$225,2,0)</f>
        <v>#N/A</v>
      </c>
      <c r="M1871" s="124"/>
    </row>
    <row r="1872" spans="11:13" x14ac:dyDescent="0.15">
      <c r="K1872" s="125" t="str">
        <f t="shared" si="29"/>
        <v/>
      </c>
      <c r="L1872" t="e">
        <f>VLOOKUP(E1872,所属団体コード!$A$2:$B$225,2,0)</f>
        <v>#N/A</v>
      </c>
      <c r="M1872" s="124"/>
    </row>
    <row r="1873" spans="11:13" x14ac:dyDescent="0.15">
      <c r="K1873" s="125" t="str">
        <f t="shared" si="29"/>
        <v/>
      </c>
      <c r="L1873" t="e">
        <f>VLOOKUP(E1873,所属団体コード!$A$2:$B$225,2,0)</f>
        <v>#N/A</v>
      </c>
      <c r="M1873" s="124"/>
    </row>
    <row r="1874" spans="11:13" x14ac:dyDescent="0.15">
      <c r="K1874" s="125" t="str">
        <f t="shared" si="29"/>
        <v/>
      </c>
      <c r="L1874" t="e">
        <f>VLOOKUP(E1874,所属団体コード!$A$2:$B$225,2,0)</f>
        <v>#N/A</v>
      </c>
      <c r="M1874" s="124"/>
    </row>
    <row r="1875" spans="11:13" x14ac:dyDescent="0.15">
      <c r="K1875" s="125" t="str">
        <f t="shared" si="29"/>
        <v/>
      </c>
      <c r="L1875" t="e">
        <f>VLOOKUP(E1875,所属団体コード!$A$2:$B$225,2,0)</f>
        <v>#N/A</v>
      </c>
      <c r="M1875" s="124"/>
    </row>
    <row r="1876" spans="11:13" x14ac:dyDescent="0.15">
      <c r="K1876" s="125" t="str">
        <f t="shared" si="29"/>
        <v/>
      </c>
      <c r="L1876" t="e">
        <f>VLOOKUP(E1876,所属団体コード!$A$2:$B$225,2,0)</f>
        <v>#N/A</v>
      </c>
      <c r="M1876" s="124"/>
    </row>
    <row r="1877" spans="11:13" x14ac:dyDescent="0.15">
      <c r="K1877" s="125" t="str">
        <f t="shared" si="29"/>
        <v/>
      </c>
      <c r="L1877" t="e">
        <f>VLOOKUP(E1877,所属団体コード!$A$2:$B$225,2,0)</f>
        <v>#N/A</v>
      </c>
      <c r="M1877" s="124"/>
    </row>
    <row r="1878" spans="11:13" x14ac:dyDescent="0.15">
      <c r="K1878" s="125" t="str">
        <f t="shared" si="29"/>
        <v/>
      </c>
      <c r="L1878" t="e">
        <f>VLOOKUP(E1878,所属団体コード!$A$2:$B$225,2,0)</f>
        <v>#N/A</v>
      </c>
      <c r="M1878" s="124"/>
    </row>
    <row r="1879" spans="11:13" x14ac:dyDescent="0.15">
      <c r="K1879" s="125" t="str">
        <f t="shared" si="29"/>
        <v/>
      </c>
      <c r="L1879" t="e">
        <f>VLOOKUP(E1879,所属団体コード!$A$2:$B$225,2,0)</f>
        <v>#N/A</v>
      </c>
      <c r="M1879" s="124"/>
    </row>
    <row r="1880" spans="11:13" x14ac:dyDescent="0.15">
      <c r="K1880" s="125" t="str">
        <f t="shared" si="29"/>
        <v/>
      </c>
      <c r="L1880" t="e">
        <f>VLOOKUP(E1880,所属団体コード!$A$2:$B$225,2,0)</f>
        <v>#N/A</v>
      </c>
      <c r="M1880" s="124"/>
    </row>
    <row r="1881" spans="11:13" x14ac:dyDescent="0.15">
      <c r="K1881" s="125" t="str">
        <f t="shared" si="29"/>
        <v/>
      </c>
      <c r="L1881" t="e">
        <f>VLOOKUP(E1881,所属団体コード!$A$2:$B$225,2,0)</f>
        <v>#N/A</v>
      </c>
      <c r="M1881" s="124"/>
    </row>
    <row r="1882" spans="11:13" x14ac:dyDescent="0.15">
      <c r="K1882" s="125" t="str">
        <f t="shared" si="29"/>
        <v/>
      </c>
      <c r="L1882" t="e">
        <f>VLOOKUP(E1882,所属団体コード!$A$2:$B$225,2,0)</f>
        <v>#N/A</v>
      </c>
      <c r="M1882" s="124"/>
    </row>
    <row r="1883" spans="11:13" x14ac:dyDescent="0.15">
      <c r="K1883" s="125" t="str">
        <f t="shared" si="29"/>
        <v/>
      </c>
      <c r="L1883" t="e">
        <f>VLOOKUP(E1883,所属団体コード!$A$2:$B$225,2,0)</f>
        <v>#N/A</v>
      </c>
      <c r="M1883" s="124"/>
    </row>
    <row r="1884" spans="11:13" x14ac:dyDescent="0.15">
      <c r="K1884" s="125" t="str">
        <f t="shared" si="29"/>
        <v/>
      </c>
      <c r="L1884" t="e">
        <f>VLOOKUP(E1884,所属団体コード!$A$2:$B$225,2,0)</f>
        <v>#N/A</v>
      </c>
      <c r="M1884" s="124"/>
    </row>
    <row r="1885" spans="11:13" x14ac:dyDescent="0.15">
      <c r="K1885" s="125" t="str">
        <f t="shared" si="29"/>
        <v/>
      </c>
      <c r="L1885" t="e">
        <f>VLOOKUP(E1885,所属団体コード!$A$2:$B$225,2,0)</f>
        <v>#N/A</v>
      </c>
      <c r="M1885" s="124"/>
    </row>
    <row r="1886" spans="11:13" x14ac:dyDescent="0.15">
      <c r="K1886" s="125" t="str">
        <f t="shared" si="29"/>
        <v/>
      </c>
      <c r="L1886" t="e">
        <f>VLOOKUP(E1886,所属団体コード!$A$2:$B$225,2,0)</f>
        <v>#N/A</v>
      </c>
      <c r="M1886" s="124"/>
    </row>
    <row r="1887" spans="11:13" x14ac:dyDescent="0.15">
      <c r="K1887" s="125" t="str">
        <f t="shared" si="29"/>
        <v/>
      </c>
      <c r="L1887" t="e">
        <f>VLOOKUP(E1887,所属団体コード!$A$2:$B$225,2,0)</f>
        <v>#N/A</v>
      </c>
      <c r="M1887" s="124"/>
    </row>
    <row r="1888" spans="11:13" x14ac:dyDescent="0.15">
      <c r="K1888" s="125" t="str">
        <f t="shared" si="29"/>
        <v/>
      </c>
      <c r="L1888" t="e">
        <f>VLOOKUP(E1888,所属団体コード!$A$2:$B$225,2,0)</f>
        <v>#N/A</v>
      </c>
      <c r="M1888" s="124"/>
    </row>
    <row r="1889" spans="11:13" x14ac:dyDescent="0.15">
      <c r="K1889" s="125" t="str">
        <f t="shared" si="29"/>
        <v/>
      </c>
      <c r="L1889" t="e">
        <f>VLOOKUP(E1889,所属団体コード!$A$2:$B$225,2,0)</f>
        <v>#N/A</v>
      </c>
      <c r="M1889" s="124"/>
    </row>
    <row r="1890" spans="11:13" x14ac:dyDescent="0.15">
      <c r="K1890" s="125" t="str">
        <f t="shared" si="29"/>
        <v/>
      </c>
      <c r="L1890" t="e">
        <f>VLOOKUP(E1890,所属団体コード!$A$2:$B$225,2,0)</f>
        <v>#N/A</v>
      </c>
      <c r="M1890" s="124"/>
    </row>
    <row r="1891" spans="11:13" x14ac:dyDescent="0.15">
      <c r="K1891" s="125" t="str">
        <f t="shared" si="29"/>
        <v/>
      </c>
      <c r="L1891" t="e">
        <f>VLOOKUP(E1891,所属団体コード!$A$2:$B$225,2,0)</f>
        <v>#N/A</v>
      </c>
      <c r="M1891" s="124"/>
    </row>
    <row r="1892" spans="11:13" x14ac:dyDescent="0.15">
      <c r="K1892" s="125" t="str">
        <f t="shared" si="29"/>
        <v/>
      </c>
      <c r="L1892" t="e">
        <f>VLOOKUP(E1892,所属団体コード!$A$2:$B$225,2,0)</f>
        <v>#N/A</v>
      </c>
      <c r="M1892" s="124"/>
    </row>
    <row r="1893" spans="11:13" x14ac:dyDescent="0.15">
      <c r="K1893" s="125" t="str">
        <f t="shared" si="29"/>
        <v/>
      </c>
      <c r="L1893" t="e">
        <f>VLOOKUP(E1893,所属団体コード!$A$2:$B$225,2,0)</f>
        <v>#N/A</v>
      </c>
      <c r="M1893" s="124"/>
    </row>
    <row r="1894" spans="11:13" x14ac:dyDescent="0.15">
      <c r="K1894" s="125" t="str">
        <f t="shared" si="29"/>
        <v/>
      </c>
      <c r="L1894" t="e">
        <f>VLOOKUP(E1894,所属団体コード!$A$2:$B$225,2,0)</f>
        <v>#N/A</v>
      </c>
      <c r="M1894" s="124"/>
    </row>
    <row r="1895" spans="11:13" x14ac:dyDescent="0.15">
      <c r="K1895" s="125" t="str">
        <f t="shared" si="29"/>
        <v/>
      </c>
      <c r="L1895" t="e">
        <f>VLOOKUP(E1895,所属団体コード!$A$2:$B$225,2,0)</f>
        <v>#N/A</v>
      </c>
      <c r="M1895" s="124"/>
    </row>
    <row r="1896" spans="11:13" x14ac:dyDescent="0.15">
      <c r="K1896" s="125" t="str">
        <f t="shared" si="29"/>
        <v/>
      </c>
      <c r="L1896" t="e">
        <f>VLOOKUP(E1896,所属団体コード!$A$2:$B$225,2,0)</f>
        <v>#N/A</v>
      </c>
      <c r="M1896" s="124"/>
    </row>
    <row r="1897" spans="11:13" x14ac:dyDescent="0.15">
      <c r="K1897" s="125" t="str">
        <f t="shared" si="29"/>
        <v/>
      </c>
      <c r="L1897" t="e">
        <f>VLOOKUP(E1897,所属団体コード!$A$2:$B$225,2,0)</f>
        <v>#N/A</v>
      </c>
      <c r="M1897" s="124"/>
    </row>
    <row r="1898" spans="11:13" x14ac:dyDescent="0.15">
      <c r="K1898" s="125" t="str">
        <f t="shared" si="29"/>
        <v/>
      </c>
      <c r="L1898" t="e">
        <f>VLOOKUP(E1898,所属団体コード!$A$2:$B$225,2,0)</f>
        <v>#N/A</v>
      </c>
      <c r="M1898" s="124"/>
    </row>
    <row r="1899" spans="11:13" x14ac:dyDescent="0.15">
      <c r="K1899" s="125" t="str">
        <f t="shared" si="29"/>
        <v/>
      </c>
      <c r="L1899" t="e">
        <f>VLOOKUP(E1899,所属団体コード!$A$2:$B$225,2,0)</f>
        <v>#N/A</v>
      </c>
      <c r="M1899" s="124"/>
    </row>
    <row r="1900" spans="11:13" x14ac:dyDescent="0.15">
      <c r="K1900" s="125" t="str">
        <f t="shared" si="29"/>
        <v/>
      </c>
      <c r="L1900" t="e">
        <f>VLOOKUP(E1900,所属団体コード!$A$2:$B$225,2,0)</f>
        <v>#N/A</v>
      </c>
      <c r="M1900" s="124"/>
    </row>
    <row r="1901" spans="11:13" x14ac:dyDescent="0.15">
      <c r="K1901" s="125" t="str">
        <f t="shared" si="29"/>
        <v/>
      </c>
      <c r="L1901" t="e">
        <f>VLOOKUP(E1901,所属団体コード!$A$2:$B$225,2,0)</f>
        <v>#N/A</v>
      </c>
      <c r="M1901" s="124"/>
    </row>
    <row r="1902" spans="11:13" x14ac:dyDescent="0.15">
      <c r="K1902" s="125" t="str">
        <f t="shared" si="29"/>
        <v/>
      </c>
      <c r="L1902" t="e">
        <f>VLOOKUP(E1902,所属団体コード!$A$2:$B$225,2,0)</f>
        <v>#N/A</v>
      </c>
      <c r="M1902" s="124"/>
    </row>
    <row r="1903" spans="11:13" x14ac:dyDescent="0.15">
      <c r="K1903" s="125" t="str">
        <f t="shared" si="29"/>
        <v/>
      </c>
      <c r="L1903" t="e">
        <f>VLOOKUP(E1903,所属団体コード!$A$2:$B$225,2,0)</f>
        <v>#N/A</v>
      </c>
      <c r="M1903" s="124"/>
    </row>
    <row r="1904" spans="11:13" x14ac:dyDescent="0.15">
      <c r="K1904" s="125" t="str">
        <f t="shared" si="29"/>
        <v/>
      </c>
      <c r="L1904" t="e">
        <f>VLOOKUP(E1904,所属団体コード!$A$2:$B$225,2,0)</f>
        <v>#N/A</v>
      </c>
      <c r="M1904" s="124"/>
    </row>
    <row r="1905" spans="11:13" x14ac:dyDescent="0.15">
      <c r="K1905" s="125" t="str">
        <f t="shared" si="29"/>
        <v/>
      </c>
      <c r="L1905" t="e">
        <f>VLOOKUP(E1905,所属団体コード!$A$2:$B$225,2,0)</f>
        <v>#N/A</v>
      </c>
      <c r="M1905" s="124"/>
    </row>
    <row r="1906" spans="11:13" x14ac:dyDescent="0.15">
      <c r="K1906" s="125" t="str">
        <f t="shared" si="29"/>
        <v/>
      </c>
      <c r="L1906" t="e">
        <f>VLOOKUP(E1906,所属団体コード!$A$2:$B$225,2,0)</f>
        <v>#N/A</v>
      </c>
      <c r="M1906" s="124"/>
    </row>
    <row r="1907" spans="11:13" x14ac:dyDescent="0.15">
      <c r="K1907" s="125" t="str">
        <f t="shared" si="29"/>
        <v/>
      </c>
      <c r="L1907" t="e">
        <f>VLOOKUP(E1907,所属団体コード!$A$2:$B$225,2,0)</f>
        <v>#N/A</v>
      </c>
      <c r="M1907" s="124"/>
    </row>
    <row r="1908" spans="11:13" x14ac:dyDescent="0.15">
      <c r="K1908" s="125" t="str">
        <f t="shared" si="29"/>
        <v/>
      </c>
      <c r="L1908" t="e">
        <f>VLOOKUP(E1908,所属団体コード!$A$2:$B$225,2,0)</f>
        <v>#N/A</v>
      </c>
      <c r="M1908" s="124"/>
    </row>
    <row r="1909" spans="11:13" x14ac:dyDescent="0.15">
      <c r="K1909" s="125" t="str">
        <f t="shared" si="29"/>
        <v/>
      </c>
      <c r="L1909" t="e">
        <f>VLOOKUP(E1909,所属団体コード!$A$2:$B$225,2,0)</f>
        <v>#N/A</v>
      </c>
      <c r="M1909" s="124"/>
    </row>
    <row r="1910" spans="11:13" x14ac:dyDescent="0.15">
      <c r="K1910" s="125" t="str">
        <f t="shared" si="29"/>
        <v/>
      </c>
      <c r="L1910" t="e">
        <f>VLOOKUP(E1910,所属団体コード!$A$2:$B$225,2,0)</f>
        <v>#N/A</v>
      </c>
      <c r="M1910" s="124"/>
    </row>
    <row r="1911" spans="11:13" x14ac:dyDescent="0.15">
      <c r="K1911" s="125" t="str">
        <f t="shared" si="29"/>
        <v/>
      </c>
      <c r="L1911" t="e">
        <f>VLOOKUP(E1911,所属団体コード!$A$2:$B$225,2,0)</f>
        <v>#N/A</v>
      </c>
      <c r="M1911" s="124"/>
    </row>
    <row r="1912" spans="11:13" x14ac:dyDescent="0.15">
      <c r="K1912" s="125" t="str">
        <f t="shared" si="29"/>
        <v/>
      </c>
      <c r="L1912" t="e">
        <f>VLOOKUP(E1912,所属団体コード!$A$2:$B$225,2,0)</f>
        <v>#N/A</v>
      </c>
      <c r="M1912" s="124"/>
    </row>
    <row r="1913" spans="11:13" x14ac:dyDescent="0.15">
      <c r="K1913" s="125" t="str">
        <f t="shared" si="29"/>
        <v/>
      </c>
      <c r="L1913" t="e">
        <f>VLOOKUP(E1913,所属団体コード!$A$2:$B$225,2,0)</f>
        <v>#N/A</v>
      </c>
      <c r="M1913" s="124"/>
    </row>
    <row r="1914" spans="11:13" x14ac:dyDescent="0.15">
      <c r="K1914" s="125" t="str">
        <f t="shared" si="29"/>
        <v/>
      </c>
      <c r="L1914" t="e">
        <f>VLOOKUP(E1914,所属団体コード!$A$2:$B$225,2,0)</f>
        <v>#N/A</v>
      </c>
      <c r="M1914" s="124"/>
    </row>
    <row r="1915" spans="11:13" x14ac:dyDescent="0.15">
      <c r="K1915" s="125" t="str">
        <f t="shared" si="29"/>
        <v/>
      </c>
      <c r="L1915" t="e">
        <f>VLOOKUP(E1915,所属団体コード!$A$2:$B$225,2,0)</f>
        <v>#N/A</v>
      </c>
      <c r="M1915" s="124"/>
    </row>
    <row r="1916" spans="11:13" x14ac:dyDescent="0.15">
      <c r="K1916" s="125" t="str">
        <f t="shared" si="29"/>
        <v/>
      </c>
      <c r="L1916" t="e">
        <f>VLOOKUP(E1916,所属団体コード!$A$2:$B$225,2,0)</f>
        <v>#N/A</v>
      </c>
      <c r="M1916" s="124"/>
    </row>
    <row r="1917" spans="11:13" x14ac:dyDescent="0.15">
      <c r="K1917" s="125" t="str">
        <f t="shared" si="29"/>
        <v/>
      </c>
      <c r="L1917" t="e">
        <f>VLOOKUP(E1917,所属団体コード!$A$2:$B$225,2,0)</f>
        <v>#N/A</v>
      </c>
      <c r="M1917" s="124"/>
    </row>
    <row r="1918" spans="11:13" x14ac:dyDescent="0.15">
      <c r="K1918" s="125" t="str">
        <f t="shared" si="29"/>
        <v/>
      </c>
      <c r="L1918" t="e">
        <f>VLOOKUP(E1918,所属団体コード!$A$2:$B$225,2,0)</f>
        <v>#N/A</v>
      </c>
      <c r="M1918" s="124"/>
    </row>
    <row r="1919" spans="11:13" x14ac:dyDescent="0.15">
      <c r="K1919" s="125" t="str">
        <f t="shared" si="29"/>
        <v/>
      </c>
      <c r="L1919" t="e">
        <f>VLOOKUP(E1919,所属団体コード!$A$2:$B$225,2,0)</f>
        <v>#N/A</v>
      </c>
      <c r="M1919" s="124"/>
    </row>
    <row r="1920" spans="11:13" x14ac:dyDescent="0.15">
      <c r="K1920" s="125" t="str">
        <f t="shared" si="29"/>
        <v/>
      </c>
      <c r="L1920" t="e">
        <f>VLOOKUP(E1920,所属団体コード!$A$2:$B$225,2,0)</f>
        <v>#N/A</v>
      </c>
      <c r="M1920" s="124"/>
    </row>
    <row r="1921" spans="11:13" x14ac:dyDescent="0.15">
      <c r="K1921" s="125" t="str">
        <f t="shared" si="29"/>
        <v/>
      </c>
      <c r="L1921" t="e">
        <f>VLOOKUP(E1921,所属団体コード!$A$2:$B$225,2,0)</f>
        <v>#N/A</v>
      </c>
      <c r="M1921" s="124"/>
    </row>
    <row r="1922" spans="11:13" x14ac:dyDescent="0.15">
      <c r="K1922" s="125" t="str">
        <f t="shared" si="29"/>
        <v/>
      </c>
      <c r="L1922" t="e">
        <f>VLOOKUP(E1922,所属団体コード!$A$2:$B$225,2,0)</f>
        <v>#N/A</v>
      </c>
      <c r="M1922" s="124"/>
    </row>
    <row r="1923" spans="11:13" x14ac:dyDescent="0.15">
      <c r="K1923" s="125" t="str">
        <f t="shared" ref="K1923:K1986" si="30">LEFT(M1923,2)</f>
        <v/>
      </c>
      <c r="L1923" t="e">
        <f>VLOOKUP(E1923,所属団体コード!$A$2:$B$225,2,0)</f>
        <v>#N/A</v>
      </c>
      <c r="M1923" s="124"/>
    </row>
    <row r="1924" spans="11:13" x14ac:dyDescent="0.15">
      <c r="K1924" s="125" t="str">
        <f t="shared" si="30"/>
        <v/>
      </c>
      <c r="L1924" t="e">
        <f>VLOOKUP(E1924,所属団体コード!$A$2:$B$225,2,0)</f>
        <v>#N/A</v>
      </c>
      <c r="M1924" s="124"/>
    </row>
    <row r="1925" spans="11:13" x14ac:dyDescent="0.15">
      <c r="K1925" s="125" t="str">
        <f t="shared" si="30"/>
        <v/>
      </c>
      <c r="L1925" t="e">
        <f>VLOOKUP(E1925,所属団体コード!$A$2:$B$225,2,0)</f>
        <v>#N/A</v>
      </c>
      <c r="M1925" s="124"/>
    </row>
    <row r="1926" spans="11:13" x14ac:dyDescent="0.15">
      <c r="K1926" s="125" t="str">
        <f t="shared" si="30"/>
        <v/>
      </c>
      <c r="L1926" t="e">
        <f>VLOOKUP(E1926,所属団体コード!$A$2:$B$225,2,0)</f>
        <v>#N/A</v>
      </c>
      <c r="M1926" s="124"/>
    </row>
    <row r="1927" spans="11:13" x14ac:dyDescent="0.15">
      <c r="K1927" s="125" t="str">
        <f t="shared" si="30"/>
        <v/>
      </c>
      <c r="L1927" t="e">
        <f>VLOOKUP(E1927,所属団体コード!$A$2:$B$225,2,0)</f>
        <v>#N/A</v>
      </c>
      <c r="M1927" s="124"/>
    </row>
    <row r="1928" spans="11:13" x14ac:dyDescent="0.15">
      <c r="K1928" s="125" t="str">
        <f t="shared" si="30"/>
        <v/>
      </c>
      <c r="L1928" t="e">
        <f>VLOOKUP(E1928,所属団体コード!$A$2:$B$225,2,0)</f>
        <v>#N/A</v>
      </c>
      <c r="M1928" s="124"/>
    </row>
    <row r="1929" spans="11:13" x14ac:dyDescent="0.15">
      <c r="K1929" s="125" t="str">
        <f t="shared" si="30"/>
        <v/>
      </c>
      <c r="L1929" t="e">
        <f>VLOOKUP(E1929,所属団体コード!$A$2:$B$225,2,0)</f>
        <v>#N/A</v>
      </c>
      <c r="M1929" s="124"/>
    </row>
    <row r="1930" spans="11:13" x14ac:dyDescent="0.15">
      <c r="K1930" s="125" t="str">
        <f t="shared" si="30"/>
        <v/>
      </c>
      <c r="L1930" t="e">
        <f>VLOOKUP(E1930,所属団体コード!$A$2:$B$225,2,0)</f>
        <v>#N/A</v>
      </c>
      <c r="M1930" s="124"/>
    </row>
    <row r="1931" spans="11:13" x14ac:dyDescent="0.15">
      <c r="K1931" s="125" t="str">
        <f t="shared" si="30"/>
        <v/>
      </c>
      <c r="L1931" t="e">
        <f>VLOOKUP(E1931,所属団体コード!$A$2:$B$225,2,0)</f>
        <v>#N/A</v>
      </c>
      <c r="M1931" s="124"/>
    </row>
    <row r="1932" spans="11:13" x14ac:dyDescent="0.15">
      <c r="K1932" s="125" t="str">
        <f t="shared" si="30"/>
        <v/>
      </c>
      <c r="L1932" t="e">
        <f>VLOOKUP(E1932,所属団体コード!$A$2:$B$225,2,0)</f>
        <v>#N/A</v>
      </c>
      <c r="M1932" s="124"/>
    </row>
    <row r="1933" spans="11:13" x14ac:dyDescent="0.15">
      <c r="K1933" s="125" t="str">
        <f t="shared" si="30"/>
        <v/>
      </c>
      <c r="L1933" t="e">
        <f>VLOOKUP(E1933,所属団体コード!$A$2:$B$225,2,0)</f>
        <v>#N/A</v>
      </c>
      <c r="M1933" s="124"/>
    </row>
    <row r="1934" spans="11:13" x14ac:dyDescent="0.15">
      <c r="K1934" s="125" t="str">
        <f t="shared" si="30"/>
        <v/>
      </c>
      <c r="L1934" t="e">
        <f>VLOOKUP(E1934,所属団体コード!$A$2:$B$225,2,0)</f>
        <v>#N/A</v>
      </c>
      <c r="M1934" s="124"/>
    </row>
    <row r="1935" spans="11:13" x14ac:dyDescent="0.15">
      <c r="K1935" s="125" t="str">
        <f t="shared" si="30"/>
        <v/>
      </c>
      <c r="L1935" t="e">
        <f>VLOOKUP(E1935,所属団体コード!$A$2:$B$225,2,0)</f>
        <v>#N/A</v>
      </c>
      <c r="M1935" s="124"/>
    </row>
    <row r="1936" spans="11:13" x14ac:dyDescent="0.15">
      <c r="K1936" s="125" t="str">
        <f t="shared" si="30"/>
        <v/>
      </c>
      <c r="L1936" t="e">
        <f>VLOOKUP(E1936,所属団体コード!$A$2:$B$225,2,0)</f>
        <v>#N/A</v>
      </c>
      <c r="M1936" s="124"/>
    </row>
    <row r="1937" spans="11:13" x14ac:dyDescent="0.15">
      <c r="K1937" s="125" t="str">
        <f t="shared" si="30"/>
        <v/>
      </c>
      <c r="L1937" t="e">
        <f>VLOOKUP(E1937,所属団体コード!$A$2:$B$225,2,0)</f>
        <v>#N/A</v>
      </c>
      <c r="M1937" s="124"/>
    </row>
    <row r="1938" spans="11:13" x14ac:dyDescent="0.15">
      <c r="K1938" s="125" t="str">
        <f t="shared" si="30"/>
        <v/>
      </c>
      <c r="L1938" t="e">
        <f>VLOOKUP(E1938,所属団体コード!$A$2:$B$225,2,0)</f>
        <v>#N/A</v>
      </c>
      <c r="M1938" s="124"/>
    </row>
    <row r="1939" spans="11:13" x14ac:dyDescent="0.15">
      <c r="K1939" s="125" t="str">
        <f t="shared" si="30"/>
        <v/>
      </c>
      <c r="L1939" t="e">
        <f>VLOOKUP(E1939,所属団体コード!$A$2:$B$225,2,0)</f>
        <v>#N/A</v>
      </c>
      <c r="M1939" s="124"/>
    </row>
    <row r="1940" spans="11:13" x14ac:dyDescent="0.15">
      <c r="K1940" s="125" t="str">
        <f t="shared" si="30"/>
        <v/>
      </c>
      <c r="L1940" t="e">
        <f>VLOOKUP(E1940,所属団体コード!$A$2:$B$225,2,0)</f>
        <v>#N/A</v>
      </c>
      <c r="M1940" s="124"/>
    </row>
    <row r="1941" spans="11:13" x14ac:dyDescent="0.15">
      <c r="K1941" s="125" t="str">
        <f t="shared" si="30"/>
        <v/>
      </c>
      <c r="L1941" t="e">
        <f>VLOOKUP(E1941,所属団体コード!$A$2:$B$225,2,0)</f>
        <v>#N/A</v>
      </c>
      <c r="M1941" s="124"/>
    </row>
    <row r="1942" spans="11:13" x14ac:dyDescent="0.15">
      <c r="K1942" s="125" t="str">
        <f t="shared" si="30"/>
        <v/>
      </c>
      <c r="L1942" t="e">
        <f>VLOOKUP(E1942,所属団体コード!$A$2:$B$225,2,0)</f>
        <v>#N/A</v>
      </c>
      <c r="M1942" s="124"/>
    </row>
    <row r="1943" spans="11:13" x14ac:dyDescent="0.15">
      <c r="K1943" s="125" t="str">
        <f t="shared" si="30"/>
        <v/>
      </c>
      <c r="L1943" t="e">
        <f>VLOOKUP(E1943,所属団体コード!$A$2:$B$225,2,0)</f>
        <v>#N/A</v>
      </c>
      <c r="M1943" s="124"/>
    </row>
    <row r="1944" spans="11:13" x14ac:dyDescent="0.15">
      <c r="K1944" s="125" t="str">
        <f t="shared" si="30"/>
        <v/>
      </c>
      <c r="L1944" t="e">
        <f>VLOOKUP(E1944,所属団体コード!$A$2:$B$225,2,0)</f>
        <v>#N/A</v>
      </c>
      <c r="M1944" s="124"/>
    </row>
    <row r="1945" spans="11:13" x14ac:dyDescent="0.15">
      <c r="K1945" s="125" t="str">
        <f t="shared" si="30"/>
        <v/>
      </c>
      <c r="L1945" t="e">
        <f>VLOOKUP(E1945,所属団体コード!$A$2:$B$225,2,0)</f>
        <v>#N/A</v>
      </c>
      <c r="M1945" s="124"/>
    </row>
    <row r="1946" spans="11:13" x14ac:dyDescent="0.15">
      <c r="K1946" s="125" t="str">
        <f t="shared" si="30"/>
        <v/>
      </c>
      <c r="L1946" t="e">
        <f>VLOOKUP(E1946,所属団体コード!$A$2:$B$225,2,0)</f>
        <v>#N/A</v>
      </c>
      <c r="M1946" s="124"/>
    </row>
    <row r="1947" spans="11:13" x14ac:dyDescent="0.15">
      <c r="K1947" s="125" t="str">
        <f t="shared" si="30"/>
        <v/>
      </c>
      <c r="L1947" t="e">
        <f>VLOOKUP(E1947,所属団体コード!$A$2:$B$225,2,0)</f>
        <v>#N/A</v>
      </c>
      <c r="M1947" s="124"/>
    </row>
    <row r="1948" spans="11:13" x14ac:dyDescent="0.15">
      <c r="K1948" s="125" t="str">
        <f t="shared" si="30"/>
        <v/>
      </c>
      <c r="L1948" t="e">
        <f>VLOOKUP(E1948,所属団体コード!$A$2:$B$225,2,0)</f>
        <v>#N/A</v>
      </c>
      <c r="M1948" s="124"/>
    </row>
    <row r="1949" spans="11:13" x14ac:dyDescent="0.15">
      <c r="K1949" s="125" t="str">
        <f t="shared" si="30"/>
        <v/>
      </c>
      <c r="L1949" t="e">
        <f>VLOOKUP(E1949,所属団体コード!$A$2:$B$225,2,0)</f>
        <v>#N/A</v>
      </c>
      <c r="M1949" s="124"/>
    </row>
    <row r="1950" spans="11:13" x14ac:dyDescent="0.15">
      <c r="K1950" s="125" t="str">
        <f t="shared" si="30"/>
        <v/>
      </c>
      <c r="L1950" t="e">
        <f>VLOOKUP(E1950,所属団体コード!$A$2:$B$225,2,0)</f>
        <v>#N/A</v>
      </c>
      <c r="M1950" s="124"/>
    </row>
    <row r="1951" spans="11:13" x14ac:dyDescent="0.15">
      <c r="K1951" s="125" t="str">
        <f t="shared" si="30"/>
        <v/>
      </c>
      <c r="L1951" t="e">
        <f>VLOOKUP(E1951,所属団体コード!$A$2:$B$225,2,0)</f>
        <v>#N/A</v>
      </c>
      <c r="M1951" s="124"/>
    </row>
    <row r="1952" spans="11:13" x14ac:dyDescent="0.15">
      <c r="K1952" s="125" t="str">
        <f t="shared" si="30"/>
        <v/>
      </c>
      <c r="L1952" t="e">
        <f>VLOOKUP(E1952,所属団体コード!$A$2:$B$225,2,0)</f>
        <v>#N/A</v>
      </c>
      <c r="M1952" s="124"/>
    </row>
    <row r="1953" spans="11:13" x14ac:dyDescent="0.15">
      <c r="K1953" s="125" t="str">
        <f t="shared" si="30"/>
        <v/>
      </c>
      <c r="L1953" t="e">
        <f>VLOOKUP(E1953,所属団体コード!$A$2:$B$225,2,0)</f>
        <v>#N/A</v>
      </c>
      <c r="M1953" s="124"/>
    </row>
    <row r="1954" spans="11:13" x14ac:dyDescent="0.15">
      <c r="K1954" s="125" t="str">
        <f t="shared" si="30"/>
        <v/>
      </c>
      <c r="L1954" t="e">
        <f>VLOOKUP(E1954,所属団体コード!$A$2:$B$225,2,0)</f>
        <v>#N/A</v>
      </c>
      <c r="M1954" s="124"/>
    </row>
    <row r="1955" spans="11:13" x14ac:dyDescent="0.15">
      <c r="K1955" s="125" t="str">
        <f t="shared" si="30"/>
        <v/>
      </c>
      <c r="L1955" t="e">
        <f>VLOOKUP(E1955,所属団体コード!$A$2:$B$225,2,0)</f>
        <v>#N/A</v>
      </c>
      <c r="M1955" s="124"/>
    </row>
    <row r="1956" spans="11:13" x14ac:dyDescent="0.15">
      <c r="K1956" s="125" t="str">
        <f t="shared" si="30"/>
        <v/>
      </c>
      <c r="L1956" t="e">
        <f>VLOOKUP(E1956,所属団体コード!$A$2:$B$225,2,0)</f>
        <v>#N/A</v>
      </c>
      <c r="M1956" s="124"/>
    </row>
    <row r="1957" spans="11:13" x14ac:dyDescent="0.15">
      <c r="K1957" s="125" t="str">
        <f t="shared" si="30"/>
        <v/>
      </c>
      <c r="L1957" t="e">
        <f>VLOOKUP(E1957,所属団体コード!$A$2:$B$225,2,0)</f>
        <v>#N/A</v>
      </c>
      <c r="M1957" s="124"/>
    </row>
    <row r="1958" spans="11:13" x14ac:dyDescent="0.15">
      <c r="K1958" s="125" t="str">
        <f t="shared" si="30"/>
        <v/>
      </c>
      <c r="L1958" t="e">
        <f>VLOOKUP(E1958,所属団体コード!$A$2:$B$225,2,0)</f>
        <v>#N/A</v>
      </c>
      <c r="M1958" s="124"/>
    </row>
    <row r="1959" spans="11:13" x14ac:dyDescent="0.15">
      <c r="K1959" s="125" t="str">
        <f t="shared" si="30"/>
        <v/>
      </c>
      <c r="L1959" t="e">
        <f>VLOOKUP(E1959,所属団体コード!$A$2:$B$225,2,0)</f>
        <v>#N/A</v>
      </c>
      <c r="M1959" s="124"/>
    </row>
    <row r="1960" spans="11:13" x14ac:dyDescent="0.15">
      <c r="K1960" s="125" t="str">
        <f t="shared" si="30"/>
        <v/>
      </c>
      <c r="L1960" t="e">
        <f>VLOOKUP(E1960,所属団体コード!$A$2:$B$225,2,0)</f>
        <v>#N/A</v>
      </c>
      <c r="M1960" s="124"/>
    </row>
    <row r="1961" spans="11:13" x14ac:dyDescent="0.15">
      <c r="K1961" s="125" t="str">
        <f t="shared" si="30"/>
        <v/>
      </c>
      <c r="L1961" t="e">
        <f>VLOOKUP(E1961,所属団体コード!$A$2:$B$225,2,0)</f>
        <v>#N/A</v>
      </c>
      <c r="M1961" s="124"/>
    </row>
    <row r="1962" spans="11:13" x14ac:dyDescent="0.15">
      <c r="K1962" s="125" t="str">
        <f t="shared" si="30"/>
        <v/>
      </c>
      <c r="L1962" t="e">
        <f>VLOOKUP(E1962,所属団体コード!$A$2:$B$225,2,0)</f>
        <v>#N/A</v>
      </c>
      <c r="M1962" s="124"/>
    </row>
    <row r="1963" spans="11:13" x14ac:dyDescent="0.15">
      <c r="K1963" s="125" t="str">
        <f t="shared" si="30"/>
        <v/>
      </c>
      <c r="L1963" t="e">
        <f>VLOOKUP(E1963,所属団体コード!$A$2:$B$225,2,0)</f>
        <v>#N/A</v>
      </c>
      <c r="M1963" s="124"/>
    </row>
    <row r="1964" spans="11:13" x14ac:dyDescent="0.15">
      <c r="K1964" s="125" t="str">
        <f t="shared" si="30"/>
        <v/>
      </c>
      <c r="L1964" t="e">
        <f>VLOOKUP(E1964,所属団体コード!$A$2:$B$225,2,0)</f>
        <v>#N/A</v>
      </c>
      <c r="M1964" s="124"/>
    </row>
    <row r="1965" spans="11:13" x14ac:dyDescent="0.15">
      <c r="K1965" s="125" t="str">
        <f t="shared" si="30"/>
        <v/>
      </c>
      <c r="L1965" t="e">
        <f>VLOOKUP(E1965,所属団体コード!$A$2:$B$225,2,0)</f>
        <v>#N/A</v>
      </c>
      <c r="M1965" s="124"/>
    </row>
    <row r="1966" spans="11:13" x14ac:dyDescent="0.15">
      <c r="K1966" s="125" t="str">
        <f t="shared" si="30"/>
        <v/>
      </c>
      <c r="L1966" t="e">
        <f>VLOOKUP(E1966,所属団体コード!$A$2:$B$225,2,0)</f>
        <v>#N/A</v>
      </c>
      <c r="M1966" s="124"/>
    </row>
    <row r="1967" spans="11:13" x14ac:dyDescent="0.15">
      <c r="K1967" s="125" t="str">
        <f t="shared" si="30"/>
        <v/>
      </c>
      <c r="L1967" t="e">
        <f>VLOOKUP(E1967,所属団体コード!$A$2:$B$225,2,0)</f>
        <v>#N/A</v>
      </c>
      <c r="M1967" s="124"/>
    </row>
    <row r="1968" spans="11:13" x14ac:dyDescent="0.15">
      <c r="K1968" s="125" t="str">
        <f t="shared" si="30"/>
        <v/>
      </c>
      <c r="L1968" t="e">
        <f>VLOOKUP(E1968,所属団体コード!$A$2:$B$225,2,0)</f>
        <v>#N/A</v>
      </c>
      <c r="M1968" s="124"/>
    </row>
    <row r="1969" spans="11:13" x14ac:dyDescent="0.15">
      <c r="K1969" s="125" t="str">
        <f t="shared" si="30"/>
        <v/>
      </c>
      <c r="L1969" t="e">
        <f>VLOOKUP(E1969,所属団体コード!$A$2:$B$225,2,0)</f>
        <v>#N/A</v>
      </c>
      <c r="M1969" s="124"/>
    </row>
    <row r="1970" spans="11:13" x14ac:dyDescent="0.15">
      <c r="K1970" s="125" t="str">
        <f t="shared" si="30"/>
        <v/>
      </c>
      <c r="L1970" t="e">
        <f>VLOOKUP(E1970,所属団体コード!$A$2:$B$225,2,0)</f>
        <v>#N/A</v>
      </c>
      <c r="M1970" s="124"/>
    </row>
    <row r="1971" spans="11:13" x14ac:dyDescent="0.15">
      <c r="K1971" s="125" t="str">
        <f t="shared" si="30"/>
        <v/>
      </c>
      <c r="L1971" t="e">
        <f>VLOOKUP(E1971,所属団体コード!$A$2:$B$225,2,0)</f>
        <v>#N/A</v>
      </c>
      <c r="M1971" s="124"/>
    </row>
    <row r="1972" spans="11:13" x14ac:dyDescent="0.15">
      <c r="K1972" s="125" t="str">
        <f t="shared" si="30"/>
        <v/>
      </c>
      <c r="L1972" t="e">
        <f>VLOOKUP(E1972,所属団体コード!$A$2:$B$225,2,0)</f>
        <v>#N/A</v>
      </c>
      <c r="M1972" s="124"/>
    </row>
    <row r="1973" spans="11:13" x14ac:dyDescent="0.15">
      <c r="K1973" s="125" t="str">
        <f t="shared" si="30"/>
        <v/>
      </c>
      <c r="L1973" t="e">
        <f>VLOOKUP(E1973,所属団体コード!$A$2:$B$225,2,0)</f>
        <v>#N/A</v>
      </c>
      <c r="M1973" s="124"/>
    </row>
    <row r="1974" spans="11:13" x14ac:dyDescent="0.15">
      <c r="K1974" s="125" t="str">
        <f t="shared" si="30"/>
        <v/>
      </c>
      <c r="L1974" t="e">
        <f>VLOOKUP(E1974,所属団体コード!$A$2:$B$225,2,0)</f>
        <v>#N/A</v>
      </c>
      <c r="M1974" s="124"/>
    </row>
    <row r="1975" spans="11:13" x14ac:dyDescent="0.15">
      <c r="K1975" s="125" t="str">
        <f t="shared" si="30"/>
        <v/>
      </c>
      <c r="L1975" t="e">
        <f>VLOOKUP(E1975,所属団体コード!$A$2:$B$225,2,0)</f>
        <v>#N/A</v>
      </c>
      <c r="M1975" s="124"/>
    </row>
    <row r="1976" spans="11:13" x14ac:dyDescent="0.15">
      <c r="K1976" s="125" t="str">
        <f t="shared" si="30"/>
        <v/>
      </c>
      <c r="L1976" t="e">
        <f>VLOOKUP(E1976,所属団体コード!$A$2:$B$225,2,0)</f>
        <v>#N/A</v>
      </c>
      <c r="M1976" s="124"/>
    </row>
    <row r="1977" spans="11:13" x14ac:dyDescent="0.15">
      <c r="K1977" s="125" t="str">
        <f t="shared" si="30"/>
        <v/>
      </c>
      <c r="L1977" t="e">
        <f>VLOOKUP(E1977,所属団体コード!$A$2:$B$225,2,0)</f>
        <v>#N/A</v>
      </c>
      <c r="M1977" s="124"/>
    </row>
    <row r="1978" spans="11:13" x14ac:dyDescent="0.15">
      <c r="K1978" s="125" t="str">
        <f t="shared" si="30"/>
        <v/>
      </c>
      <c r="L1978" t="e">
        <f>VLOOKUP(E1978,所属団体コード!$A$2:$B$225,2,0)</f>
        <v>#N/A</v>
      </c>
      <c r="M1978" s="124"/>
    </row>
    <row r="1979" spans="11:13" x14ac:dyDescent="0.15">
      <c r="K1979" s="125" t="str">
        <f t="shared" si="30"/>
        <v/>
      </c>
      <c r="L1979" t="e">
        <f>VLOOKUP(E1979,所属団体コード!$A$2:$B$225,2,0)</f>
        <v>#N/A</v>
      </c>
      <c r="M1979" s="124"/>
    </row>
    <row r="1980" spans="11:13" x14ac:dyDescent="0.15">
      <c r="K1980" s="125" t="str">
        <f t="shared" si="30"/>
        <v/>
      </c>
      <c r="L1980" t="e">
        <f>VLOOKUP(E1980,所属団体コード!$A$2:$B$225,2,0)</f>
        <v>#N/A</v>
      </c>
      <c r="M1980" s="124"/>
    </row>
    <row r="1981" spans="11:13" x14ac:dyDescent="0.15">
      <c r="K1981" s="125" t="str">
        <f t="shared" si="30"/>
        <v/>
      </c>
      <c r="L1981" t="e">
        <f>VLOOKUP(E1981,所属団体コード!$A$2:$B$225,2,0)</f>
        <v>#N/A</v>
      </c>
      <c r="M1981" s="124"/>
    </row>
    <row r="1982" spans="11:13" x14ac:dyDescent="0.15">
      <c r="K1982" s="125" t="str">
        <f t="shared" si="30"/>
        <v/>
      </c>
      <c r="L1982" t="e">
        <f>VLOOKUP(E1982,所属団体コード!$A$2:$B$225,2,0)</f>
        <v>#N/A</v>
      </c>
      <c r="M1982" s="124"/>
    </row>
    <row r="1983" spans="11:13" x14ac:dyDescent="0.15">
      <c r="K1983" s="125" t="str">
        <f t="shared" si="30"/>
        <v/>
      </c>
      <c r="L1983" t="e">
        <f>VLOOKUP(E1983,所属団体コード!$A$2:$B$225,2,0)</f>
        <v>#N/A</v>
      </c>
      <c r="M1983" s="124"/>
    </row>
    <row r="1984" spans="11:13" x14ac:dyDescent="0.15">
      <c r="K1984" s="125" t="str">
        <f t="shared" si="30"/>
        <v/>
      </c>
      <c r="L1984" t="e">
        <f>VLOOKUP(E1984,所属団体コード!$A$2:$B$225,2,0)</f>
        <v>#N/A</v>
      </c>
      <c r="M1984" s="124"/>
    </row>
    <row r="1985" spans="11:13" x14ac:dyDescent="0.15">
      <c r="K1985" s="125" t="str">
        <f t="shared" si="30"/>
        <v/>
      </c>
      <c r="L1985" t="e">
        <f>VLOOKUP(E1985,所属団体コード!$A$2:$B$225,2,0)</f>
        <v>#N/A</v>
      </c>
      <c r="M1985" s="124"/>
    </row>
    <row r="1986" spans="11:13" x14ac:dyDescent="0.15">
      <c r="K1986" s="125" t="str">
        <f t="shared" si="30"/>
        <v/>
      </c>
      <c r="L1986" t="e">
        <f>VLOOKUP(E1986,所属団体コード!$A$2:$B$225,2,0)</f>
        <v>#N/A</v>
      </c>
      <c r="M1986" s="124"/>
    </row>
    <row r="1987" spans="11:13" x14ac:dyDescent="0.15">
      <c r="K1987" s="125" t="str">
        <f t="shared" ref="K1987:K2050" si="31">LEFT(M1987,2)</f>
        <v/>
      </c>
      <c r="L1987" t="e">
        <f>VLOOKUP(E1987,所属団体コード!$A$2:$B$225,2,0)</f>
        <v>#N/A</v>
      </c>
      <c r="M1987" s="124"/>
    </row>
    <row r="1988" spans="11:13" x14ac:dyDescent="0.15">
      <c r="K1988" s="125" t="str">
        <f t="shared" si="31"/>
        <v/>
      </c>
      <c r="L1988" t="e">
        <f>VLOOKUP(E1988,所属団体コード!$A$2:$B$225,2,0)</f>
        <v>#N/A</v>
      </c>
      <c r="M1988" s="124"/>
    </row>
    <row r="1989" spans="11:13" x14ac:dyDescent="0.15">
      <c r="K1989" s="125" t="str">
        <f t="shared" si="31"/>
        <v/>
      </c>
      <c r="L1989" t="e">
        <f>VLOOKUP(E1989,所属団体コード!$A$2:$B$225,2,0)</f>
        <v>#N/A</v>
      </c>
      <c r="M1989" s="124"/>
    </row>
    <row r="1990" spans="11:13" x14ac:dyDescent="0.15">
      <c r="K1990" s="125" t="str">
        <f t="shared" si="31"/>
        <v/>
      </c>
      <c r="L1990" t="e">
        <f>VLOOKUP(E1990,所属団体コード!$A$2:$B$225,2,0)</f>
        <v>#N/A</v>
      </c>
      <c r="M1990" s="124"/>
    </row>
    <row r="1991" spans="11:13" x14ac:dyDescent="0.15">
      <c r="K1991" s="125" t="str">
        <f t="shared" si="31"/>
        <v/>
      </c>
      <c r="L1991" t="e">
        <f>VLOOKUP(E1991,所属団体コード!$A$2:$B$225,2,0)</f>
        <v>#N/A</v>
      </c>
      <c r="M1991" s="124"/>
    </row>
    <row r="1992" spans="11:13" x14ac:dyDescent="0.15">
      <c r="K1992" s="125" t="str">
        <f t="shared" si="31"/>
        <v/>
      </c>
      <c r="L1992" t="e">
        <f>VLOOKUP(E1992,所属団体コード!$A$2:$B$225,2,0)</f>
        <v>#N/A</v>
      </c>
      <c r="M1992" s="124"/>
    </row>
    <row r="1993" spans="11:13" x14ac:dyDescent="0.15">
      <c r="K1993" s="125" t="str">
        <f t="shared" si="31"/>
        <v/>
      </c>
      <c r="L1993" t="e">
        <f>VLOOKUP(E1993,所属団体コード!$A$2:$B$225,2,0)</f>
        <v>#N/A</v>
      </c>
      <c r="M1993" s="124"/>
    </row>
    <row r="1994" spans="11:13" x14ac:dyDescent="0.15">
      <c r="K1994" s="125" t="str">
        <f t="shared" si="31"/>
        <v/>
      </c>
      <c r="L1994" t="e">
        <f>VLOOKUP(E1994,所属団体コード!$A$2:$B$225,2,0)</f>
        <v>#N/A</v>
      </c>
      <c r="M1994" s="124"/>
    </row>
    <row r="1995" spans="11:13" x14ac:dyDescent="0.15">
      <c r="K1995" s="125" t="str">
        <f t="shared" si="31"/>
        <v/>
      </c>
      <c r="L1995" t="e">
        <f>VLOOKUP(E1995,所属団体コード!$A$2:$B$225,2,0)</f>
        <v>#N/A</v>
      </c>
      <c r="M1995" s="124"/>
    </row>
    <row r="1996" spans="11:13" x14ac:dyDescent="0.15">
      <c r="K1996" s="125" t="str">
        <f t="shared" si="31"/>
        <v/>
      </c>
      <c r="L1996" t="e">
        <f>VLOOKUP(E1996,所属団体コード!$A$2:$B$225,2,0)</f>
        <v>#N/A</v>
      </c>
      <c r="M1996" s="124"/>
    </row>
    <row r="1997" spans="11:13" x14ac:dyDescent="0.15">
      <c r="K1997" s="125" t="str">
        <f t="shared" si="31"/>
        <v/>
      </c>
      <c r="L1997" t="e">
        <f>VLOOKUP(E1997,所属団体コード!$A$2:$B$225,2,0)</f>
        <v>#N/A</v>
      </c>
      <c r="M1997" s="124"/>
    </row>
    <row r="1998" spans="11:13" x14ac:dyDescent="0.15">
      <c r="K1998" s="125" t="str">
        <f t="shared" si="31"/>
        <v/>
      </c>
      <c r="L1998" t="e">
        <f>VLOOKUP(E1998,所属団体コード!$A$2:$B$225,2,0)</f>
        <v>#N/A</v>
      </c>
      <c r="M1998" s="124"/>
    </row>
    <row r="1999" spans="11:13" x14ac:dyDescent="0.15">
      <c r="K1999" s="125" t="str">
        <f t="shared" si="31"/>
        <v/>
      </c>
      <c r="L1999" t="e">
        <f>VLOOKUP(E1999,所属団体コード!$A$2:$B$225,2,0)</f>
        <v>#N/A</v>
      </c>
      <c r="M1999" s="124"/>
    </row>
    <row r="2000" spans="11:13" x14ac:dyDescent="0.15">
      <c r="K2000" s="125" t="str">
        <f t="shared" si="31"/>
        <v/>
      </c>
      <c r="L2000" t="e">
        <f>VLOOKUP(E2000,所属団体コード!$A$2:$B$225,2,0)</f>
        <v>#N/A</v>
      </c>
      <c r="M2000" s="124"/>
    </row>
    <row r="2001" spans="11:13" x14ac:dyDescent="0.15">
      <c r="K2001" s="125" t="str">
        <f t="shared" si="31"/>
        <v/>
      </c>
      <c r="L2001" t="e">
        <f>VLOOKUP(E2001,所属団体コード!$A$2:$B$225,2,0)</f>
        <v>#N/A</v>
      </c>
      <c r="M2001" s="124"/>
    </row>
    <row r="2002" spans="11:13" x14ac:dyDescent="0.15">
      <c r="K2002" s="125" t="str">
        <f t="shared" si="31"/>
        <v/>
      </c>
      <c r="L2002" t="e">
        <f>VLOOKUP(E2002,所属団体コード!$A$2:$B$225,2,0)</f>
        <v>#N/A</v>
      </c>
      <c r="M2002" s="124"/>
    </row>
    <row r="2003" spans="11:13" x14ac:dyDescent="0.15">
      <c r="K2003" s="125" t="str">
        <f t="shared" si="31"/>
        <v/>
      </c>
      <c r="L2003" t="e">
        <f>VLOOKUP(E2003,所属団体コード!$A$2:$B$225,2,0)</f>
        <v>#N/A</v>
      </c>
      <c r="M2003" s="124"/>
    </row>
    <row r="2004" spans="11:13" x14ac:dyDescent="0.15">
      <c r="K2004" s="125" t="str">
        <f t="shared" si="31"/>
        <v/>
      </c>
      <c r="L2004" t="e">
        <f>VLOOKUP(E2004,所属団体コード!$A$2:$B$225,2,0)</f>
        <v>#N/A</v>
      </c>
      <c r="M2004" s="124"/>
    </row>
    <row r="2005" spans="11:13" x14ac:dyDescent="0.15">
      <c r="K2005" s="125" t="str">
        <f t="shared" si="31"/>
        <v/>
      </c>
      <c r="L2005" t="e">
        <f>VLOOKUP(E2005,所属団体コード!$A$2:$B$225,2,0)</f>
        <v>#N/A</v>
      </c>
      <c r="M2005" s="124"/>
    </row>
    <row r="2006" spans="11:13" x14ac:dyDescent="0.15">
      <c r="K2006" s="125" t="str">
        <f t="shared" si="31"/>
        <v/>
      </c>
      <c r="L2006" t="e">
        <f>VLOOKUP(E2006,所属団体コード!$A$2:$B$225,2,0)</f>
        <v>#N/A</v>
      </c>
      <c r="M2006" s="124"/>
    </row>
    <row r="2007" spans="11:13" x14ac:dyDescent="0.15">
      <c r="K2007" s="125" t="str">
        <f t="shared" si="31"/>
        <v/>
      </c>
      <c r="L2007" t="e">
        <f>VLOOKUP(E2007,所属団体コード!$A$2:$B$225,2,0)</f>
        <v>#N/A</v>
      </c>
      <c r="M2007" s="124"/>
    </row>
    <row r="2008" spans="11:13" x14ac:dyDescent="0.15">
      <c r="K2008" s="125" t="str">
        <f t="shared" si="31"/>
        <v/>
      </c>
      <c r="L2008" t="e">
        <f>VLOOKUP(E2008,所属団体コード!$A$2:$B$225,2,0)</f>
        <v>#N/A</v>
      </c>
      <c r="M2008" s="124"/>
    </row>
    <row r="2009" spans="11:13" x14ac:dyDescent="0.15">
      <c r="K2009" s="125" t="str">
        <f t="shared" si="31"/>
        <v/>
      </c>
      <c r="L2009" t="e">
        <f>VLOOKUP(E2009,所属団体コード!$A$2:$B$225,2,0)</f>
        <v>#N/A</v>
      </c>
      <c r="M2009" s="124"/>
    </row>
    <row r="2010" spans="11:13" x14ac:dyDescent="0.15">
      <c r="K2010" s="125" t="str">
        <f t="shared" si="31"/>
        <v/>
      </c>
      <c r="L2010" t="e">
        <f>VLOOKUP(E2010,所属団体コード!$A$2:$B$225,2,0)</f>
        <v>#N/A</v>
      </c>
      <c r="M2010" s="124"/>
    </row>
    <row r="2011" spans="11:13" x14ac:dyDescent="0.15">
      <c r="K2011" s="125" t="str">
        <f t="shared" si="31"/>
        <v/>
      </c>
      <c r="L2011" t="e">
        <f>VLOOKUP(E2011,所属団体コード!$A$2:$B$225,2,0)</f>
        <v>#N/A</v>
      </c>
      <c r="M2011" s="124"/>
    </row>
    <row r="2012" spans="11:13" x14ac:dyDescent="0.15">
      <c r="K2012" s="125" t="str">
        <f t="shared" si="31"/>
        <v/>
      </c>
      <c r="L2012" t="e">
        <f>VLOOKUP(E2012,所属団体コード!$A$2:$B$225,2,0)</f>
        <v>#N/A</v>
      </c>
      <c r="M2012" s="124"/>
    </row>
    <row r="2013" spans="11:13" x14ac:dyDescent="0.15">
      <c r="K2013" s="125" t="str">
        <f t="shared" si="31"/>
        <v/>
      </c>
      <c r="L2013" t="e">
        <f>VLOOKUP(E2013,所属団体コード!$A$2:$B$225,2,0)</f>
        <v>#N/A</v>
      </c>
      <c r="M2013" s="124"/>
    </row>
    <row r="2014" spans="11:13" x14ac:dyDescent="0.15">
      <c r="K2014" s="125" t="str">
        <f t="shared" si="31"/>
        <v/>
      </c>
      <c r="L2014" t="e">
        <f>VLOOKUP(E2014,所属団体コード!$A$2:$B$225,2,0)</f>
        <v>#N/A</v>
      </c>
      <c r="M2014" s="124"/>
    </row>
    <row r="2015" spans="11:13" x14ac:dyDescent="0.15">
      <c r="K2015" s="125" t="str">
        <f t="shared" si="31"/>
        <v/>
      </c>
      <c r="L2015" t="e">
        <f>VLOOKUP(E2015,所属団体コード!$A$2:$B$225,2,0)</f>
        <v>#N/A</v>
      </c>
      <c r="M2015" s="124"/>
    </row>
    <row r="2016" spans="11:13" x14ac:dyDescent="0.15">
      <c r="K2016" s="125" t="str">
        <f t="shared" si="31"/>
        <v/>
      </c>
      <c r="L2016" t="e">
        <f>VLOOKUP(E2016,所属団体コード!$A$2:$B$225,2,0)</f>
        <v>#N/A</v>
      </c>
      <c r="M2016" s="124"/>
    </row>
    <row r="2017" spans="11:13" x14ac:dyDescent="0.15">
      <c r="K2017" s="125" t="str">
        <f t="shared" si="31"/>
        <v/>
      </c>
      <c r="L2017" t="e">
        <f>VLOOKUP(E2017,所属団体コード!$A$2:$B$225,2,0)</f>
        <v>#N/A</v>
      </c>
      <c r="M2017" s="124"/>
    </row>
    <row r="2018" spans="11:13" x14ac:dyDescent="0.15">
      <c r="K2018" s="125" t="str">
        <f t="shared" si="31"/>
        <v/>
      </c>
      <c r="L2018" t="e">
        <f>VLOOKUP(E2018,所属団体コード!$A$2:$B$225,2,0)</f>
        <v>#N/A</v>
      </c>
      <c r="M2018" s="124"/>
    </row>
    <row r="2019" spans="11:13" x14ac:dyDescent="0.15">
      <c r="K2019" s="125" t="str">
        <f t="shared" si="31"/>
        <v/>
      </c>
      <c r="L2019" t="e">
        <f>VLOOKUP(E2019,所属団体コード!$A$2:$B$225,2,0)</f>
        <v>#N/A</v>
      </c>
      <c r="M2019" s="124"/>
    </row>
    <row r="2020" spans="11:13" x14ac:dyDescent="0.15">
      <c r="K2020" s="125" t="str">
        <f t="shared" si="31"/>
        <v/>
      </c>
      <c r="L2020" t="e">
        <f>VLOOKUP(E2020,所属団体コード!$A$2:$B$225,2,0)</f>
        <v>#N/A</v>
      </c>
      <c r="M2020" s="124"/>
    </row>
    <row r="2021" spans="11:13" x14ac:dyDescent="0.15">
      <c r="K2021" s="125" t="str">
        <f t="shared" si="31"/>
        <v/>
      </c>
      <c r="L2021" t="e">
        <f>VLOOKUP(E2021,所属団体コード!$A$2:$B$225,2,0)</f>
        <v>#N/A</v>
      </c>
      <c r="M2021" s="124"/>
    </row>
    <row r="2022" spans="11:13" x14ac:dyDescent="0.15">
      <c r="K2022" s="125" t="str">
        <f t="shared" si="31"/>
        <v/>
      </c>
      <c r="L2022" t="e">
        <f>VLOOKUP(E2022,所属団体コード!$A$2:$B$225,2,0)</f>
        <v>#N/A</v>
      </c>
      <c r="M2022" s="124"/>
    </row>
    <row r="2023" spans="11:13" x14ac:dyDescent="0.15">
      <c r="K2023" s="125" t="str">
        <f t="shared" si="31"/>
        <v/>
      </c>
      <c r="L2023" t="e">
        <f>VLOOKUP(E2023,所属団体コード!$A$2:$B$225,2,0)</f>
        <v>#N/A</v>
      </c>
      <c r="M2023" s="124"/>
    </row>
    <row r="2024" spans="11:13" x14ac:dyDescent="0.15">
      <c r="K2024" s="125" t="str">
        <f t="shared" si="31"/>
        <v/>
      </c>
      <c r="L2024" t="e">
        <f>VLOOKUP(E2024,所属団体コード!$A$2:$B$225,2,0)</f>
        <v>#N/A</v>
      </c>
      <c r="M2024" s="124"/>
    </row>
    <row r="2025" spans="11:13" x14ac:dyDescent="0.15">
      <c r="K2025" s="125" t="str">
        <f t="shared" si="31"/>
        <v/>
      </c>
      <c r="L2025" t="e">
        <f>VLOOKUP(E2025,所属団体コード!$A$2:$B$225,2,0)</f>
        <v>#N/A</v>
      </c>
      <c r="M2025" s="124"/>
    </row>
    <row r="2026" spans="11:13" x14ac:dyDescent="0.15">
      <c r="K2026" s="125" t="str">
        <f t="shared" si="31"/>
        <v/>
      </c>
      <c r="L2026" t="e">
        <f>VLOOKUP(E2026,所属団体コード!$A$2:$B$225,2,0)</f>
        <v>#N/A</v>
      </c>
      <c r="M2026" s="124"/>
    </row>
    <row r="2027" spans="11:13" x14ac:dyDescent="0.15">
      <c r="K2027" s="125" t="str">
        <f t="shared" si="31"/>
        <v/>
      </c>
      <c r="L2027" t="e">
        <f>VLOOKUP(E2027,所属団体コード!$A$2:$B$225,2,0)</f>
        <v>#N/A</v>
      </c>
      <c r="M2027" s="124"/>
    </row>
    <row r="2028" spans="11:13" x14ac:dyDescent="0.15">
      <c r="K2028" s="125" t="str">
        <f t="shared" si="31"/>
        <v/>
      </c>
      <c r="L2028" t="e">
        <f>VLOOKUP(E2028,所属団体コード!$A$2:$B$225,2,0)</f>
        <v>#N/A</v>
      </c>
      <c r="M2028" s="124"/>
    </row>
    <row r="2029" spans="11:13" x14ac:dyDescent="0.15">
      <c r="K2029" s="125" t="str">
        <f t="shared" si="31"/>
        <v/>
      </c>
      <c r="L2029" t="e">
        <f>VLOOKUP(E2029,所属団体コード!$A$2:$B$225,2,0)</f>
        <v>#N/A</v>
      </c>
      <c r="M2029" s="124"/>
    </row>
    <row r="2030" spans="11:13" x14ac:dyDescent="0.15">
      <c r="K2030" s="125" t="str">
        <f t="shared" si="31"/>
        <v/>
      </c>
      <c r="L2030" t="e">
        <f>VLOOKUP(E2030,所属団体コード!$A$2:$B$225,2,0)</f>
        <v>#N/A</v>
      </c>
      <c r="M2030" s="124"/>
    </row>
    <row r="2031" spans="11:13" x14ac:dyDescent="0.15">
      <c r="K2031" s="125" t="str">
        <f t="shared" si="31"/>
        <v/>
      </c>
      <c r="L2031" t="e">
        <f>VLOOKUP(E2031,所属団体コード!$A$2:$B$225,2,0)</f>
        <v>#N/A</v>
      </c>
      <c r="M2031" s="124"/>
    </row>
    <row r="2032" spans="11:13" x14ac:dyDescent="0.15">
      <c r="K2032" s="125" t="str">
        <f t="shared" si="31"/>
        <v/>
      </c>
      <c r="L2032" t="e">
        <f>VLOOKUP(E2032,所属団体コード!$A$2:$B$225,2,0)</f>
        <v>#N/A</v>
      </c>
      <c r="M2032" s="124"/>
    </row>
    <row r="2033" spans="11:13" x14ac:dyDescent="0.15">
      <c r="K2033" s="125" t="str">
        <f t="shared" si="31"/>
        <v/>
      </c>
      <c r="L2033" t="e">
        <f>VLOOKUP(E2033,所属団体コード!$A$2:$B$225,2,0)</f>
        <v>#N/A</v>
      </c>
      <c r="M2033" s="124"/>
    </row>
    <row r="2034" spans="11:13" x14ac:dyDescent="0.15">
      <c r="K2034" s="125" t="str">
        <f t="shared" si="31"/>
        <v/>
      </c>
      <c r="L2034" t="e">
        <f>VLOOKUP(E2034,所属団体コード!$A$2:$B$225,2,0)</f>
        <v>#N/A</v>
      </c>
      <c r="M2034" s="124"/>
    </row>
    <row r="2035" spans="11:13" x14ac:dyDescent="0.15">
      <c r="K2035" s="125" t="str">
        <f t="shared" si="31"/>
        <v/>
      </c>
      <c r="L2035" t="e">
        <f>VLOOKUP(E2035,所属団体コード!$A$2:$B$225,2,0)</f>
        <v>#N/A</v>
      </c>
      <c r="M2035" s="124"/>
    </row>
    <row r="2036" spans="11:13" x14ac:dyDescent="0.15">
      <c r="K2036" s="125" t="str">
        <f t="shared" si="31"/>
        <v/>
      </c>
      <c r="L2036" t="e">
        <f>VLOOKUP(E2036,所属団体コード!$A$2:$B$225,2,0)</f>
        <v>#N/A</v>
      </c>
      <c r="M2036" s="124"/>
    </row>
    <row r="2037" spans="11:13" x14ac:dyDescent="0.15">
      <c r="K2037" s="125" t="str">
        <f t="shared" si="31"/>
        <v/>
      </c>
      <c r="L2037" t="e">
        <f>VLOOKUP(E2037,所属団体コード!$A$2:$B$225,2,0)</f>
        <v>#N/A</v>
      </c>
      <c r="M2037" s="124"/>
    </row>
    <row r="2038" spans="11:13" x14ac:dyDescent="0.15">
      <c r="K2038" s="125" t="str">
        <f t="shared" si="31"/>
        <v/>
      </c>
      <c r="L2038" t="e">
        <f>VLOOKUP(E2038,所属団体コード!$A$2:$B$225,2,0)</f>
        <v>#N/A</v>
      </c>
      <c r="M2038" s="124"/>
    </row>
    <row r="2039" spans="11:13" x14ac:dyDescent="0.15">
      <c r="K2039" s="125" t="str">
        <f t="shared" si="31"/>
        <v/>
      </c>
      <c r="L2039" t="e">
        <f>VLOOKUP(E2039,所属団体コード!$A$2:$B$225,2,0)</f>
        <v>#N/A</v>
      </c>
      <c r="M2039" s="124"/>
    </row>
    <row r="2040" spans="11:13" x14ac:dyDescent="0.15">
      <c r="K2040" s="125" t="str">
        <f t="shared" si="31"/>
        <v/>
      </c>
      <c r="L2040" t="e">
        <f>VLOOKUP(E2040,所属団体コード!$A$2:$B$225,2,0)</f>
        <v>#N/A</v>
      </c>
      <c r="M2040" s="124"/>
    </row>
    <row r="2041" spans="11:13" x14ac:dyDescent="0.15">
      <c r="K2041" s="125" t="str">
        <f t="shared" si="31"/>
        <v/>
      </c>
      <c r="L2041" t="e">
        <f>VLOOKUP(E2041,所属団体コード!$A$2:$B$225,2,0)</f>
        <v>#N/A</v>
      </c>
      <c r="M2041" s="124"/>
    </row>
    <row r="2042" spans="11:13" x14ac:dyDescent="0.15">
      <c r="K2042" s="125" t="str">
        <f t="shared" si="31"/>
        <v/>
      </c>
      <c r="L2042" t="e">
        <f>VLOOKUP(E2042,所属団体コード!$A$2:$B$225,2,0)</f>
        <v>#N/A</v>
      </c>
      <c r="M2042" s="124"/>
    </row>
    <row r="2043" spans="11:13" x14ac:dyDescent="0.15">
      <c r="K2043" s="125" t="str">
        <f t="shared" si="31"/>
        <v/>
      </c>
      <c r="L2043" t="e">
        <f>VLOOKUP(E2043,所属団体コード!$A$2:$B$225,2,0)</f>
        <v>#N/A</v>
      </c>
      <c r="M2043" s="124"/>
    </row>
    <row r="2044" spans="11:13" x14ac:dyDescent="0.15">
      <c r="K2044" s="125" t="str">
        <f t="shared" si="31"/>
        <v/>
      </c>
      <c r="L2044" t="e">
        <f>VLOOKUP(E2044,所属団体コード!$A$2:$B$225,2,0)</f>
        <v>#N/A</v>
      </c>
      <c r="M2044" s="124"/>
    </row>
    <row r="2045" spans="11:13" x14ac:dyDescent="0.15">
      <c r="K2045" s="125" t="str">
        <f t="shared" si="31"/>
        <v/>
      </c>
      <c r="L2045" t="e">
        <f>VLOOKUP(E2045,所属団体コード!$A$2:$B$225,2,0)</f>
        <v>#N/A</v>
      </c>
      <c r="M2045" s="124"/>
    </row>
    <row r="2046" spans="11:13" x14ac:dyDescent="0.15">
      <c r="K2046" s="125" t="str">
        <f t="shared" si="31"/>
        <v/>
      </c>
      <c r="L2046" t="e">
        <f>VLOOKUP(E2046,所属団体コード!$A$2:$B$225,2,0)</f>
        <v>#N/A</v>
      </c>
      <c r="M2046" s="124"/>
    </row>
    <row r="2047" spans="11:13" x14ac:dyDescent="0.15">
      <c r="K2047" s="125" t="str">
        <f t="shared" si="31"/>
        <v/>
      </c>
      <c r="L2047" t="e">
        <f>VLOOKUP(E2047,所属団体コード!$A$2:$B$225,2,0)</f>
        <v>#N/A</v>
      </c>
      <c r="M2047" s="124"/>
    </row>
    <row r="2048" spans="11:13" x14ac:dyDescent="0.15">
      <c r="K2048" s="125" t="str">
        <f t="shared" si="31"/>
        <v/>
      </c>
      <c r="L2048" t="e">
        <f>VLOOKUP(E2048,所属団体コード!$A$2:$B$225,2,0)</f>
        <v>#N/A</v>
      </c>
      <c r="M2048" s="124"/>
    </row>
    <row r="2049" spans="11:13" x14ac:dyDescent="0.15">
      <c r="K2049" s="125" t="str">
        <f t="shared" si="31"/>
        <v/>
      </c>
      <c r="L2049" t="e">
        <f>VLOOKUP(E2049,所属団体コード!$A$2:$B$225,2,0)</f>
        <v>#N/A</v>
      </c>
      <c r="M2049" s="124"/>
    </row>
    <row r="2050" spans="11:13" x14ac:dyDescent="0.15">
      <c r="K2050" s="125" t="str">
        <f t="shared" si="31"/>
        <v/>
      </c>
      <c r="L2050" t="e">
        <f>VLOOKUP(E2050,所属団体コード!$A$2:$B$225,2,0)</f>
        <v>#N/A</v>
      </c>
      <c r="M2050" s="124"/>
    </row>
    <row r="2051" spans="11:13" x14ac:dyDescent="0.15">
      <c r="K2051" s="125" t="str">
        <f t="shared" ref="K2051:K2114" si="32">LEFT(M2051,2)</f>
        <v/>
      </c>
      <c r="L2051" t="e">
        <f>VLOOKUP(E2051,所属団体コード!$A$2:$B$225,2,0)</f>
        <v>#N/A</v>
      </c>
      <c r="M2051" s="124"/>
    </row>
    <row r="2052" spans="11:13" x14ac:dyDescent="0.15">
      <c r="K2052" s="125" t="str">
        <f t="shared" si="32"/>
        <v/>
      </c>
      <c r="L2052" t="e">
        <f>VLOOKUP(E2052,所属団体コード!$A$2:$B$225,2,0)</f>
        <v>#N/A</v>
      </c>
      <c r="M2052" s="124"/>
    </row>
    <row r="2053" spans="11:13" x14ac:dyDescent="0.15">
      <c r="K2053" s="125" t="str">
        <f t="shared" si="32"/>
        <v/>
      </c>
      <c r="L2053" t="e">
        <f>VLOOKUP(E2053,所属団体コード!$A$2:$B$225,2,0)</f>
        <v>#N/A</v>
      </c>
      <c r="M2053" s="124"/>
    </row>
    <row r="2054" spans="11:13" x14ac:dyDescent="0.15">
      <c r="K2054" s="125" t="str">
        <f t="shared" si="32"/>
        <v/>
      </c>
      <c r="L2054" t="e">
        <f>VLOOKUP(E2054,所属団体コード!$A$2:$B$225,2,0)</f>
        <v>#N/A</v>
      </c>
      <c r="M2054" s="124"/>
    </row>
    <row r="2055" spans="11:13" x14ac:dyDescent="0.15">
      <c r="K2055" s="125" t="str">
        <f t="shared" si="32"/>
        <v/>
      </c>
      <c r="L2055" t="e">
        <f>VLOOKUP(E2055,所属団体コード!$A$2:$B$225,2,0)</f>
        <v>#N/A</v>
      </c>
      <c r="M2055" s="124"/>
    </row>
    <row r="2056" spans="11:13" x14ac:dyDescent="0.15">
      <c r="K2056" s="125" t="str">
        <f t="shared" si="32"/>
        <v/>
      </c>
      <c r="L2056" t="e">
        <f>VLOOKUP(E2056,所属団体コード!$A$2:$B$225,2,0)</f>
        <v>#N/A</v>
      </c>
      <c r="M2056" s="124"/>
    </row>
    <row r="2057" spans="11:13" x14ac:dyDescent="0.15">
      <c r="K2057" s="125" t="str">
        <f t="shared" si="32"/>
        <v/>
      </c>
      <c r="L2057" t="e">
        <f>VLOOKUP(E2057,所属団体コード!$A$2:$B$225,2,0)</f>
        <v>#N/A</v>
      </c>
      <c r="M2057" s="124"/>
    </row>
    <row r="2058" spans="11:13" x14ac:dyDescent="0.15">
      <c r="K2058" s="125" t="str">
        <f t="shared" si="32"/>
        <v/>
      </c>
      <c r="L2058" t="e">
        <f>VLOOKUP(E2058,所属団体コード!$A$2:$B$225,2,0)</f>
        <v>#N/A</v>
      </c>
      <c r="M2058" s="124"/>
    </row>
    <row r="2059" spans="11:13" x14ac:dyDescent="0.15">
      <c r="K2059" s="125" t="str">
        <f t="shared" si="32"/>
        <v/>
      </c>
      <c r="L2059" t="e">
        <f>VLOOKUP(E2059,所属団体コード!$A$2:$B$225,2,0)</f>
        <v>#N/A</v>
      </c>
      <c r="M2059" s="124"/>
    </row>
    <row r="2060" spans="11:13" x14ac:dyDescent="0.15">
      <c r="K2060" s="125" t="str">
        <f t="shared" si="32"/>
        <v/>
      </c>
      <c r="L2060" t="e">
        <f>VLOOKUP(E2060,所属団体コード!$A$2:$B$225,2,0)</f>
        <v>#N/A</v>
      </c>
      <c r="M2060" s="124"/>
    </row>
    <row r="2061" spans="11:13" x14ac:dyDescent="0.15">
      <c r="K2061" s="125" t="str">
        <f t="shared" si="32"/>
        <v/>
      </c>
      <c r="L2061" t="e">
        <f>VLOOKUP(E2061,所属団体コード!$A$2:$B$225,2,0)</f>
        <v>#N/A</v>
      </c>
      <c r="M2061" s="124"/>
    </row>
    <row r="2062" spans="11:13" x14ac:dyDescent="0.15">
      <c r="K2062" s="125" t="str">
        <f t="shared" si="32"/>
        <v/>
      </c>
      <c r="L2062" t="e">
        <f>VLOOKUP(E2062,所属団体コード!$A$2:$B$225,2,0)</f>
        <v>#N/A</v>
      </c>
      <c r="M2062" s="124"/>
    </row>
    <row r="2063" spans="11:13" x14ac:dyDescent="0.15">
      <c r="K2063" s="125" t="str">
        <f t="shared" si="32"/>
        <v/>
      </c>
      <c r="L2063" t="e">
        <f>VLOOKUP(E2063,所属団体コード!$A$2:$B$225,2,0)</f>
        <v>#N/A</v>
      </c>
      <c r="M2063" s="124"/>
    </row>
    <row r="2064" spans="11:13" x14ac:dyDescent="0.15">
      <c r="K2064" s="125" t="str">
        <f t="shared" si="32"/>
        <v/>
      </c>
      <c r="L2064" t="e">
        <f>VLOOKUP(E2064,所属団体コード!$A$2:$B$225,2,0)</f>
        <v>#N/A</v>
      </c>
      <c r="M2064" s="124"/>
    </row>
    <row r="2065" spans="11:13" x14ac:dyDescent="0.15">
      <c r="K2065" s="125" t="str">
        <f t="shared" si="32"/>
        <v/>
      </c>
      <c r="L2065" t="e">
        <f>VLOOKUP(E2065,所属団体コード!$A$2:$B$225,2,0)</f>
        <v>#N/A</v>
      </c>
      <c r="M2065" s="124"/>
    </row>
    <row r="2066" spans="11:13" x14ac:dyDescent="0.15">
      <c r="K2066" s="125" t="str">
        <f t="shared" si="32"/>
        <v/>
      </c>
      <c r="L2066" t="e">
        <f>VLOOKUP(E2066,所属団体コード!$A$2:$B$225,2,0)</f>
        <v>#N/A</v>
      </c>
      <c r="M2066" s="124"/>
    </row>
    <row r="2067" spans="11:13" x14ac:dyDescent="0.15">
      <c r="K2067" s="125" t="str">
        <f t="shared" si="32"/>
        <v/>
      </c>
      <c r="L2067" t="e">
        <f>VLOOKUP(E2067,所属団体コード!$A$2:$B$225,2,0)</f>
        <v>#N/A</v>
      </c>
      <c r="M2067" s="124"/>
    </row>
    <row r="2068" spans="11:13" x14ac:dyDescent="0.15">
      <c r="K2068" s="125" t="str">
        <f t="shared" si="32"/>
        <v/>
      </c>
      <c r="L2068" t="e">
        <f>VLOOKUP(E2068,所属団体コード!$A$2:$B$225,2,0)</f>
        <v>#N/A</v>
      </c>
      <c r="M2068" s="124"/>
    </row>
    <row r="2069" spans="11:13" x14ac:dyDescent="0.15">
      <c r="K2069" s="125" t="str">
        <f t="shared" si="32"/>
        <v/>
      </c>
      <c r="L2069" t="e">
        <f>VLOOKUP(E2069,所属団体コード!$A$2:$B$225,2,0)</f>
        <v>#N/A</v>
      </c>
      <c r="M2069" s="124"/>
    </row>
    <row r="2070" spans="11:13" x14ac:dyDescent="0.15">
      <c r="K2070" s="125" t="str">
        <f t="shared" si="32"/>
        <v/>
      </c>
      <c r="L2070" t="e">
        <f>VLOOKUP(E2070,所属団体コード!$A$2:$B$225,2,0)</f>
        <v>#N/A</v>
      </c>
      <c r="M2070" s="124"/>
    </row>
    <row r="2071" spans="11:13" x14ac:dyDescent="0.15">
      <c r="K2071" s="125" t="str">
        <f t="shared" si="32"/>
        <v/>
      </c>
      <c r="L2071" t="e">
        <f>VLOOKUP(E2071,所属団体コード!$A$2:$B$225,2,0)</f>
        <v>#N/A</v>
      </c>
      <c r="M2071" s="124"/>
    </row>
    <row r="2072" spans="11:13" x14ac:dyDescent="0.15">
      <c r="K2072" s="125" t="str">
        <f t="shared" si="32"/>
        <v/>
      </c>
      <c r="L2072" t="e">
        <f>VLOOKUP(E2072,所属団体コード!$A$2:$B$225,2,0)</f>
        <v>#N/A</v>
      </c>
      <c r="M2072" s="124"/>
    </row>
    <row r="2073" spans="11:13" x14ac:dyDescent="0.15">
      <c r="K2073" s="125" t="str">
        <f t="shared" si="32"/>
        <v/>
      </c>
      <c r="L2073" t="e">
        <f>VLOOKUP(E2073,所属団体コード!$A$2:$B$225,2,0)</f>
        <v>#N/A</v>
      </c>
      <c r="M2073" s="124"/>
    </row>
    <row r="2074" spans="11:13" x14ac:dyDescent="0.15">
      <c r="K2074" s="125" t="str">
        <f t="shared" si="32"/>
        <v/>
      </c>
      <c r="L2074" t="e">
        <f>VLOOKUP(E2074,所属団体コード!$A$2:$B$225,2,0)</f>
        <v>#N/A</v>
      </c>
      <c r="M2074" s="124"/>
    </row>
    <row r="2075" spans="11:13" x14ac:dyDescent="0.15">
      <c r="K2075" s="125" t="str">
        <f t="shared" si="32"/>
        <v/>
      </c>
      <c r="L2075" t="e">
        <f>VLOOKUP(E2075,所属団体コード!$A$2:$B$225,2,0)</f>
        <v>#N/A</v>
      </c>
      <c r="M2075" s="124"/>
    </row>
    <row r="2076" spans="11:13" x14ac:dyDescent="0.15">
      <c r="K2076" s="125" t="str">
        <f t="shared" si="32"/>
        <v/>
      </c>
      <c r="L2076" t="e">
        <f>VLOOKUP(E2076,所属団体コード!$A$2:$B$225,2,0)</f>
        <v>#N/A</v>
      </c>
      <c r="M2076" s="124"/>
    </row>
    <row r="2077" spans="11:13" x14ac:dyDescent="0.15">
      <c r="K2077" s="125" t="str">
        <f t="shared" si="32"/>
        <v/>
      </c>
      <c r="L2077" t="e">
        <f>VLOOKUP(E2077,所属団体コード!$A$2:$B$225,2,0)</f>
        <v>#N/A</v>
      </c>
      <c r="M2077" s="124"/>
    </row>
    <row r="2078" spans="11:13" x14ac:dyDescent="0.15">
      <c r="K2078" s="125" t="str">
        <f t="shared" si="32"/>
        <v/>
      </c>
      <c r="L2078" t="e">
        <f>VLOOKUP(E2078,所属団体コード!$A$2:$B$225,2,0)</f>
        <v>#N/A</v>
      </c>
      <c r="M2078" s="124"/>
    </row>
    <row r="2079" spans="11:13" x14ac:dyDescent="0.15">
      <c r="K2079" s="125" t="str">
        <f t="shared" si="32"/>
        <v/>
      </c>
      <c r="L2079" t="e">
        <f>VLOOKUP(E2079,所属団体コード!$A$2:$B$225,2,0)</f>
        <v>#N/A</v>
      </c>
      <c r="M2079" s="124"/>
    </row>
    <row r="2080" spans="11:13" x14ac:dyDescent="0.15">
      <c r="K2080" s="125" t="str">
        <f t="shared" si="32"/>
        <v/>
      </c>
      <c r="L2080" t="e">
        <f>VLOOKUP(E2080,所属団体コード!$A$2:$B$225,2,0)</f>
        <v>#N/A</v>
      </c>
      <c r="M2080" s="124"/>
    </row>
    <row r="2081" spans="11:13" x14ac:dyDescent="0.15">
      <c r="K2081" s="125" t="str">
        <f t="shared" si="32"/>
        <v/>
      </c>
      <c r="L2081" t="e">
        <f>VLOOKUP(E2081,所属団体コード!$A$2:$B$225,2,0)</f>
        <v>#N/A</v>
      </c>
      <c r="M2081" s="124"/>
    </row>
    <row r="2082" spans="11:13" x14ac:dyDescent="0.15">
      <c r="K2082" s="125" t="str">
        <f t="shared" si="32"/>
        <v/>
      </c>
      <c r="L2082" t="e">
        <f>VLOOKUP(E2082,所属団体コード!$A$2:$B$225,2,0)</f>
        <v>#N/A</v>
      </c>
      <c r="M2082" s="124"/>
    </row>
    <row r="2083" spans="11:13" x14ac:dyDescent="0.15">
      <c r="K2083" s="125" t="str">
        <f t="shared" si="32"/>
        <v/>
      </c>
      <c r="L2083" t="e">
        <f>VLOOKUP(E2083,所属団体コード!$A$2:$B$225,2,0)</f>
        <v>#N/A</v>
      </c>
      <c r="M2083" s="124"/>
    </row>
    <row r="2084" spans="11:13" x14ac:dyDescent="0.15">
      <c r="K2084" s="125" t="str">
        <f t="shared" si="32"/>
        <v/>
      </c>
      <c r="L2084" t="e">
        <f>VLOOKUP(E2084,所属団体コード!$A$2:$B$225,2,0)</f>
        <v>#N/A</v>
      </c>
      <c r="M2084" s="124"/>
    </row>
    <row r="2085" spans="11:13" x14ac:dyDescent="0.15">
      <c r="K2085" s="125" t="str">
        <f t="shared" si="32"/>
        <v/>
      </c>
      <c r="L2085" t="e">
        <f>VLOOKUP(E2085,所属団体コード!$A$2:$B$225,2,0)</f>
        <v>#N/A</v>
      </c>
      <c r="M2085" s="124"/>
    </row>
    <row r="2086" spans="11:13" x14ac:dyDescent="0.15">
      <c r="K2086" s="125" t="str">
        <f t="shared" si="32"/>
        <v/>
      </c>
      <c r="L2086" t="e">
        <f>VLOOKUP(E2086,所属団体コード!$A$2:$B$225,2,0)</f>
        <v>#N/A</v>
      </c>
      <c r="M2086" s="124"/>
    </row>
    <row r="2087" spans="11:13" x14ac:dyDescent="0.15">
      <c r="K2087" s="125" t="str">
        <f t="shared" si="32"/>
        <v/>
      </c>
      <c r="L2087" t="e">
        <f>VLOOKUP(E2087,所属団体コード!$A$2:$B$225,2,0)</f>
        <v>#N/A</v>
      </c>
      <c r="M2087" s="124"/>
    </row>
    <row r="2088" spans="11:13" x14ac:dyDescent="0.15">
      <c r="K2088" s="125" t="str">
        <f t="shared" si="32"/>
        <v/>
      </c>
      <c r="L2088" t="e">
        <f>VLOOKUP(E2088,所属団体コード!$A$2:$B$225,2,0)</f>
        <v>#N/A</v>
      </c>
      <c r="M2088" s="124"/>
    </row>
    <row r="2089" spans="11:13" x14ac:dyDescent="0.15">
      <c r="K2089" s="125" t="str">
        <f t="shared" si="32"/>
        <v/>
      </c>
      <c r="L2089" t="e">
        <f>VLOOKUP(E2089,所属団体コード!$A$2:$B$225,2,0)</f>
        <v>#N/A</v>
      </c>
      <c r="M2089" s="124"/>
    </row>
    <row r="2090" spans="11:13" x14ac:dyDescent="0.15">
      <c r="K2090" s="125" t="str">
        <f t="shared" si="32"/>
        <v/>
      </c>
      <c r="L2090" t="e">
        <f>VLOOKUP(E2090,所属団体コード!$A$2:$B$225,2,0)</f>
        <v>#N/A</v>
      </c>
    </row>
    <row r="2091" spans="11:13" x14ac:dyDescent="0.15">
      <c r="K2091" s="125" t="str">
        <f t="shared" si="32"/>
        <v/>
      </c>
      <c r="L2091" t="e">
        <f>VLOOKUP(E2091,所属団体コード!$A$2:$B$225,2,0)</f>
        <v>#N/A</v>
      </c>
    </row>
    <row r="2092" spans="11:13" x14ac:dyDescent="0.15">
      <c r="K2092" s="125" t="str">
        <f t="shared" si="32"/>
        <v/>
      </c>
      <c r="L2092" t="e">
        <f>VLOOKUP(E2092,所属団体コード!$A$2:$B$225,2,0)</f>
        <v>#N/A</v>
      </c>
    </row>
    <row r="2093" spans="11:13" x14ac:dyDescent="0.15">
      <c r="K2093" s="125" t="str">
        <f t="shared" si="32"/>
        <v/>
      </c>
      <c r="L2093" t="e">
        <f>VLOOKUP(E2093,所属団体コード!$A$2:$B$225,2,0)</f>
        <v>#N/A</v>
      </c>
    </row>
    <row r="2094" spans="11:13" x14ac:dyDescent="0.15">
      <c r="K2094" s="125" t="str">
        <f t="shared" si="32"/>
        <v/>
      </c>
      <c r="L2094" t="e">
        <f>VLOOKUP(E2094,所属団体コード!$A$2:$B$225,2,0)</f>
        <v>#N/A</v>
      </c>
    </row>
    <row r="2095" spans="11:13" x14ac:dyDescent="0.15">
      <c r="K2095" s="125" t="str">
        <f t="shared" si="32"/>
        <v/>
      </c>
      <c r="L2095" t="e">
        <f>VLOOKUP(E2095,所属団体コード!$A$2:$B$225,2,0)</f>
        <v>#N/A</v>
      </c>
    </row>
    <row r="2096" spans="11:13" x14ac:dyDescent="0.15">
      <c r="K2096" s="125" t="str">
        <f t="shared" si="32"/>
        <v/>
      </c>
      <c r="L2096" t="e">
        <f>VLOOKUP(E2096,所属団体コード!$A$2:$B$225,2,0)</f>
        <v>#N/A</v>
      </c>
    </row>
    <row r="2097" spans="11:12" x14ac:dyDescent="0.15">
      <c r="K2097" s="125" t="str">
        <f t="shared" si="32"/>
        <v/>
      </c>
      <c r="L2097" t="e">
        <f>VLOOKUP(E2097,所属団体コード!$A$2:$B$225,2,0)</f>
        <v>#N/A</v>
      </c>
    </row>
    <row r="2098" spans="11:12" x14ac:dyDescent="0.15">
      <c r="K2098" s="125" t="str">
        <f t="shared" si="32"/>
        <v/>
      </c>
      <c r="L2098" t="e">
        <f>VLOOKUP(E2098,所属団体コード!$A$2:$B$225,2,0)</f>
        <v>#N/A</v>
      </c>
    </row>
    <row r="2099" spans="11:12" x14ac:dyDescent="0.15">
      <c r="K2099" s="125" t="str">
        <f t="shared" si="32"/>
        <v/>
      </c>
      <c r="L2099" t="e">
        <f>VLOOKUP(E2099,所属団体コード!$A$2:$B$225,2,0)</f>
        <v>#N/A</v>
      </c>
    </row>
    <row r="2100" spans="11:12" x14ac:dyDescent="0.15">
      <c r="K2100" s="125" t="str">
        <f t="shared" si="32"/>
        <v/>
      </c>
      <c r="L2100" t="e">
        <f>VLOOKUP(E2100,所属団体コード!$A$2:$B$225,2,0)</f>
        <v>#N/A</v>
      </c>
    </row>
    <row r="2101" spans="11:12" x14ac:dyDescent="0.15">
      <c r="K2101" s="125" t="str">
        <f t="shared" si="32"/>
        <v/>
      </c>
      <c r="L2101" t="e">
        <f>VLOOKUP(E2101,所属団体コード!$A$2:$B$225,2,0)</f>
        <v>#N/A</v>
      </c>
    </row>
    <row r="2102" spans="11:12" x14ac:dyDescent="0.15">
      <c r="K2102" s="125" t="str">
        <f t="shared" si="32"/>
        <v/>
      </c>
      <c r="L2102" t="e">
        <f>VLOOKUP(E2102,所属団体コード!$A$2:$B$225,2,0)</f>
        <v>#N/A</v>
      </c>
    </row>
    <row r="2103" spans="11:12" x14ac:dyDescent="0.15">
      <c r="K2103" s="125" t="str">
        <f t="shared" si="32"/>
        <v/>
      </c>
      <c r="L2103" t="e">
        <f>VLOOKUP(E2103,所属団体コード!$A$2:$B$225,2,0)</f>
        <v>#N/A</v>
      </c>
    </row>
    <row r="2104" spans="11:12" x14ac:dyDescent="0.15">
      <c r="K2104" s="125" t="str">
        <f t="shared" si="32"/>
        <v/>
      </c>
      <c r="L2104" t="e">
        <f>VLOOKUP(E2104,所属団体コード!$A$2:$B$225,2,0)</f>
        <v>#N/A</v>
      </c>
    </row>
    <row r="2105" spans="11:12" x14ac:dyDescent="0.15">
      <c r="K2105" s="125" t="str">
        <f t="shared" si="32"/>
        <v/>
      </c>
      <c r="L2105" t="e">
        <f>VLOOKUP(E2105,所属団体コード!$A$2:$B$225,2,0)</f>
        <v>#N/A</v>
      </c>
    </row>
    <row r="2106" spans="11:12" x14ac:dyDescent="0.15">
      <c r="K2106" s="125" t="str">
        <f t="shared" si="32"/>
        <v/>
      </c>
      <c r="L2106" t="e">
        <f>VLOOKUP(E2106,所属団体コード!$A$2:$B$225,2,0)</f>
        <v>#N/A</v>
      </c>
    </row>
    <row r="2107" spans="11:12" x14ac:dyDescent="0.15">
      <c r="K2107" s="125" t="str">
        <f t="shared" si="32"/>
        <v/>
      </c>
      <c r="L2107" t="e">
        <f>VLOOKUP(E2107,所属団体コード!$A$2:$B$225,2,0)</f>
        <v>#N/A</v>
      </c>
    </row>
    <row r="2108" spans="11:12" x14ac:dyDescent="0.15">
      <c r="K2108" s="125" t="str">
        <f t="shared" si="32"/>
        <v/>
      </c>
      <c r="L2108" t="e">
        <f>VLOOKUP(E2108,所属団体コード!$A$2:$B$225,2,0)</f>
        <v>#N/A</v>
      </c>
    </row>
    <row r="2109" spans="11:12" x14ac:dyDescent="0.15">
      <c r="K2109" s="125" t="str">
        <f t="shared" si="32"/>
        <v/>
      </c>
      <c r="L2109" t="e">
        <f>VLOOKUP(E2109,所属団体コード!$A$2:$B$225,2,0)</f>
        <v>#N/A</v>
      </c>
    </row>
    <row r="2110" spans="11:12" x14ac:dyDescent="0.15">
      <c r="K2110" s="125" t="str">
        <f t="shared" si="32"/>
        <v/>
      </c>
      <c r="L2110" t="e">
        <f>VLOOKUP(E2110,所属団体コード!$A$2:$B$225,2,0)</f>
        <v>#N/A</v>
      </c>
    </row>
    <row r="2111" spans="11:12" x14ac:dyDescent="0.15">
      <c r="K2111" s="125" t="str">
        <f t="shared" si="32"/>
        <v/>
      </c>
      <c r="L2111" t="e">
        <f>VLOOKUP(E2111,所属団体コード!$A$2:$B$225,2,0)</f>
        <v>#N/A</v>
      </c>
    </row>
    <row r="2112" spans="11:12" x14ac:dyDescent="0.15">
      <c r="K2112" s="125" t="str">
        <f t="shared" si="32"/>
        <v/>
      </c>
      <c r="L2112" t="e">
        <f>VLOOKUP(E2112,所属団体コード!$A$2:$B$225,2,0)</f>
        <v>#N/A</v>
      </c>
    </row>
    <row r="2113" spans="11:12" x14ac:dyDescent="0.15">
      <c r="K2113" s="125" t="str">
        <f t="shared" si="32"/>
        <v/>
      </c>
      <c r="L2113" t="e">
        <f>VLOOKUP(E2113,所属団体コード!$A$2:$B$225,2,0)</f>
        <v>#N/A</v>
      </c>
    </row>
    <row r="2114" spans="11:12" x14ac:dyDescent="0.15">
      <c r="K2114" s="125" t="str">
        <f t="shared" si="32"/>
        <v/>
      </c>
      <c r="L2114" t="e">
        <f>VLOOKUP(E2114,所属団体コード!$A$2:$B$225,2,0)</f>
        <v>#N/A</v>
      </c>
    </row>
    <row r="2115" spans="11:12" x14ac:dyDescent="0.15">
      <c r="K2115" s="125" t="str">
        <f t="shared" ref="K2115:K2178" si="33">LEFT(M2115,2)</f>
        <v/>
      </c>
      <c r="L2115" t="e">
        <f>VLOOKUP(E2115,所属団体コード!$A$2:$B$225,2,0)</f>
        <v>#N/A</v>
      </c>
    </row>
    <row r="2116" spans="11:12" x14ac:dyDescent="0.15">
      <c r="K2116" s="125" t="str">
        <f t="shared" si="33"/>
        <v/>
      </c>
      <c r="L2116" t="e">
        <f>VLOOKUP(E2116,所属団体コード!$A$2:$B$225,2,0)</f>
        <v>#N/A</v>
      </c>
    </row>
    <row r="2117" spans="11:12" x14ac:dyDescent="0.15">
      <c r="K2117" s="125" t="str">
        <f t="shared" si="33"/>
        <v/>
      </c>
      <c r="L2117" t="e">
        <f>VLOOKUP(E2117,所属団体コード!$A$2:$B$225,2,0)</f>
        <v>#N/A</v>
      </c>
    </row>
    <row r="2118" spans="11:12" x14ac:dyDescent="0.15">
      <c r="K2118" s="125" t="str">
        <f t="shared" si="33"/>
        <v/>
      </c>
      <c r="L2118" t="e">
        <f>VLOOKUP(E2118,所属団体コード!$A$2:$B$225,2,0)</f>
        <v>#N/A</v>
      </c>
    </row>
    <row r="2119" spans="11:12" x14ac:dyDescent="0.15">
      <c r="K2119" s="125" t="str">
        <f t="shared" si="33"/>
        <v/>
      </c>
      <c r="L2119" t="e">
        <f>VLOOKUP(E2119,所属団体コード!$A$2:$B$225,2,0)</f>
        <v>#N/A</v>
      </c>
    </row>
    <row r="2120" spans="11:12" x14ac:dyDescent="0.15">
      <c r="K2120" s="125" t="str">
        <f t="shared" si="33"/>
        <v/>
      </c>
      <c r="L2120" t="e">
        <f>VLOOKUP(E2120,所属団体コード!$A$2:$B$225,2,0)</f>
        <v>#N/A</v>
      </c>
    </row>
    <row r="2121" spans="11:12" x14ac:dyDescent="0.15">
      <c r="K2121" s="125" t="str">
        <f t="shared" si="33"/>
        <v/>
      </c>
      <c r="L2121" t="e">
        <f>VLOOKUP(E2121,所属団体コード!$A$2:$B$225,2,0)</f>
        <v>#N/A</v>
      </c>
    </row>
    <row r="2122" spans="11:12" x14ac:dyDescent="0.15">
      <c r="K2122" s="125" t="str">
        <f t="shared" si="33"/>
        <v/>
      </c>
      <c r="L2122" t="e">
        <f>VLOOKUP(E2122,所属団体コード!$A$2:$B$225,2,0)</f>
        <v>#N/A</v>
      </c>
    </row>
    <row r="2123" spans="11:12" x14ac:dyDescent="0.15">
      <c r="K2123" s="125" t="str">
        <f t="shared" si="33"/>
        <v/>
      </c>
      <c r="L2123" t="e">
        <f>VLOOKUP(E2123,所属団体コード!$A$2:$B$225,2,0)</f>
        <v>#N/A</v>
      </c>
    </row>
    <row r="2124" spans="11:12" x14ac:dyDescent="0.15">
      <c r="K2124" s="125" t="str">
        <f t="shared" si="33"/>
        <v/>
      </c>
      <c r="L2124" t="e">
        <f>VLOOKUP(E2124,所属団体コード!$A$2:$B$225,2,0)</f>
        <v>#N/A</v>
      </c>
    </row>
    <row r="2125" spans="11:12" x14ac:dyDescent="0.15">
      <c r="K2125" s="125" t="str">
        <f t="shared" si="33"/>
        <v/>
      </c>
      <c r="L2125" t="e">
        <f>VLOOKUP(E2125,所属団体コード!$A$2:$B$225,2,0)</f>
        <v>#N/A</v>
      </c>
    </row>
    <row r="2126" spans="11:12" x14ac:dyDescent="0.15">
      <c r="K2126" s="125" t="str">
        <f t="shared" si="33"/>
        <v/>
      </c>
      <c r="L2126" t="e">
        <f>VLOOKUP(E2126,所属団体コード!$A$2:$B$225,2,0)</f>
        <v>#N/A</v>
      </c>
    </row>
    <row r="2127" spans="11:12" x14ac:dyDescent="0.15">
      <c r="K2127" s="125" t="str">
        <f t="shared" si="33"/>
        <v/>
      </c>
      <c r="L2127" t="e">
        <f>VLOOKUP(E2127,所属団体コード!$A$2:$B$225,2,0)</f>
        <v>#N/A</v>
      </c>
    </row>
    <row r="2128" spans="11:12" x14ac:dyDescent="0.15">
      <c r="K2128" s="125" t="str">
        <f t="shared" si="33"/>
        <v/>
      </c>
      <c r="L2128" t="e">
        <f>VLOOKUP(E2128,所属団体コード!$A$2:$B$225,2,0)</f>
        <v>#N/A</v>
      </c>
    </row>
    <row r="2129" spans="11:12" x14ac:dyDescent="0.15">
      <c r="K2129" s="125" t="str">
        <f t="shared" si="33"/>
        <v/>
      </c>
      <c r="L2129" t="e">
        <f>VLOOKUP(E2129,所属団体コード!$A$2:$B$225,2,0)</f>
        <v>#N/A</v>
      </c>
    </row>
    <row r="2130" spans="11:12" x14ac:dyDescent="0.15">
      <c r="K2130" s="125" t="str">
        <f t="shared" si="33"/>
        <v/>
      </c>
      <c r="L2130" t="e">
        <f>VLOOKUP(E2130,所属団体コード!$A$2:$B$225,2,0)</f>
        <v>#N/A</v>
      </c>
    </row>
    <row r="2131" spans="11:12" x14ac:dyDescent="0.15">
      <c r="K2131" s="125" t="str">
        <f t="shared" si="33"/>
        <v/>
      </c>
      <c r="L2131" t="e">
        <f>VLOOKUP(E2131,所属団体コード!$A$2:$B$225,2,0)</f>
        <v>#N/A</v>
      </c>
    </row>
    <row r="2132" spans="11:12" x14ac:dyDescent="0.15">
      <c r="K2132" s="125" t="str">
        <f t="shared" si="33"/>
        <v/>
      </c>
      <c r="L2132" t="e">
        <f>VLOOKUP(E2132,所属団体コード!$A$2:$B$225,2,0)</f>
        <v>#N/A</v>
      </c>
    </row>
    <row r="2133" spans="11:12" x14ac:dyDescent="0.15">
      <c r="K2133" s="125" t="str">
        <f t="shared" si="33"/>
        <v/>
      </c>
      <c r="L2133" t="e">
        <f>VLOOKUP(E2133,所属団体コード!$A$2:$B$225,2,0)</f>
        <v>#N/A</v>
      </c>
    </row>
    <row r="2134" spans="11:12" x14ac:dyDescent="0.15">
      <c r="K2134" s="125" t="str">
        <f t="shared" si="33"/>
        <v/>
      </c>
      <c r="L2134" t="e">
        <f>VLOOKUP(E2134,所属団体コード!$A$2:$B$225,2,0)</f>
        <v>#N/A</v>
      </c>
    </row>
    <row r="2135" spans="11:12" x14ac:dyDescent="0.15">
      <c r="K2135" s="125" t="str">
        <f t="shared" si="33"/>
        <v/>
      </c>
      <c r="L2135" t="e">
        <f>VLOOKUP(E2135,所属団体コード!$A$2:$B$225,2,0)</f>
        <v>#N/A</v>
      </c>
    </row>
    <row r="2136" spans="11:12" x14ac:dyDescent="0.15">
      <c r="K2136" s="125" t="str">
        <f t="shared" si="33"/>
        <v/>
      </c>
      <c r="L2136" t="e">
        <f>VLOOKUP(E2136,所属団体コード!$A$2:$B$225,2,0)</f>
        <v>#N/A</v>
      </c>
    </row>
    <row r="2137" spans="11:12" x14ac:dyDescent="0.15">
      <c r="K2137" s="125" t="str">
        <f t="shared" si="33"/>
        <v/>
      </c>
      <c r="L2137" t="e">
        <f>VLOOKUP(E2137,所属団体コード!$A$2:$B$225,2,0)</f>
        <v>#N/A</v>
      </c>
    </row>
    <row r="2138" spans="11:12" x14ac:dyDescent="0.15">
      <c r="K2138" s="125" t="str">
        <f t="shared" si="33"/>
        <v/>
      </c>
      <c r="L2138" t="e">
        <f>VLOOKUP(E2138,所属団体コード!$A$2:$B$225,2,0)</f>
        <v>#N/A</v>
      </c>
    </row>
    <row r="2139" spans="11:12" x14ac:dyDescent="0.15">
      <c r="K2139" s="125" t="str">
        <f t="shared" si="33"/>
        <v/>
      </c>
      <c r="L2139" t="e">
        <f>VLOOKUP(E2139,所属団体コード!$A$2:$B$225,2,0)</f>
        <v>#N/A</v>
      </c>
    </row>
    <row r="2140" spans="11:12" x14ac:dyDescent="0.15">
      <c r="K2140" s="125" t="str">
        <f t="shared" si="33"/>
        <v/>
      </c>
      <c r="L2140" t="e">
        <f>VLOOKUP(E2140,所属団体コード!$A$2:$B$225,2,0)</f>
        <v>#N/A</v>
      </c>
    </row>
    <row r="2141" spans="11:12" x14ac:dyDescent="0.15">
      <c r="K2141" s="125" t="str">
        <f t="shared" si="33"/>
        <v/>
      </c>
      <c r="L2141" t="e">
        <f>VLOOKUP(E2141,所属団体コード!$A$2:$B$225,2,0)</f>
        <v>#N/A</v>
      </c>
    </row>
    <row r="2142" spans="11:12" x14ac:dyDescent="0.15">
      <c r="K2142" s="125" t="str">
        <f t="shared" si="33"/>
        <v/>
      </c>
      <c r="L2142" t="e">
        <f>VLOOKUP(E2142,所属団体コード!$A$2:$B$225,2,0)</f>
        <v>#N/A</v>
      </c>
    </row>
    <row r="2143" spans="11:12" x14ac:dyDescent="0.15">
      <c r="K2143" s="125" t="str">
        <f t="shared" si="33"/>
        <v/>
      </c>
      <c r="L2143" t="e">
        <f>VLOOKUP(E2143,所属団体コード!$A$2:$B$225,2,0)</f>
        <v>#N/A</v>
      </c>
    </row>
    <row r="2144" spans="11:12" x14ac:dyDescent="0.15">
      <c r="K2144" s="125" t="str">
        <f t="shared" si="33"/>
        <v/>
      </c>
      <c r="L2144" t="e">
        <f>VLOOKUP(E2144,所属団体コード!$A$2:$B$225,2,0)</f>
        <v>#N/A</v>
      </c>
    </row>
    <row r="2145" spans="11:12" x14ac:dyDescent="0.15">
      <c r="K2145" s="125" t="str">
        <f t="shared" si="33"/>
        <v/>
      </c>
      <c r="L2145" t="e">
        <f>VLOOKUP(E2145,所属団体コード!$A$2:$B$225,2,0)</f>
        <v>#N/A</v>
      </c>
    </row>
    <row r="2146" spans="11:12" x14ac:dyDescent="0.15">
      <c r="K2146" s="125" t="str">
        <f t="shared" si="33"/>
        <v/>
      </c>
      <c r="L2146" t="e">
        <f>VLOOKUP(E2146,所属団体コード!$A$2:$B$225,2,0)</f>
        <v>#N/A</v>
      </c>
    </row>
    <row r="2147" spans="11:12" x14ac:dyDescent="0.15">
      <c r="K2147" s="125" t="str">
        <f t="shared" si="33"/>
        <v/>
      </c>
      <c r="L2147" t="e">
        <f>VLOOKUP(E2147,所属団体コード!$A$2:$B$225,2,0)</f>
        <v>#N/A</v>
      </c>
    </row>
    <row r="2148" spans="11:12" x14ac:dyDescent="0.15">
      <c r="K2148" s="125" t="str">
        <f t="shared" si="33"/>
        <v/>
      </c>
      <c r="L2148" t="e">
        <f>VLOOKUP(E2148,所属団体コード!$A$2:$B$225,2,0)</f>
        <v>#N/A</v>
      </c>
    </row>
    <row r="2149" spans="11:12" x14ac:dyDescent="0.15">
      <c r="K2149" s="125" t="str">
        <f t="shared" si="33"/>
        <v/>
      </c>
      <c r="L2149" t="e">
        <f>VLOOKUP(E2149,所属団体コード!$A$2:$B$225,2,0)</f>
        <v>#N/A</v>
      </c>
    </row>
    <row r="2150" spans="11:12" x14ac:dyDescent="0.15">
      <c r="K2150" s="125" t="str">
        <f t="shared" si="33"/>
        <v/>
      </c>
      <c r="L2150" t="e">
        <f>VLOOKUP(E2150,所属団体コード!$A$2:$B$225,2,0)</f>
        <v>#N/A</v>
      </c>
    </row>
    <row r="2151" spans="11:12" x14ac:dyDescent="0.15">
      <c r="K2151" s="125" t="str">
        <f t="shared" si="33"/>
        <v/>
      </c>
      <c r="L2151" t="e">
        <f>VLOOKUP(E2151,所属団体コード!$A$2:$B$225,2,0)</f>
        <v>#N/A</v>
      </c>
    </row>
    <row r="2152" spans="11:12" x14ac:dyDescent="0.15">
      <c r="K2152" s="125" t="str">
        <f t="shared" si="33"/>
        <v/>
      </c>
      <c r="L2152" t="e">
        <f>VLOOKUP(E2152,所属団体コード!$A$2:$B$225,2,0)</f>
        <v>#N/A</v>
      </c>
    </row>
    <row r="2153" spans="11:12" x14ac:dyDescent="0.15">
      <c r="K2153" s="125" t="str">
        <f t="shared" si="33"/>
        <v/>
      </c>
      <c r="L2153" t="e">
        <f>VLOOKUP(E2153,所属団体コード!$A$2:$B$225,2,0)</f>
        <v>#N/A</v>
      </c>
    </row>
    <row r="2154" spans="11:12" x14ac:dyDescent="0.15">
      <c r="K2154" s="125" t="str">
        <f t="shared" si="33"/>
        <v/>
      </c>
      <c r="L2154" t="e">
        <f>VLOOKUP(E2154,所属団体コード!$A$2:$B$225,2,0)</f>
        <v>#N/A</v>
      </c>
    </row>
    <row r="2155" spans="11:12" x14ac:dyDescent="0.15">
      <c r="K2155" s="125" t="str">
        <f t="shared" si="33"/>
        <v/>
      </c>
      <c r="L2155" t="e">
        <f>VLOOKUP(E2155,所属団体コード!$A$2:$B$225,2,0)</f>
        <v>#N/A</v>
      </c>
    </row>
    <row r="2156" spans="11:12" x14ac:dyDescent="0.15">
      <c r="K2156" s="125" t="str">
        <f t="shared" si="33"/>
        <v/>
      </c>
      <c r="L2156" t="e">
        <f>VLOOKUP(E2156,所属団体コード!$A$2:$B$225,2,0)</f>
        <v>#N/A</v>
      </c>
    </row>
    <row r="2157" spans="11:12" x14ac:dyDescent="0.15">
      <c r="K2157" s="125" t="str">
        <f t="shared" si="33"/>
        <v/>
      </c>
      <c r="L2157" t="e">
        <f>VLOOKUP(E2157,所属団体コード!$A$2:$B$225,2,0)</f>
        <v>#N/A</v>
      </c>
    </row>
    <row r="2158" spans="11:12" x14ac:dyDescent="0.15">
      <c r="K2158" s="125" t="str">
        <f t="shared" si="33"/>
        <v/>
      </c>
      <c r="L2158" t="e">
        <f>VLOOKUP(E2158,所属団体コード!$A$2:$B$225,2,0)</f>
        <v>#N/A</v>
      </c>
    </row>
    <row r="2159" spans="11:12" x14ac:dyDescent="0.15">
      <c r="K2159" s="125" t="str">
        <f t="shared" si="33"/>
        <v/>
      </c>
      <c r="L2159" t="e">
        <f>VLOOKUP(E2159,所属団体コード!$A$2:$B$225,2,0)</f>
        <v>#N/A</v>
      </c>
    </row>
    <row r="2160" spans="11:12" x14ac:dyDescent="0.15">
      <c r="K2160" s="125" t="str">
        <f t="shared" si="33"/>
        <v/>
      </c>
      <c r="L2160" t="e">
        <f>VLOOKUP(E2160,所属団体コード!$A$2:$B$225,2,0)</f>
        <v>#N/A</v>
      </c>
    </row>
    <row r="2161" spans="11:12" x14ac:dyDescent="0.15">
      <c r="K2161" s="125" t="str">
        <f t="shared" si="33"/>
        <v/>
      </c>
      <c r="L2161" t="e">
        <f>VLOOKUP(E2161,所属団体コード!$A$2:$B$225,2,0)</f>
        <v>#N/A</v>
      </c>
    </row>
    <row r="2162" spans="11:12" x14ac:dyDescent="0.15">
      <c r="K2162" s="125" t="str">
        <f t="shared" si="33"/>
        <v/>
      </c>
      <c r="L2162" t="e">
        <f>VLOOKUP(E2162,所属団体コード!$A$2:$B$225,2,0)</f>
        <v>#N/A</v>
      </c>
    </row>
    <row r="2163" spans="11:12" x14ac:dyDescent="0.15">
      <c r="K2163" s="125" t="str">
        <f t="shared" si="33"/>
        <v/>
      </c>
      <c r="L2163" t="e">
        <f>VLOOKUP(E2163,所属団体コード!$A$2:$B$225,2,0)</f>
        <v>#N/A</v>
      </c>
    </row>
    <row r="2164" spans="11:12" x14ac:dyDescent="0.15">
      <c r="K2164" s="125" t="str">
        <f t="shared" si="33"/>
        <v/>
      </c>
      <c r="L2164" t="e">
        <f>VLOOKUP(E2164,所属団体コード!$A$2:$B$225,2,0)</f>
        <v>#N/A</v>
      </c>
    </row>
    <row r="2165" spans="11:12" x14ac:dyDescent="0.15">
      <c r="K2165" s="125" t="str">
        <f t="shared" si="33"/>
        <v/>
      </c>
      <c r="L2165" t="e">
        <f>VLOOKUP(E2165,所属団体コード!$A$2:$B$225,2,0)</f>
        <v>#N/A</v>
      </c>
    </row>
    <row r="2166" spans="11:12" x14ac:dyDescent="0.15">
      <c r="K2166" s="125" t="str">
        <f t="shared" si="33"/>
        <v/>
      </c>
      <c r="L2166" t="e">
        <f>VLOOKUP(E2166,所属団体コード!$A$2:$B$225,2,0)</f>
        <v>#N/A</v>
      </c>
    </row>
    <row r="2167" spans="11:12" x14ac:dyDescent="0.15">
      <c r="K2167" s="125" t="str">
        <f t="shared" si="33"/>
        <v/>
      </c>
      <c r="L2167" t="e">
        <f>VLOOKUP(E2167,所属団体コード!$A$2:$B$225,2,0)</f>
        <v>#N/A</v>
      </c>
    </row>
    <row r="2168" spans="11:12" x14ac:dyDescent="0.15">
      <c r="K2168" s="125" t="str">
        <f t="shared" si="33"/>
        <v/>
      </c>
      <c r="L2168" t="e">
        <f>VLOOKUP(E2168,所属団体コード!$A$2:$B$225,2,0)</f>
        <v>#N/A</v>
      </c>
    </row>
    <row r="2169" spans="11:12" x14ac:dyDescent="0.15">
      <c r="K2169" s="125" t="str">
        <f t="shared" si="33"/>
        <v/>
      </c>
      <c r="L2169" t="e">
        <f>VLOOKUP(E2169,所属団体コード!$A$2:$B$225,2,0)</f>
        <v>#N/A</v>
      </c>
    </row>
    <row r="2170" spans="11:12" x14ac:dyDescent="0.15">
      <c r="K2170" s="125" t="str">
        <f t="shared" si="33"/>
        <v/>
      </c>
      <c r="L2170" t="e">
        <f>VLOOKUP(E2170,所属団体コード!$A$2:$B$225,2,0)</f>
        <v>#N/A</v>
      </c>
    </row>
    <row r="2171" spans="11:12" x14ac:dyDescent="0.15">
      <c r="K2171" s="125" t="str">
        <f t="shared" si="33"/>
        <v/>
      </c>
      <c r="L2171" t="e">
        <f>VLOOKUP(E2171,所属団体コード!$A$2:$B$225,2,0)</f>
        <v>#N/A</v>
      </c>
    </row>
    <row r="2172" spans="11:12" x14ac:dyDescent="0.15">
      <c r="K2172" s="125" t="str">
        <f t="shared" si="33"/>
        <v/>
      </c>
      <c r="L2172" t="e">
        <f>VLOOKUP(E2172,所属団体コード!$A$2:$B$225,2,0)</f>
        <v>#N/A</v>
      </c>
    </row>
    <row r="2173" spans="11:12" x14ac:dyDescent="0.15">
      <c r="K2173" s="125" t="str">
        <f t="shared" si="33"/>
        <v/>
      </c>
      <c r="L2173" t="e">
        <f>VLOOKUP(E2173,所属団体コード!$A$2:$B$225,2,0)</f>
        <v>#N/A</v>
      </c>
    </row>
    <row r="2174" spans="11:12" x14ac:dyDescent="0.15">
      <c r="K2174" s="125" t="str">
        <f t="shared" si="33"/>
        <v/>
      </c>
      <c r="L2174" t="e">
        <f>VLOOKUP(E2174,所属団体コード!$A$2:$B$225,2,0)</f>
        <v>#N/A</v>
      </c>
    </row>
    <row r="2175" spans="11:12" x14ac:dyDescent="0.15">
      <c r="K2175" s="125" t="str">
        <f t="shared" si="33"/>
        <v/>
      </c>
      <c r="L2175" t="e">
        <f>VLOOKUP(E2175,所属団体コード!$A$2:$B$225,2,0)</f>
        <v>#N/A</v>
      </c>
    </row>
    <row r="2176" spans="11:12" x14ac:dyDescent="0.15">
      <c r="K2176" s="125" t="str">
        <f t="shared" si="33"/>
        <v/>
      </c>
      <c r="L2176" t="e">
        <f>VLOOKUP(E2176,所属団体コード!$A$2:$B$225,2,0)</f>
        <v>#N/A</v>
      </c>
    </row>
    <row r="2177" spans="11:12" x14ac:dyDescent="0.15">
      <c r="K2177" s="125" t="str">
        <f t="shared" si="33"/>
        <v/>
      </c>
      <c r="L2177" t="e">
        <f>VLOOKUP(E2177,所属団体コード!$A$2:$B$225,2,0)</f>
        <v>#N/A</v>
      </c>
    </row>
    <row r="2178" spans="11:12" x14ac:dyDescent="0.15">
      <c r="K2178" s="125" t="str">
        <f t="shared" si="33"/>
        <v/>
      </c>
      <c r="L2178" t="e">
        <f>VLOOKUP(E2178,所属団体コード!$A$2:$B$225,2,0)</f>
        <v>#N/A</v>
      </c>
    </row>
    <row r="2179" spans="11:12" x14ac:dyDescent="0.15">
      <c r="K2179" s="125" t="str">
        <f t="shared" ref="K2179:K2242" si="34">LEFT(M2179,2)</f>
        <v/>
      </c>
      <c r="L2179" t="e">
        <f>VLOOKUP(E2179,所属団体コード!$A$2:$B$225,2,0)</f>
        <v>#N/A</v>
      </c>
    </row>
    <row r="2180" spans="11:12" x14ac:dyDescent="0.15">
      <c r="K2180" s="125" t="str">
        <f t="shared" si="34"/>
        <v/>
      </c>
      <c r="L2180" t="e">
        <f>VLOOKUP(E2180,所属団体コード!$A$2:$B$225,2,0)</f>
        <v>#N/A</v>
      </c>
    </row>
    <row r="2181" spans="11:12" x14ac:dyDescent="0.15">
      <c r="K2181" s="125" t="str">
        <f t="shared" si="34"/>
        <v/>
      </c>
      <c r="L2181" t="e">
        <f>VLOOKUP(E2181,所属団体コード!$A$2:$B$225,2,0)</f>
        <v>#N/A</v>
      </c>
    </row>
    <row r="2182" spans="11:12" x14ac:dyDescent="0.15">
      <c r="K2182" s="125" t="str">
        <f t="shared" si="34"/>
        <v/>
      </c>
      <c r="L2182" t="e">
        <f>VLOOKUP(E2182,所属団体コード!$A$2:$B$225,2,0)</f>
        <v>#N/A</v>
      </c>
    </row>
    <row r="2183" spans="11:12" x14ac:dyDescent="0.15">
      <c r="K2183" s="125" t="str">
        <f t="shared" si="34"/>
        <v/>
      </c>
      <c r="L2183" t="e">
        <f>VLOOKUP(E2183,所属団体コード!$A$2:$B$225,2,0)</f>
        <v>#N/A</v>
      </c>
    </row>
    <row r="2184" spans="11:12" x14ac:dyDescent="0.15">
      <c r="K2184" s="125" t="str">
        <f t="shared" si="34"/>
        <v/>
      </c>
      <c r="L2184" t="e">
        <f>VLOOKUP(E2184,所属団体コード!$A$2:$B$225,2,0)</f>
        <v>#N/A</v>
      </c>
    </row>
    <row r="2185" spans="11:12" x14ac:dyDescent="0.15">
      <c r="K2185" s="125" t="str">
        <f t="shared" si="34"/>
        <v/>
      </c>
      <c r="L2185" t="e">
        <f>VLOOKUP(E2185,所属団体コード!$A$2:$B$225,2,0)</f>
        <v>#N/A</v>
      </c>
    </row>
    <row r="2186" spans="11:12" x14ac:dyDescent="0.15">
      <c r="K2186" s="125" t="str">
        <f t="shared" si="34"/>
        <v/>
      </c>
      <c r="L2186" t="e">
        <f>VLOOKUP(E2186,所属団体コード!$A$2:$B$225,2,0)</f>
        <v>#N/A</v>
      </c>
    </row>
    <row r="2187" spans="11:12" x14ac:dyDescent="0.15">
      <c r="K2187" s="125" t="str">
        <f t="shared" si="34"/>
        <v/>
      </c>
      <c r="L2187" t="e">
        <f>VLOOKUP(E2187,所属団体コード!$A$2:$B$225,2,0)</f>
        <v>#N/A</v>
      </c>
    </row>
    <row r="2188" spans="11:12" x14ac:dyDescent="0.15">
      <c r="K2188" s="125" t="str">
        <f t="shared" si="34"/>
        <v/>
      </c>
      <c r="L2188" t="e">
        <f>VLOOKUP(E2188,所属団体コード!$A$2:$B$225,2,0)</f>
        <v>#N/A</v>
      </c>
    </row>
    <row r="2189" spans="11:12" x14ac:dyDescent="0.15">
      <c r="K2189" s="125" t="str">
        <f t="shared" si="34"/>
        <v/>
      </c>
      <c r="L2189" t="e">
        <f>VLOOKUP(E2189,所属団体コード!$A$2:$B$225,2,0)</f>
        <v>#N/A</v>
      </c>
    </row>
    <row r="2190" spans="11:12" x14ac:dyDescent="0.15">
      <c r="K2190" s="125" t="str">
        <f t="shared" si="34"/>
        <v/>
      </c>
      <c r="L2190" t="e">
        <f>VLOOKUP(E2190,所属団体コード!$A$2:$B$225,2,0)</f>
        <v>#N/A</v>
      </c>
    </row>
    <row r="2191" spans="11:12" x14ac:dyDescent="0.15">
      <c r="K2191" s="125" t="str">
        <f t="shared" si="34"/>
        <v/>
      </c>
      <c r="L2191" t="e">
        <f>VLOOKUP(E2191,所属団体コード!$A$2:$B$225,2,0)</f>
        <v>#N/A</v>
      </c>
    </row>
    <row r="2192" spans="11:12" x14ac:dyDescent="0.15">
      <c r="K2192" s="125" t="str">
        <f t="shared" si="34"/>
        <v/>
      </c>
      <c r="L2192" t="e">
        <f>VLOOKUP(E2192,所属団体コード!$A$2:$B$225,2,0)</f>
        <v>#N/A</v>
      </c>
    </row>
    <row r="2193" spans="11:12" x14ac:dyDescent="0.15">
      <c r="K2193" s="125" t="str">
        <f t="shared" si="34"/>
        <v/>
      </c>
      <c r="L2193" t="e">
        <f>VLOOKUP(E2193,所属団体コード!$A$2:$B$225,2,0)</f>
        <v>#N/A</v>
      </c>
    </row>
    <row r="2194" spans="11:12" x14ac:dyDescent="0.15">
      <c r="K2194" s="125" t="str">
        <f t="shared" si="34"/>
        <v/>
      </c>
      <c r="L2194" t="e">
        <f>VLOOKUP(E2194,所属団体コード!$A$2:$B$225,2,0)</f>
        <v>#N/A</v>
      </c>
    </row>
    <row r="2195" spans="11:12" x14ac:dyDescent="0.15">
      <c r="K2195" s="125" t="str">
        <f t="shared" si="34"/>
        <v/>
      </c>
      <c r="L2195" t="e">
        <f>VLOOKUP(E2195,所属団体コード!$A$2:$B$225,2,0)</f>
        <v>#N/A</v>
      </c>
    </row>
    <row r="2196" spans="11:12" x14ac:dyDescent="0.15">
      <c r="K2196" s="125" t="str">
        <f t="shared" si="34"/>
        <v/>
      </c>
      <c r="L2196" t="e">
        <f>VLOOKUP(E2196,所属団体コード!$A$2:$B$225,2,0)</f>
        <v>#N/A</v>
      </c>
    </row>
    <row r="2197" spans="11:12" x14ac:dyDescent="0.15">
      <c r="K2197" s="125" t="str">
        <f t="shared" si="34"/>
        <v/>
      </c>
      <c r="L2197" t="e">
        <f>VLOOKUP(E2197,所属団体コード!$A$2:$B$225,2,0)</f>
        <v>#N/A</v>
      </c>
    </row>
    <row r="2198" spans="11:12" x14ac:dyDescent="0.15">
      <c r="K2198" s="125" t="str">
        <f t="shared" si="34"/>
        <v/>
      </c>
      <c r="L2198" t="e">
        <f>VLOOKUP(E2198,所属団体コード!$A$2:$B$225,2,0)</f>
        <v>#N/A</v>
      </c>
    </row>
    <row r="2199" spans="11:12" x14ac:dyDescent="0.15">
      <c r="K2199" s="125" t="str">
        <f t="shared" si="34"/>
        <v/>
      </c>
      <c r="L2199" t="e">
        <f>VLOOKUP(E2199,所属団体コード!$A$2:$B$225,2,0)</f>
        <v>#N/A</v>
      </c>
    </row>
    <row r="2200" spans="11:12" x14ac:dyDescent="0.15">
      <c r="K2200" s="125" t="str">
        <f t="shared" si="34"/>
        <v/>
      </c>
      <c r="L2200" t="e">
        <f>VLOOKUP(E2200,所属団体コード!$A$2:$B$225,2,0)</f>
        <v>#N/A</v>
      </c>
    </row>
    <row r="2201" spans="11:12" x14ac:dyDescent="0.15">
      <c r="K2201" s="125" t="str">
        <f t="shared" si="34"/>
        <v/>
      </c>
      <c r="L2201" t="e">
        <f>VLOOKUP(E2201,所属団体コード!$A$2:$B$225,2,0)</f>
        <v>#N/A</v>
      </c>
    </row>
    <row r="2202" spans="11:12" x14ac:dyDescent="0.15">
      <c r="K2202" s="125" t="str">
        <f t="shared" si="34"/>
        <v/>
      </c>
      <c r="L2202" t="e">
        <f>VLOOKUP(E2202,所属団体コード!$A$2:$B$225,2,0)</f>
        <v>#N/A</v>
      </c>
    </row>
    <row r="2203" spans="11:12" x14ac:dyDescent="0.15">
      <c r="K2203" s="125" t="str">
        <f t="shared" si="34"/>
        <v/>
      </c>
      <c r="L2203" t="e">
        <f>VLOOKUP(E2203,所属団体コード!$A$2:$B$225,2,0)</f>
        <v>#N/A</v>
      </c>
    </row>
    <row r="2204" spans="11:12" x14ac:dyDescent="0.15">
      <c r="K2204" s="125" t="str">
        <f t="shared" si="34"/>
        <v/>
      </c>
      <c r="L2204" t="e">
        <f>VLOOKUP(E2204,所属団体コード!$A$2:$B$225,2,0)</f>
        <v>#N/A</v>
      </c>
    </row>
    <row r="2205" spans="11:12" x14ac:dyDescent="0.15">
      <c r="K2205" s="125" t="str">
        <f t="shared" si="34"/>
        <v/>
      </c>
      <c r="L2205" t="e">
        <f>VLOOKUP(E2205,所属団体コード!$A$2:$B$225,2,0)</f>
        <v>#N/A</v>
      </c>
    </row>
    <row r="2206" spans="11:12" x14ac:dyDescent="0.15">
      <c r="K2206" s="125" t="str">
        <f t="shared" si="34"/>
        <v/>
      </c>
      <c r="L2206" t="e">
        <f>VLOOKUP(E2206,所属団体コード!$A$2:$B$225,2,0)</f>
        <v>#N/A</v>
      </c>
    </row>
    <row r="2207" spans="11:12" x14ac:dyDescent="0.15">
      <c r="K2207" s="125" t="str">
        <f t="shared" si="34"/>
        <v/>
      </c>
      <c r="L2207" t="e">
        <f>VLOOKUP(E2207,所属団体コード!$A$2:$B$225,2,0)</f>
        <v>#N/A</v>
      </c>
    </row>
    <row r="2208" spans="11:12" x14ac:dyDescent="0.15">
      <c r="K2208" s="125" t="str">
        <f t="shared" si="34"/>
        <v/>
      </c>
      <c r="L2208" t="e">
        <f>VLOOKUP(E2208,所属団体コード!$A$2:$B$225,2,0)</f>
        <v>#N/A</v>
      </c>
    </row>
    <row r="2209" spans="11:12" x14ac:dyDescent="0.15">
      <c r="K2209" s="125" t="str">
        <f t="shared" si="34"/>
        <v/>
      </c>
      <c r="L2209" t="e">
        <f>VLOOKUP(E2209,所属団体コード!$A$2:$B$225,2,0)</f>
        <v>#N/A</v>
      </c>
    </row>
    <row r="2210" spans="11:12" x14ac:dyDescent="0.15">
      <c r="K2210" s="125" t="str">
        <f t="shared" si="34"/>
        <v/>
      </c>
      <c r="L2210" t="e">
        <f>VLOOKUP(E2210,所属団体コード!$A$2:$B$225,2,0)</f>
        <v>#N/A</v>
      </c>
    </row>
    <row r="2211" spans="11:12" x14ac:dyDescent="0.15">
      <c r="K2211" s="125" t="str">
        <f t="shared" si="34"/>
        <v/>
      </c>
      <c r="L2211" t="e">
        <f>VLOOKUP(E2211,所属団体コード!$A$2:$B$225,2,0)</f>
        <v>#N/A</v>
      </c>
    </row>
    <row r="2212" spans="11:12" x14ac:dyDescent="0.15">
      <c r="K2212" s="125" t="str">
        <f t="shared" si="34"/>
        <v/>
      </c>
      <c r="L2212" t="e">
        <f>VLOOKUP(E2212,所属団体コード!$A$2:$B$225,2,0)</f>
        <v>#N/A</v>
      </c>
    </row>
    <row r="2213" spans="11:12" x14ac:dyDescent="0.15">
      <c r="K2213" s="125" t="str">
        <f t="shared" si="34"/>
        <v/>
      </c>
      <c r="L2213" t="e">
        <f>VLOOKUP(E2213,所属団体コード!$A$2:$B$225,2,0)</f>
        <v>#N/A</v>
      </c>
    </row>
    <row r="2214" spans="11:12" x14ac:dyDescent="0.15">
      <c r="K2214" s="125" t="str">
        <f t="shared" si="34"/>
        <v/>
      </c>
      <c r="L2214" t="e">
        <f>VLOOKUP(E2214,所属団体コード!$A$2:$B$225,2,0)</f>
        <v>#N/A</v>
      </c>
    </row>
    <row r="2215" spans="11:12" x14ac:dyDescent="0.15">
      <c r="K2215" s="125" t="str">
        <f t="shared" si="34"/>
        <v/>
      </c>
      <c r="L2215" t="e">
        <f>VLOOKUP(E2215,所属団体コード!$A$2:$B$225,2,0)</f>
        <v>#N/A</v>
      </c>
    </row>
    <row r="2216" spans="11:12" x14ac:dyDescent="0.15">
      <c r="K2216" s="125" t="str">
        <f t="shared" si="34"/>
        <v/>
      </c>
      <c r="L2216" t="e">
        <f>VLOOKUP(E2216,所属団体コード!$A$2:$B$225,2,0)</f>
        <v>#N/A</v>
      </c>
    </row>
    <row r="2217" spans="11:12" x14ac:dyDescent="0.15">
      <c r="K2217" s="125" t="str">
        <f t="shared" si="34"/>
        <v/>
      </c>
      <c r="L2217" t="e">
        <f>VLOOKUP(E2217,所属団体コード!$A$2:$B$225,2,0)</f>
        <v>#N/A</v>
      </c>
    </row>
    <row r="2218" spans="11:12" x14ac:dyDescent="0.15">
      <c r="K2218" s="125" t="str">
        <f t="shared" si="34"/>
        <v/>
      </c>
      <c r="L2218" t="e">
        <f>VLOOKUP(E2218,所属団体コード!$A$2:$B$225,2,0)</f>
        <v>#N/A</v>
      </c>
    </row>
    <row r="2219" spans="11:12" x14ac:dyDescent="0.15">
      <c r="K2219" s="125" t="str">
        <f t="shared" si="34"/>
        <v/>
      </c>
      <c r="L2219" t="e">
        <f>VLOOKUP(E2219,所属団体コード!$A$2:$B$225,2,0)</f>
        <v>#N/A</v>
      </c>
    </row>
    <row r="2220" spans="11:12" x14ac:dyDescent="0.15">
      <c r="K2220" s="125" t="str">
        <f t="shared" si="34"/>
        <v/>
      </c>
      <c r="L2220" t="e">
        <f>VLOOKUP(E2220,所属団体コード!$A$2:$B$225,2,0)</f>
        <v>#N/A</v>
      </c>
    </row>
    <row r="2221" spans="11:12" x14ac:dyDescent="0.15">
      <c r="K2221" s="125" t="str">
        <f t="shared" si="34"/>
        <v/>
      </c>
      <c r="L2221" t="e">
        <f>VLOOKUP(E2221,所属団体コード!$A$2:$B$225,2,0)</f>
        <v>#N/A</v>
      </c>
    </row>
    <row r="2222" spans="11:12" x14ac:dyDescent="0.15">
      <c r="K2222" s="125" t="str">
        <f t="shared" si="34"/>
        <v/>
      </c>
      <c r="L2222" t="e">
        <f>VLOOKUP(E2222,所属団体コード!$A$2:$B$225,2,0)</f>
        <v>#N/A</v>
      </c>
    </row>
    <row r="2223" spans="11:12" x14ac:dyDescent="0.15">
      <c r="K2223" s="125" t="str">
        <f t="shared" si="34"/>
        <v/>
      </c>
      <c r="L2223" t="e">
        <f>VLOOKUP(E2223,所属団体コード!$A$2:$B$225,2,0)</f>
        <v>#N/A</v>
      </c>
    </row>
    <row r="2224" spans="11:12" x14ac:dyDescent="0.15">
      <c r="K2224" s="125" t="str">
        <f t="shared" si="34"/>
        <v/>
      </c>
      <c r="L2224" t="e">
        <f>VLOOKUP(E2224,所属団体コード!$A$2:$B$225,2,0)</f>
        <v>#N/A</v>
      </c>
    </row>
    <row r="2225" spans="11:12" x14ac:dyDescent="0.15">
      <c r="K2225" s="125" t="str">
        <f t="shared" si="34"/>
        <v/>
      </c>
      <c r="L2225" t="e">
        <f>VLOOKUP(E2225,所属団体コード!$A$2:$B$225,2,0)</f>
        <v>#N/A</v>
      </c>
    </row>
    <row r="2226" spans="11:12" x14ac:dyDescent="0.15">
      <c r="K2226" s="125" t="str">
        <f t="shared" si="34"/>
        <v/>
      </c>
      <c r="L2226" t="e">
        <f>VLOOKUP(E2226,所属団体コード!$A$2:$B$225,2,0)</f>
        <v>#N/A</v>
      </c>
    </row>
    <row r="2227" spans="11:12" x14ac:dyDescent="0.15">
      <c r="K2227" s="125" t="str">
        <f t="shared" si="34"/>
        <v/>
      </c>
      <c r="L2227" t="e">
        <f>VLOOKUP(E2227,所属団体コード!$A$2:$B$225,2,0)</f>
        <v>#N/A</v>
      </c>
    </row>
    <row r="2228" spans="11:12" x14ac:dyDescent="0.15">
      <c r="K2228" s="125" t="str">
        <f t="shared" si="34"/>
        <v/>
      </c>
      <c r="L2228" t="e">
        <f>VLOOKUP(E2228,所属団体コード!$A$2:$B$225,2,0)</f>
        <v>#N/A</v>
      </c>
    </row>
    <row r="2229" spans="11:12" x14ac:dyDescent="0.15">
      <c r="K2229" s="125" t="str">
        <f t="shared" si="34"/>
        <v/>
      </c>
      <c r="L2229" t="e">
        <f>VLOOKUP(E2229,所属団体コード!$A$2:$B$225,2,0)</f>
        <v>#N/A</v>
      </c>
    </row>
    <row r="2230" spans="11:12" x14ac:dyDescent="0.15">
      <c r="K2230" s="125" t="str">
        <f t="shared" si="34"/>
        <v/>
      </c>
      <c r="L2230" t="e">
        <f>VLOOKUP(E2230,所属団体コード!$A$2:$B$225,2,0)</f>
        <v>#N/A</v>
      </c>
    </row>
    <row r="2231" spans="11:12" x14ac:dyDescent="0.15">
      <c r="K2231" s="125" t="str">
        <f t="shared" si="34"/>
        <v/>
      </c>
      <c r="L2231" t="e">
        <f>VLOOKUP(E2231,所属団体コード!$A$2:$B$225,2,0)</f>
        <v>#N/A</v>
      </c>
    </row>
    <row r="2232" spans="11:12" x14ac:dyDescent="0.15">
      <c r="K2232" s="125" t="str">
        <f t="shared" si="34"/>
        <v/>
      </c>
      <c r="L2232" t="e">
        <f>VLOOKUP(E2232,所属団体コード!$A$2:$B$225,2,0)</f>
        <v>#N/A</v>
      </c>
    </row>
    <row r="2233" spans="11:12" x14ac:dyDescent="0.15">
      <c r="K2233" s="125" t="str">
        <f t="shared" si="34"/>
        <v/>
      </c>
      <c r="L2233" t="e">
        <f>VLOOKUP(E2233,所属団体コード!$A$2:$B$225,2,0)</f>
        <v>#N/A</v>
      </c>
    </row>
    <row r="2234" spans="11:12" x14ac:dyDescent="0.15">
      <c r="K2234" s="125" t="str">
        <f t="shared" si="34"/>
        <v/>
      </c>
      <c r="L2234" t="e">
        <f>VLOOKUP(E2234,所属団体コード!$A$2:$B$225,2,0)</f>
        <v>#N/A</v>
      </c>
    </row>
    <row r="2235" spans="11:12" x14ac:dyDescent="0.15">
      <c r="K2235" s="125" t="str">
        <f t="shared" si="34"/>
        <v/>
      </c>
      <c r="L2235" t="e">
        <f>VLOOKUP(E2235,所属団体コード!$A$2:$B$225,2,0)</f>
        <v>#N/A</v>
      </c>
    </row>
    <row r="2236" spans="11:12" x14ac:dyDescent="0.15">
      <c r="K2236" s="125" t="str">
        <f t="shared" si="34"/>
        <v/>
      </c>
      <c r="L2236" t="e">
        <f>VLOOKUP(E2236,所属団体コード!$A$2:$B$225,2,0)</f>
        <v>#N/A</v>
      </c>
    </row>
    <row r="2237" spans="11:12" x14ac:dyDescent="0.15">
      <c r="K2237" s="125" t="str">
        <f t="shared" si="34"/>
        <v/>
      </c>
      <c r="L2237" t="e">
        <f>VLOOKUP(E2237,所属団体コード!$A$2:$B$225,2,0)</f>
        <v>#N/A</v>
      </c>
    </row>
    <row r="2238" spans="11:12" x14ac:dyDescent="0.15">
      <c r="K2238" s="125" t="str">
        <f t="shared" si="34"/>
        <v/>
      </c>
      <c r="L2238" t="e">
        <f>VLOOKUP(E2238,所属団体コード!$A$2:$B$225,2,0)</f>
        <v>#N/A</v>
      </c>
    </row>
    <row r="2239" spans="11:12" x14ac:dyDescent="0.15">
      <c r="K2239" s="125" t="str">
        <f t="shared" si="34"/>
        <v/>
      </c>
      <c r="L2239" t="e">
        <f>VLOOKUP(E2239,所属団体コード!$A$2:$B$225,2,0)</f>
        <v>#N/A</v>
      </c>
    </row>
    <row r="2240" spans="11:12" x14ac:dyDescent="0.15">
      <c r="K2240" s="125" t="str">
        <f t="shared" si="34"/>
        <v/>
      </c>
      <c r="L2240" t="e">
        <f>VLOOKUP(E2240,所属団体コード!$A$2:$B$225,2,0)</f>
        <v>#N/A</v>
      </c>
    </row>
    <row r="2241" spans="11:12" x14ac:dyDescent="0.15">
      <c r="K2241" s="125" t="str">
        <f t="shared" si="34"/>
        <v/>
      </c>
      <c r="L2241" t="e">
        <f>VLOOKUP(E2241,所属団体コード!$A$2:$B$225,2,0)</f>
        <v>#N/A</v>
      </c>
    </row>
    <row r="2242" spans="11:12" x14ac:dyDescent="0.15">
      <c r="K2242" s="125" t="str">
        <f t="shared" si="34"/>
        <v/>
      </c>
      <c r="L2242" t="e">
        <f>VLOOKUP(E2242,所属団体コード!$A$2:$B$225,2,0)</f>
        <v>#N/A</v>
      </c>
    </row>
    <row r="2243" spans="11:12" x14ac:dyDescent="0.15">
      <c r="K2243" s="125" t="str">
        <f t="shared" ref="K2243:K2303" si="35">LEFT(M2243,2)</f>
        <v/>
      </c>
      <c r="L2243" t="e">
        <f>VLOOKUP(E2243,所属団体コード!$A$2:$B$225,2,0)</f>
        <v>#N/A</v>
      </c>
    </row>
    <row r="2244" spans="11:12" x14ac:dyDescent="0.15">
      <c r="K2244" s="125" t="str">
        <f t="shared" si="35"/>
        <v/>
      </c>
      <c r="L2244" t="e">
        <f>VLOOKUP(E2244,所属団体コード!$A$2:$B$225,2,0)</f>
        <v>#N/A</v>
      </c>
    </row>
    <row r="2245" spans="11:12" x14ac:dyDescent="0.15">
      <c r="K2245" s="125" t="str">
        <f t="shared" si="35"/>
        <v/>
      </c>
      <c r="L2245" t="e">
        <f>VLOOKUP(E2245,所属団体コード!$A$2:$B$225,2,0)</f>
        <v>#N/A</v>
      </c>
    </row>
    <row r="2246" spans="11:12" x14ac:dyDescent="0.15">
      <c r="K2246" s="125" t="str">
        <f t="shared" si="35"/>
        <v/>
      </c>
      <c r="L2246" t="e">
        <f>VLOOKUP(E2246,所属団体コード!$A$2:$B$225,2,0)</f>
        <v>#N/A</v>
      </c>
    </row>
    <row r="2247" spans="11:12" x14ac:dyDescent="0.15">
      <c r="K2247" s="125" t="str">
        <f t="shared" si="35"/>
        <v/>
      </c>
      <c r="L2247" t="e">
        <f>VLOOKUP(E2247,所属団体コード!$A$2:$B$225,2,0)</f>
        <v>#N/A</v>
      </c>
    </row>
    <row r="2248" spans="11:12" x14ac:dyDescent="0.15">
      <c r="K2248" s="125" t="str">
        <f t="shared" si="35"/>
        <v/>
      </c>
      <c r="L2248" t="e">
        <f>VLOOKUP(E2248,所属団体コード!$A$2:$B$225,2,0)</f>
        <v>#N/A</v>
      </c>
    </row>
    <row r="2249" spans="11:12" x14ac:dyDescent="0.15">
      <c r="K2249" s="125" t="str">
        <f t="shared" si="35"/>
        <v/>
      </c>
      <c r="L2249" t="e">
        <f>VLOOKUP(E2249,所属団体コード!$A$2:$B$225,2,0)</f>
        <v>#N/A</v>
      </c>
    </row>
    <row r="2250" spans="11:12" x14ac:dyDescent="0.15">
      <c r="K2250" s="125" t="str">
        <f t="shared" si="35"/>
        <v/>
      </c>
      <c r="L2250" t="e">
        <f>VLOOKUP(E2250,所属団体コード!$A$2:$B$225,2,0)</f>
        <v>#N/A</v>
      </c>
    </row>
    <row r="2251" spans="11:12" x14ac:dyDescent="0.15">
      <c r="K2251" s="125" t="str">
        <f t="shared" si="35"/>
        <v/>
      </c>
      <c r="L2251" t="e">
        <f>VLOOKUP(E2251,所属団体コード!$A$2:$B$225,2,0)</f>
        <v>#N/A</v>
      </c>
    </row>
    <row r="2252" spans="11:12" x14ac:dyDescent="0.15">
      <c r="K2252" s="125" t="str">
        <f t="shared" si="35"/>
        <v/>
      </c>
      <c r="L2252" t="e">
        <f>VLOOKUP(E2252,所属団体コード!$A$2:$B$225,2,0)</f>
        <v>#N/A</v>
      </c>
    </row>
    <row r="2253" spans="11:12" x14ac:dyDescent="0.15">
      <c r="K2253" s="125" t="str">
        <f t="shared" si="35"/>
        <v/>
      </c>
      <c r="L2253" t="e">
        <f>VLOOKUP(E2253,所属団体コード!$A$2:$B$225,2,0)</f>
        <v>#N/A</v>
      </c>
    </row>
    <row r="2254" spans="11:12" x14ac:dyDescent="0.15">
      <c r="K2254" s="125" t="str">
        <f t="shared" si="35"/>
        <v/>
      </c>
      <c r="L2254" t="e">
        <f>VLOOKUP(E2254,所属団体コード!$A$2:$B$225,2,0)</f>
        <v>#N/A</v>
      </c>
    </row>
    <row r="2255" spans="11:12" x14ac:dyDescent="0.15">
      <c r="K2255" s="125" t="str">
        <f t="shared" si="35"/>
        <v/>
      </c>
      <c r="L2255" t="e">
        <f>VLOOKUP(E2255,所属団体コード!$A$2:$B$225,2,0)</f>
        <v>#N/A</v>
      </c>
    </row>
    <row r="2256" spans="11:12" x14ac:dyDescent="0.15">
      <c r="K2256" s="125" t="str">
        <f t="shared" si="35"/>
        <v/>
      </c>
      <c r="L2256" t="e">
        <f>VLOOKUP(E2256,所属団体コード!$A$2:$B$225,2,0)</f>
        <v>#N/A</v>
      </c>
    </row>
    <row r="2257" spans="11:12" x14ac:dyDescent="0.15">
      <c r="K2257" s="125" t="str">
        <f t="shared" si="35"/>
        <v/>
      </c>
      <c r="L2257" t="e">
        <f>VLOOKUP(E2257,所属団体コード!$A$2:$B$225,2,0)</f>
        <v>#N/A</v>
      </c>
    </row>
    <row r="2258" spans="11:12" x14ac:dyDescent="0.15">
      <c r="K2258" s="125" t="str">
        <f t="shared" si="35"/>
        <v/>
      </c>
      <c r="L2258" t="e">
        <f>VLOOKUP(E2258,所属団体コード!$A$2:$B$225,2,0)</f>
        <v>#N/A</v>
      </c>
    </row>
    <row r="2259" spans="11:12" x14ac:dyDescent="0.15">
      <c r="K2259" s="125" t="str">
        <f t="shared" si="35"/>
        <v/>
      </c>
      <c r="L2259" t="e">
        <f>VLOOKUP(E2259,所属団体コード!$A$2:$B$225,2,0)</f>
        <v>#N/A</v>
      </c>
    </row>
    <row r="2260" spans="11:12" x14ac:dyDescent="0.15">
      <c r="K2260" s="125" t="str">
        <f t="shared" si="35"/>
        <v/>
      </c>
      <c r="L2260" t="e">
        <f>VLOOKUP(E2260,所属団体コード!$A$2:$B$225,2,0)</f>
        <v>#N/A</v>
      </c>
    </row>
    <row r="2261" spans="11:12" x14ac:dyDescent="0.15">
      <c r="K2261" s="125" t="str">
        <f t="shared" si="35"/>
        <v/>
      </c>
      <c r="L2261" t="e">
        <f>VLOOKUP(E2261,所属団体コード!$A$2:$B$225,2,0)</f>
        <v>#N/A</v>
      </c>
    </row>
    <row r="2262" spans="11:12" x14ac:dyDescent="0.15">
      <c r="K2262" s="125" t="str">
        <f t="shared" si="35"/>
        <v/>
      </c>
      <c r="L2262" t="e">
        <f>VLOOKUP(E2262,所属団体コード!$A$2:$B$225,2,0)</f>
        <v>#N/A</v>
      </c>
    </row>
    <row r="2263" spans="11:12" x14ac:dyDescent="0.15">
      <c r="K2263" s="125" t="str">
        <f t="shared" si="35"/>
        <v/>
      </c>
      <c r="L2263" t="e">
        <f>VLOOKUP(E2263,所属団体コード!$A$2:$B$225,2,0)</f>
        <v>#N/A</v>
      </c>
    </row>
    <row r="2264" spans="11:12" x14ac:dyDescent="0.15">
      <c r="K2264" s="125" t="str">
        <f t="shared" si="35"/>
        <v/>
      </c>
      <c r="L2264" t="e">
        <f>VLOOKUP(E2264,所属団体コード!$A$2:$B$225,2,0)</f>
        <v>#N/A</v>
      </c>
    </row>
    <row r="2265" spans="11:12" x14ac:dyDescent="0.15">
      <c r="K2265" s="125" t="str">
        <f t="shared" si="35"/>
        <v/>
      </c>
      <c r="L2265" t="e">
        <f>VLOOKUP(E2265,所属団体コード!$A$2:$B$225,2,0)</f>
        <v>#N/A</v>
      </c>
    </row>
    <row r="2266" spans="11:12" x14ac:dyDescent="0.15">
      <c r="K2266" s="125" t="str">
        <f t="shared" si="35"/>
        <v/>
      </c>
      <c r="L2266" t="e">
        <f>VLOOKUP(E2266,所属団体コード!$A$2:$B$225,2,0)</f>
        <v>#N/A</v>
      </c>
    </row>
    <row r="2267" spans="11:12" x14ac:dyDescent="0.15">
      <c r="K2267" s="125" t="str">
        <f t="shared" si="35"/>
        <v/>
      </c>
      <c r="L2267" t="e">
        <f>VLOOKUP(E2267,所属団体コード!$A$2:$B$225,2,0)</f>
        <v>#N/A</v>
      </c>
    </row>
    <row r="2268" spans="11:12" x14ac:dyDescent="0.15">
      <c r="K2268" s="125" t="str">
        <f t="shared" si="35"/>
        <v/>
      </c>
      <c r="L2268" t="e">
        <f>VLOOKUP(E2268,所属団体コード!$A$2:$B$225,2,0)</f>
        <v>#N/A</v>
      </c>
    </row>
    <row r="2269" spans="11:12" x14ac:dyDescent="0.15">
      <c r="K2269" s="125" t="str">
        <f t="shared" si="35"/>
        <v/>
      </c>
      <c r="L2269" t="e">
        <f>VLOOKUP(E2269,所属団体コード!$A$2:$B$225,2,0)</f>
        <v>#N/A</v>
      </c>
    </row>
    <row r="2270" spans="11:12" x14ac:dyDescent="0.15">
      <c r="K2270" s="125" t="str">
        <f t="shared" si="35"/>
        <v/>
      </c>
      <c r="L2270" t="e">
        <f>VLOOKUP(E2270,所属団体コード!$A$2:$B$225,2,0)</f>
        <v>#N/A</v>
      </c>
    </row>
    <row r="2271" spans="11:12" x14ac:dyDescent="0.15">
      <c r="K2271" s="125" t="str">
        <f t="shared" si="35"/>
        <v/>
      </c>
      <c r="L2271" t="e">
        <f>VLOOKUP(E2271,所属団体コード!$A$2:$B$225,2,0)</f>
        <v>#N/A</v>
      </c>
    </row>
    <row r="2272" spans="11:12" x14ac:dyDescent="0.15">
      <c r="K2272" s="125" t="str">
        <f t="shared" si="35"/>
        <v/>
      </c>
      <c r="L2272" t="e">
        <f>VLOOKUP(E2272,所属団体コード!$A$2:$B$225,2,0)</f>
        <v>#N/A</v>
      </c>
    </row>
    <row r="2273" spans="11:12" x14ac:dyDescent="0.15">
      <c r="K2273" s="125" t="str">
        <f t="shared" si="35"/>
        <v/>
      </c>
      <c r="L2273" t="e">
        <f>VLOOKUP(E2273,所属団体コード!$A$2:$B$225,2,0)</f>
        <v>#N/A</v>
      </c>
    </row>
    <row r="2274" spans="11:12" x14ac:dyDescent="0.15">
      <c r="K2274" s="125" t="str">
        <f t="shared" si="35"/>
        <v/>
      </c>
      <c r="L2274" t="e">
        <f>VLOOKUP(E2274,所属団体コード!$A$2:$B$225,2,0)</f>
        <v>#N/A</v>
      </c>
    </row>
    <row r="2275" spans="11:12" x14ac:dyDescent="0.15">
      <c r="K2275" s="125" t="str">
        <f t="shared" si="35"/>
        <v/>
      </c>
      <c r="L2275" t="e">
        <f>VLOOKUP(E2275,所属団体コード!$A$2:$B$225,2,0)</f>
        <v>#N/A</v>
      </c>
    </row>
    <row r="2276" spans="11:12" x14ac:dyDescent="0.15">
      <c r="K2276" s="125" t="str">
        <f t="shared" si="35"/>
        <v/>
      </c>
      <c r="L2276" t="e">
        <f>VLOOKUP(E2276,所属団体コード!$A$2:$B$225,2,0)</f>
        <v>#N/A</v>
      </c>
    </row>
    <row r="2277" spans="11:12" x14ac:dyDescent="0.15">
      <c r="K2277" s="125" t="str">
        <f t="shared" si="35"/>
        <v/>
      </c>
      <c r="L2277" t="e">
        <f>VLOOKUP(E2277,所属団体コード!$A$2:$B$225,2,0)</f>
        <v>#N/A</v>
      </c>
    </row>
    <row r="2278" spans="11:12" x14ac:dyDescent="0.15">
      <c r="K2278" s="125" t="str">
        <f t="shared" si="35"/>
        <v/>
      </c>
      <c r="L2278" t="e">
        <f>VLOOKUP(E2278,所属団体コード!$A$2:$B$225,2,0)</f>
        <v>#N/A</v>
      </c>
    </row>
    <row r="2279" spans="11:12" x14ac:dyDescent="0.15">
      <c r="K2279" s="125" t="str">
        <f t="shared" si="35"/>
        <v/>
      </c>
      <c r="L2279" t="e">
        <f>VLOOKUP(E2279,所属団体コード!$A$2:$B$225,2,0)</f>
        <v>#N/A</v>
      </c>
    </row>
    <row r="2280" spans="11:12" x14ac:dyDescent="0.15">
      <c r="K2280" s="125" t="str">
        <f t="shared" si="35"/>
        <v/>
      </c>
      <c r="L2280" t="e">
        <f>VLOOKUP(E2280,所属団体コード!$A$2:$B$225,2,0)</f>
        <v>#N/A</v>
      </c>
    </row>
    <row r="2281" spans="11:12" x14ac:dyDescent="0.15">
      <c r="K2281" s="125" t="str">
        <f t="shared" si="35"/>
        <v/>
      </c>
      <c r="L2281" t="e">
        <f>VLOOKUP(E2281,所属団体コード!$A$2:$B$225,2,0)</f>
        <v>#N/A</v>
      </c>
    </row>
    <row r="2282" spans="11:12" x14ac:dyDescent="0.15">
      <c r="K2282" s="125" t="str">
        <f t="shared" si="35"/>
        <v/>
      </c>
      <c r="L2282" t="e">
        <f>VLOOKUP(E2282,所属団体コード!$A$2:$B$225,2,0)</f>
        <v>#N/A</v>
      </c>
    </row>
    <row r="2283" spans="11:12" x14ac:dyDescent="0.15">
      <c r="K2283" s="125" t="str">
        <f t="shared" si="35"/>
        <v/>
      </c>
      <c r="L2283" t="e">
        <f>VLOOKUP(E2283,所属団体コード!$A$2:$B$225,2,0)</f>
        <v>#N/A</v>
      </c>
    </row>
    <row r="2284" spans="11:12" x14ac:dyDescent="0.15">
      <c r="K2284" s="125" t="str">
        <f t="shared" si="35"/>
        <v/>
      </c>
      <c r="L2284" t="e">
        <f>VLOOKUP(E2284,所属団体コード!$A$2:$B$225,2,0)</f>
        <v>#N/A</v>
      </c>
    </row>
    <row r="2285" spans="11:12" x14ac:dyDescent="0.15">
      <c r="K2285" s="125" t="str">
        <f t="shared" si="35"/>
        <v/>
      </c>
      <c r="L2285" t="e">
        <f>VLOOKUP(E2285,所属団体コード!$A$2:$B$225,2,0)</f>
        <v>#N/A</v>
      </c>
    </row>
    <row r="2286" spans="11:12" x14ac:dyDescent="0.15">
      <c r="K2286" s="125" t="str">
        <f t="shared" si="35"/>
        <v/>
      </c>
      <c r="L2286" t="e">
        <f>VLOOKUP(E2286,所属団体コード!$A$2:$B$225,2,0)</f>
        <v>#N/A</v>
      </c>
    </row>
    <row r="2287" spans="11:12" x14ac:dyDescent="0.15">
      <c r="K2287" s="125" t="str">
        <f t="shared" si="35"/>
        <v/>
      </c>
      <c r="L2287" t="e">
        <f>VLOOKUP(E2287,所属団体コード!$A$2:$B$225,2,0)</f>
        <v>#N/A</v>
      </c>
    </row>
    <row r="2288" spans="11:12" x14ac:dyDescent="0.15">
      <c r="K2288" s="125" t="str">
        <f t="shared" si="35"/>
        <v/>
      </c>
      <c r="L2288" t="e">
        <f>VLOOKUP(E2288,所属団体コード!$A$2:$B$225,2,0)</f>
        <v>#N/A</v>
      </c>
    </row>
    <row r="2289" spans="11:12" x14ac:dyDescent="0.15">
      <c r="K2289" s="125" t="str">
        <f t="shared" si="35"/>
        <v/>
      </c>
      <c r="L2289" t="e">
        <f>VLOOKUP(E2289,所属団体コード!$A$2:$B$225,2,0)</f>
        <v>#N/A</v>
      </c>
    </row>
    <row r="2290" spans="11:12" x14ac:dyDescent="0.15">
      <c r="K2290" s="125" t="str">
        <f t="shared" si="35"/>
        <v/>
      </c>
      <c r="L2290" t="e">
        <f>VLOOKUP(E2290,所属団体コード!$A$2:$B$225,2,0)</f>
        <v>#N/A</v>
      </c>
    </row>
    <row r="2291" spans="11:12" x14ac:dyDescent="0.15">
      <c r="K2291" s="125" t="str">
        <f t="shared" si="35"/>
        <v/>
      </c>
      <c r="L2291" t="e">
        <f>VLOOKUP(E2291,所属団体コード!$A$2:$B$225,2,0)</f>
        <v>#N/A</v>
      </c>
    </row>
    <row r="2292" spans="11:12" x14ac:dyDescent="0.15">
      <c r="K2292" s="125" t="str">
        <f t="shared" si="35"/>
        <v/>
      </c>
      <c r="L2292" t="e">
        <f>VLOOKUP(E2292,所属団体コード!$A$2:$B$225,2,0)</f>
        <v>#N/A</v>
      </c>
    </row>
    <row r="2293" spans="11:12" x14ac:dyDescent="0.15">
      <c r="K2293" s="125" t="str">
        <f t="shared" si="35"/>
        <v/>
      </c>
      <c r="L2293" t="e">
        <f>VLOOKUP(E2293,所属団体コード!$A$2:$B$225,2,0)</f>
        <v>#N/A</v>
      </c>
    </row>
    <row r="2294" spans="11:12" x14ac:dyDescent="0.15">
      <c r="K2294" s="125" t="str">
        <f t="shared" si="35"/>
        <v/>
      </c>
      <c r="L2294" t="e">
        <f>VLOOKUP(E2294,所属団体コード!$A$2:$B$225,2,0)</f>
        <v>#N/A</v>
      </c>
    </row>
    <row r="2295" spans="11:12" x14ac:dyDescent="0.15">
      <c r="K2295" s="125" t="str">
        <f t="shared" si="35"/>
        <v/>
      </c>
      <c r="L2295" t="e">
        <f>VLOOKUP(E2295,所属団体コード!$A$2:$B$225,2,0)</f>
        <v>#N/A</v>
      </c>
    </row>
    <row r="2296" spans="11:12" x14ac:dyDescent="0.15">
      <c r="K2296" s="125" t="str">
        <f t="shared" si="35"/>
        <v/>
      </c>
      <c r="L2296" t="e">
        <f>VLOOKUP(E2296,所属団体コード!$A$2:$B$225,2,0)</f>
        <v>#N/A</v>
      </c>
    </row>
    <row r="2297" spans="11:12" x14ac:dyDescent="0.15">
      <c r="K2297" s="125" t="str">
        <f t="shared" si="35"/>
        <v/>
      </c>
      <c r="L2297" t="e">
        <f>VLOOKUP(E2297,所属団体コード!$A$2:$B$225,2,0)</f>
        <v>#N/A</v>
      </c>
    </row>
    <row r="2298" spans="11:12" x14ac:dyDescent="0.15">
      <c r="K2298" s="125" t="str">
        <f t="shared" si="35"/>
        <v/>
      </c>
      <c r="L2298" t="e">
        <f>VLOOKUP(E2298,所属団体コード!$A$2:$B$225,2,0)</f>
        <v>#N/A</v>
      </c>
    </row>
    <row r="2299" spans="11:12" x14ac:dyDescent="0.15">
      <c r="K2299" s="125" t="str">
        <f t="shared" si="35"/>
        <v/>
      </c>
      <c r="L2299" t="e">
        <f>VLOOKUP(E2299,所属団体コード!$A$2:$B$225,2,0)</f>
        <v>#N/A</v>
      </c>
    </row>
    <row r="2300" spans="11:12" x14ac:dyDescent="0.15">
      <c r="K2300" s="125" t="str">
        <f t="shared" si="35"/>
        <v/>
      </c>
      <c r="L2300" t="e">
        <f>VLOOKUP(E2300,所属団体コード!$A$2:$B$225,2,0)</f>
        <v>#N/A</v>
      </c>
    </row>
    <row r="2301" spans="11:12" x14ac:dyDescent="0.15">
      <c r="K2301" s="125" t="str">
        <f t="shared" si="35"/>
        <v/>
      </c>
      <c r="L2301" t="e">
        <f>VLOOKUP(E2301,所属団体コード!$A$2:$B$225,2,0)</f>
        <v>#N/A</v>
      </c>
    </row>
    <row r="2302" spans="11:12" x14ac:dyDescent="0.15">
      <c r="K2302" s="125" t="str">
        <f t="shared" si="35"/>
        <v/>
      </c>
      <c r="L2302" t="e">
        <f>VLOOKUP(E2302,所属団体コード!$A$2:$B$225,2,0)</f>
        <v>#N/A</v>
      </c>
    </row>
    <row r="2303" spans="11:12" x14ac:dyDescent="0.15">
      <c r="K2303" s="125" t="str">
        <f t="shared" si="35"/>
        <v/>
      </c>
      <c r="L2303" t="e">
        <f>VLOOKUP(E2303,所属団体コード!$A$2:$B$225,2,0)</f>
        <v>#N/A</v>
      </c>
    </row>
  </sheetData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6"/>
  <sheetViews>
    <sheetView workbookViewId="0">
      <selection activeCell="C2" sqref="C2"/>
    </sheetView>
  </sheetViews>
  <sheetFormatPr defaultRowHeight="13.5" x14ac:dyDescent="0.15"/>
  <cols>
    <col min="2" max="2" width="14.375" bestFit="1" customWidth="1"/>
    <col min="3" max="3" width="13.375" bestFit="1" customWidth="1"/>
    <col min="5" max="5" width="24" bestFit="1" customWidth="1"/>
    <col min="8" max="8" width="11.625" bestFit="1" customWidth="1"/>
    <col min="9" max="10" width="16" bestFit="1" customWidth="1"/>
    <col min="11" max="11" width="9" style="125"/>
  </cols>
  <sheetData>
    <row r="1" spans="1:13" x14ac:dyDescent="0.15">
      <c r="A1" t="s">
        <v>599</v>
      </c>
      <c r="B1" t="s">
        <v>14</v>
      </c>
      <c r="C1" t="s">
        <v>600</v>
      </c>
      <c r="D1" t="s">
        <v>552</v>
      </c>
      <c r="E1" t="s">
        <v>1735</v>
      </c>
      <c r="F1" t="s">
        <v>602</v>
      </c>
      <c r="G1" t="s">
        <v>601</v>
      </c>
      <c r="H1" t="s">
        <v>541</v>
      </c>
      <c r="I1" t="s">
        <v>604</v>
      </c>
      <c r="J1" t="s">
        <v>603</v>
      </c>
      <c r="K1" s="125" t="s">
        <v>1466</v>
      </c>
      <c r="L1" s="125" t="s">
        <v>1734</v>
      </c>
    </row>
    <row r="2" spans="1:13" x14ac:dyDescent="0.15">
      <c r="A2">
        <v>1001</v>
      </c>
      <c r="B2" t="s">
        <v>5438</v>
      </c>
      <c r="C2" t="s">
        <v>5439</v>
      </c>
      <c r="D2" t="s">
        <v>118</v>
      </c>
      <c r="E2" t="s">
        <v>1784</v>
      </c>
      <c r="F2" t="s">
        <v>98</v>
      </c>
      <c r="G2">
        <v>31</v>
      </c>
      <c r="H2">
        <v>600000001</v>
      </c>
      <c r="I2" t="s">
        <v>1296</v>
      </c>
      <c r="J2" t="s">
        <v>6207</v>
      </c>
      <c r="K2" s="125" t="str">
        <f>LEFT(M2,2)</f>
        <v>98</v>
      </c>
      <c r="L2">
        <f>VLOOKUP(E2,所属団体コード!$A$2:$B$225,2,0)</f>
        <v>129</v>
      </c>
      <c r="M2" s="124" t="s">
        <v>6305</v>
      </c>
    </row>
    <row r="3" spans="1:13" x14ac:dyDescent="0.15">
      <c r="A3">
        <v>1002</v>
      </c>
      <c r="B3" t="s">
        <v>5440</v>
      </c>
      <c r="C3" t="s">
        <v>5441</v>
      </c>
      <c r="D3" t="s">
        <v>99</v>
      </c>
      <c r="E3" t="s">
        <v>1784</v>
      </c>
      <c r="F3" t="s">
        <v>98</v>
      </c>
      <c r="G3">
        <v>44</v>
      </c>
      <c r="H3">
        <v>600000002</v>
      </c>
      <c r="I3" t="s">
        <v>1291</v>
      </c>
      <c r="J3" t="s">
        <v>6208</v>
      </c>
      <c r="K3" s="125" t="str">
        <f>LEFT(M3,2)</f>
        <v>98</v>
      </c>
      <c r="L3">
        <f>VLOOKUP(E3,所属団体コード!$A$2:$B$225,2,0)</f>
        <v>129</v>
      </c>
      <c r="M3" s="125" t="s">
        <v>6306</v>
      </c>
    </row>
    <row r="4" spans="1:13" x14ac:dyDescent="0.15">
      <c r="A4">
        <v>1003</v>
      </c>
      <c r="B4" t="s">
        <v>5442</v>
      </c>
      <c r="C4" t="s">
        <v>5443</v>
      </c>
      <c r="D4" t="s">
        <v>126</v>
      </c>
      <c r="E4" t="s">
        <v>1784</v>
      </c>
      <c r="F4" t="s">
        <v>98</v>
      </c>
      <c r="G4">
        <v>31</v>
      </c>
      <c r="H4">
        <v>600000003</v>
      </c>
      <c r="I4" t="s">
        <v>766</v>
      </c>
      <c r="J4" t="s">
        <v>1091</v>
      </c>
      <c r="K4" s="125" t="str">
        <f>LEFT(M4,2)</f>
        <v>00</v>
      </c>
      <c r="L4">
        <f>VLOOKUP(E4,所属団体コード!$A$2:$B$225,2,0)</f>
        <v>129</v>
      </c>
      <c r="M4" s="125" t="s">
        <v>1430</v>
      </c>
    </row>
    <row r="5" spans="1:13" x14ac:dyDescent="0.15">
      <c r="A5">
        <v>1004</v>
      </c>
      <c r="B5" t="s">
        <v>5444</v>
      </c>
      <c r="C5" t="s">
        <v>5445</v>
      </c>
      <c r="D5" t="s">
        <v>118</v>
      </c>
      <c r="E5" t="s">
        <v>1784</v>
      </c>
      <c r="F5" t="s">
        <v>98</v>
      </c>
      <c r="G5">
        <v>31</v>
      </c>
      <c r="H5">
        <v>600000004</v>
      </c>
      <c r="I5" t="s">
        <v>6156</v>
      </c>
      <c r="J5" t="s">
        <v>642</v>
      </c>
      <c r="K5" s="125" t="str">
        <f t="shared" ref="K5:K68" si="0">LEFT(M5,2)</f>
        <v>98</v>
      </c>
      <c r="L5">
        <f>VLOOKUP(E5,所属団体コード!$A$2:$B$225,2,0)</f>
        <v>129</v>
      </c>
      <c r="M5" s="125" t="s">
        <v>4838</v>
      </c>
    </row>
    <row r="6" spans="1:13" x14ac:dyDescent="0.15">
      <c r="A6">
        <v>1005</v>
      </c>
      <c r="B6" t="s">
        <v>5446</v>
      </c>
      <c r="C6" t="s">
        <v>5447</v>
      </c>
      <c r="D6" t="s">
        <v>118</v>
      </c>
      <c r="E6" t="s">
        <v>1784</v>
      </c>
      <c r="F6" t="s">
        <v>98</v>
      </c>
      <c r="G6">
        <v>28</v>
      </c>
      <c r="H6">
        <v>600000005</v>
      </c>
      <c r="I6" t="s">
        <v>1118</v>
      </c>
      <c r="J6" t="s">
        <v>894</v>
      </c>
      <c r="K6" s="125" t="str">
        <f t="shared" si="0"/>
        <v>98</v>
      </c>
      <c r="L6">
        <f>VLOOKUP(E6,所属団体コード!$A$2:$B$225,2,0)</f>
        <v>129</v>
      </c>
      <c r="M6" s="125" t="s">
        <v>5018</v>
      </c>
    </row>
    <row r="7" spans="1:13" x14ac:dyDescent="0.15">
      <c r="A7">
        <v>1006</v>
      </c>
      <c r="B7" t="s">
        <v>5448</v>
      </c>
      <c r="C7" t="s">
        <v>5449</v>
      </c>
      <c r="D7" t="s">
        <v>118</v>
      </c>
      <c r="E7" t="s">
        <v>1784</v>
      </c>
      <c r="F7" t="s">
        <v>98</v>
      </c>
      <c r="G7">
        <v>31</v>
      </c>
      <c r="H7">
        <v>600000006</v>
      </c>
      <c r="I7" t="s">
        <v>6157</v>
      </c>
      <c r="J7" t="s">
        <v>6209</v>
      </c>
      <c r="K7" s="125" t="str">
        <f t="shared" si="0"/>
        <v>98</v>
      </c>
      <c r="L7">
        <f>VLOOKUP(E7,所属団体コード!$A$2:$B$225,2,0)</f>
        <v>129</v>
      </c>
      <c r="M7" s="125" t="s">
        <v>1643</v>
      </c>
    </row>
    <row r="8" spans="1:13" x14ac:dyDescent="0.15">
      <c r="A8">
        <v>1007</v>
      </c>
      <c r="B8" t="s">
        <v>5450</v>
      </c>
      <c r="C8" t="s">
        <v>5451</v>
      </c>
      <c r="D8" t="s">
        <v>99</v>
      </c>
      <c r="E8" t="s">
        <v>1784</v>
      </c>
      <c r="F8" t="s">
        <v>98</v>
      </c>
      <c r="G8">
        <v>31</v>
      </c>
      <c r="H8">
        <v>600000007</v>
      </c>
      <c r="I8" t="s">
        <v>1235</v>
      </c>
      <c r="J8" t="s">
        <v>6210</v>
      </c>
      <c r="K8" s="125" t="str">
        <f t="shared" si="0"/>
        <v>97</v>
      </c>
      <c r="L8">
        <f>VLOOKUP(E8,所属団体コード!$A$2:$B$225,2,0)</f>
        <v>129</v>
      </c>
      <c r="M8" s="125" t="s">
        <v>6307</v>
      </c>
    </row>
    <row r="9" spans="1:13" x14ac:dyDescent="0.15">
      <c r="A9">
        <v>1008</v>
      </c>
      <c r="B9" t="s">
        <v>5452</v>
      </c>
      <c r="C9" t="s">
        <v>5453</v>
      </c>
      <c r="D9" t="s">
        <v>126</v>
      </c>
      <c r="E9" t="s">
        <v>1784</v>
      </c>
      <c r="F9" t="s">
        <v>98</v>
      </c>
      <c r="G9">
        <v>31</v>
      </c>
      <c r="H9">
        <v>600000008</v>
      </c>
      <c r="I9" t="s">
        <v>1359</v>
      </c>
      <c r="J9" t="s">
        <v>698</v>
      </c>
      <c r="K9" s="125" t="str">
        <f t="shared" si="0"/>
        <v>99</v>
      </c>
      <c r="L9">
        <f>VLOOKUP(E9,所属団体コード!$A$2:$B$225,2,0)</f>
        <v>129</v>
      </c>
      <c r="M9" s="125" t="s">
        <v>5004</v>
      </c>
    </row>
    <row r="10" spans="1:13" x14ac:dyDescent="0.15">
      <c r="A10">
        <v>1009</v>
      </c>
      <c r="B10" t="s">
        <v>5454</v>
      </c>
      <c r="C10" t="s">
        <v>5455</v>
      </c>
      <c r="D10" t="s">
        <v>118</v>
      </c>
      <c r="E10" t="s">
        <v>1784</v>
      </c>
      <c r="F10" t="s">
        <v>98</v>
      </c>
      <c r="G10">
        <v>31</v>
      </c>
      <c r="H10">
        <v>600000009</v>
      </c>
      <c r="I10" t="s">
        <v>6158</v>
      </c>
      <c r="J10" t="s">
        <v>803</v>
      </c>
      <c r="K10" s="125" t="str">
        <f t="shared" si="0"/>
        <v>98</v>
      </c>
      <c r="L10">
        <f>VLOOKUP(E10,所属団体コード!$A$2:$B$225,2,0)</f>
        <v>129</v>
      </c>
      <c r="M10" s="125" t="s">
        <v>5273</v>
      </c>
    </row>
    <row r="11" spans="1:13" x14ac:dyDescent="0.15">
      <c r="A11">
        <v>1010</v>
      </c>
      <c r="B11" t="s">
        <v>5456</v>
      </c>
      <c r="C11" t="s">
        <v>5457</v>
      </c>
      <c r="D11" t="s">
        <v>126</v>
      </c>
      <c r="E11" t="s">
        <v>1784</v>
      </c>
      <c r="F11" t="s">
        <v>98</v>
      </c>
      <c r="G11">
        <v>31</v>
      </c>
      <c r="H11">
        <v>600000010</v>
      </c>
      <c r="I11" t="s">
        <v>1413</v>
      </c>
      <c r="J11" t="s">
        <v>1556</v>
      </c>
      <c r="K11" s="125" t="str">
        <f t="shared" si="0"/>
        <v>98</v>
      </c>
      <c r="L11">
        <f>VLOOKUP(E11,所属団体コード!$A$2:$B$225,2,0)</f>
        <v>129</v>
      </c>
      <c r="M11" s="125" t="s">
        <v>6308</v>
      </c>
    </row>
    <row r="12" spans="1:13" x14ac:dyDescent="0.15">
      <c r="A12">
        <v>1011</v>
      </c>
      <c r="B12" t="s">
        <v>5458</v>
      </c>
      <c r="C12" t="s">
        <v>5459</v>
      </c>
      <c r="D12" t="s">
        <v>126</v>
      </c>
      <c r="E12" t="s">
        <v>1784</v>
      </c>
      <c r="F12" t="s">
        <v>98</v>
      </c>
      <c r="G12">
        <v>31</v>
      </c>
      <c r="H12">
        <v>600000011</v>
      </c>
      <c r="I12" t="s">
        <v>6159</v>
      </c>
      <c r="J12" t="s">
        <v>668</v>
      </c>
      <c r="K12" s="125" t="str">
        <f t="shared" si="0"/>
        <v>99</v>
      </c>
      <c r="L12">
        <f>VLOOKUP(E12,所属団体コード!$A$2:$B$225,2,0)</f>
        <v>129</v>
      </c>
      <c r="M12" s="125" t="s">
        <v>6309</v>
      </c>
    </row>
    <row r="13" spans="1:13" x14ac:dyDescent="0.15">
      <c r="A13">
        <v>1012</v>
      </c>
      <c r="B13" t="s">
        <v>5460</v>
      </c>
      <c r="C13" t="s">
        <v>5461</v>
      </c>
      <c r="D13" t="s">
        <v>126</v>
      </c>
      <c r="E13" t="s">
        <v>1784</v>
      </c>
      <c r="F13" t="s">
        <v>98</v>
      </c>
      <c r="G13">
        <v>31</v>
      </c>
      <c r="H13">
        <v>600000012</v>
      </c>
      <c r="I13" t="s">
        <v>1377</v>
      </c>
      <c r="J13" t="s">
        <v>843</v>
      </c>
      <c r="K13" s="125" t="str">
        <f t="shared" si="0"/>
        <v>99</v>
      </c>
      <c r="L13">
        <f>VLOOKUP(E13,所属団体コード!$A$2:$B$225,2,0)</f>
        <v>129</v>
      </c>
      <c r="M13" s="125" t="s">
        <v>5062</v>
      </c>
    </row>
    <row r="14" spans="1:13" x14ac:dyDescent="0.15">
      <c r="A14">
        <v>1013</v>
      </c>
      <c r="B14" t="s">
        <v>5462</v>
      </c>
      <c r="C14" t="s">
        <v>5463</v>
      </c>
      <c r="D14" t="s">
        <v>99</v>
      </c>
      <c r="E14" t="s">
        <v>1810</v>
      </c>
      <c r="F14" t="s">
        <v>1893</v>
      </c>
      <c r="G14">
        <v>36</v>
      </c>
      <c r="H14">
        <v>600000013</v>
      </c>
      <c r="I14" t="s">
        <v>1289</v>
      </c>
      <c r="J14" t="s">
        <v>641</v>
      </c>
      <c r="K14" s="125" t="str">
        <f t="shared" si="0"/>
        <v>97</v>
      </c>
      <c r="L14">
        <f>VLOOKUP(E14,所属団体コード!$A$2:$B$225,2,0)</f>
        <v>157</v>
      </c>
      <c r="M14" s="125" t="s">
        <v>5113</v>
      </c>
    </row>
    <row r="15" spans="1:13" x14ac:dyDescent="0.15">
      <c r="A15">
        <v>1014</v>
      </c>
      <c r="B15" t="s">
        <v>5464</v>
      </c>
      <c r="C15" t="s">
        <v>5465</v>
      </c>
      <c r="D15" t="s">
        <v>118</v>
      </c>
      <c r="E15" t="s">
        <v>1810</v>
      </c>
      <c r="F15" t="s">
        <v>1893</v>
      </c>
      <c r="G15">
        <v>36</v>
      </c>
      <c r="H15">
        <v>600000014</v>
      </c>
      <c r="I15" t="s">
        <v>1305</v>
      </c>
      <c r="J15" t="s">
        <v>915</v>
      </c>
      <c r="K15" s="125" t="str">
        <f t="shared" si="0"/>
        <v>98</v>
      </c>
      <c r="L15">
        <f>VLOOKUP(E15,所属団体コード!$A$2:$B$225,2,0)</f>
        <v>157</v>
      </c>
      <c r="M15" s="125" t="s">
        <v>5281</v>
      </c>
    </row>
    <row r="16" spans="1:13" x14ac:dyDescent="0.15">
      <c r="A16">
        <v>1015</v>
      </c>
      <c r="B16" t="s">
        <v>5466</v>
      </c>
      <c r="C16" t="s">
        <v>5467</v>
      </c>
      <c r="D16" t="s">
        <v>118</v>
      </c>
      <c r="E16" t="s">
        <v>1810</v>
      </c>
      <c r="F16" t="s">
        <v>1893</v>
      </c>
      <c r="G16">
        <v>36</v>
      </c>
      <c r="H16">
        <v>600000015</v>
      </c>
      <c r="I16" t="s">
        <v>1367</v>
      </c>
      <c r="J16" t="s">
        <v>613</v>
      </c>
      <c r="K16" s="125" t="str">
        <f t="shared" si="0"/>
        <v>98</v>
      </c>
      <c r="L16">
        <f>VLOOKUP(E16,所属団体コード!$A$2:$B$225,2,0)</f>
        <v>157</v>
      </c>
      <c r="M16" s="125" t="s">
        <v>5312</v>
      </c>
    </row>
    <row r="17" spans="1:13" x14ac:dyDescent="0.15">
      <c r="A17">
        <v>1016</v>
      </c>
      <c r="B17" t="s">
        <v>5468</v>
      </c>
      <c r="C17" t="s">
        <v>5469</v>
      </c>
      <c r="D17" t="s">
        <v>118</v>
      </c>
      <c r="E17" t="s">
        <v>1810</v>
      </c>
      <c r="F17" t="s">
        <v>1893</v>
      </c>
      <c r="G17">
        <v>36</v>
      </c>
      <c r="H17">
        <v>600000016</v>
      </c>
      <c r="I17" t="s">
        <v>1262</v>
      </c>
      <c r="J17" t="s">
        <v>799</v>
      </c>
      <c r="K17" s="125" t="str">
        <f t="shared" si="0"/>
        <v>98</v>
      </c>
      <c r="L17">
        <f>VLOOKUP(E17,所属団体コード!$A$2:$B$225,2,0)</f>
        <v>157</v>
      </c>
      <c r="M17" s="125" t="s">
        <v>5090</v>
      </c>
    </row>
    <row r="18" spans="1:13" x14ac:dyDescent="0.15">
      <c r="A18">
        <v>1017</v>
      </c>
      <c r="B18" t="s">
        <v>5470</v>
      </c>
      <c r="C18" t="s">
        <v>5471</v>
      </c>
      <c r="D18" t="s">
        <v>118</v>
      </c>
      <c r="E18" t="s">
        <v>1810</v>
      </c>
      <c r="F18" t="s">
        <v>1893</v>
      </c>
      <c r="G18">
        <v>36</v>
      </c>
      <c r="H18">
        <v>600000017</v>
      </c>
      <c r="I18" t="s">
        <v>1352</v>
      </c>
      <c r="J18" t="s">
        <v>6211</v>
      </c>
      <c r="K18" s="125" t="str">
        <f t="shared" si="0"/>
        <v>98</v>
      </c>
      <c r="L18">
        <f>VLOOKUP(E18,所属団体コード!$A$2:$B$225,2,0)</f>
        <v>157</v>
      </c>
      <c r="M18" s="125" t="s">
        <v>4902</v>
      </c>
    </row>
    <row r="19" spans="1:13" x14ac:dyDescent="0.15">
      <c r="A19">
        <v>1018</v>
      </c>
      <c r="B19" t="s">
        <v>5472</v>
      </c>
      <c r="C19" t="s">
        <v>5473</v>
      </c>
      <c r="D19" t="s">
        <v>126</v>
      </c>
      <c r="E19" t="s">
        <v>1810</v>
      </c>
      <c r="F19" t="s">
        <v>1893</v>
      </c>
      <c r="G19">
        <v>36</v>
      </c>
      <c r="H19">
        <v>600000018</v>
      </c>
      <c r="I19" t="s">
        <v>6160</v>
      </c>
      <c r="J19" t="s">
        <v>905</v>
      </c>
      <c r="K19" s="125" t="str">
        <f t="shared" si="0"/>
        <v>99</v>
      </c>
      <c r="L19">
        <f>VLOOKUP(E19,所属団体コード!$A$2:$B$225,2,0)</f>
        <v>157</v>
      </c>
      <c r="M19" s="125" t="s">
        <v>5216</v>
      </c>
    </row>
    <row r="20" spans="1:13" x14ac:dyDescent="0.15">
      <c r="A20">
        <v>1019</v>
      </c>
      <c r="B20" t="s">
        <v>5474</v>
      </c>
      <c r="C20" t="s">
        <v>5475</v>
      </c>
      <c r="D20" t="s">
        <v>126</v>
      </c>
      <c r="E20" t="s">
        <v>1810</v>
      </c>
      <c r="F20" t="s">
        <v>1893</v>
      </c>
      <c r="G20">
        <v>36</v>
      </c>
      <c r="H20">
        <v>600000019</v>
      </c>
      <c r="I20" t="s">
        <v>1352</v>
      </c>
      <c r="J20" t="s">
        <v>663</v>
      </c>
      <c r="K20" s="125" t="str">
        <f t="shared" si="0"/>
        <v>99</v>
      </c>
      <c r="L20">
        <f>VLOOKUP(E20,所属団体コード!$A$2:$B$225,2,0)</f>
        <v>157</v>
      </c>
      <c r="M20" s="125" t="s">
        <v>1684</v>
      </c>
    </row>
    <row r="21" spans="1:13" x14ac:dyDescent="0.15">
      <c r="A21">
        <v>1020</v>
      </c>
      <c r="B21" t="s">
        <v>5476</v>
      </c>
      <c r="C21" t="s">
        <v>5477</v>
      </c>
      <c r="D21" t="s">
        <v>129</v>
      </c>
      <c r="E21" t="s">
        <v>1810</v>
      </c>
      <c r="F21" t="s">
        <v>1893</v>
      </c>
      <c r="G21">
        <v>36</v>
      </c>
      <c r="H21">
        <v>600000020</v>
      </c>
      <c r="I21" t="s">
        <v>1333</v>
      </c>
      <c r="J21" t="s">
        <v>706</v>
      </c>
      <c r="K21" s="125" t="str">
        <f t="shared" si="0"/>
        <v>00</v>
      </c>
      <c r="L21">
        <f>VLOOKUP(E21,所属団体コード!$A$2:$B$225,2,0)</f>
        <v>157</v>
      </c>
      <c r="M21" s="125" t="s">
        <v>1654</v>
      </c>
    </row>
    <row r="22" spans="1:13" x14ac:dyDescent="0.15">
      <c r="A22">
        <v>1021</v>
      </c>
      <c r="B22" t="s">
        <v>5478</v>
      </c>
      <c r="C22" t="s">
        <v>1694</v>
      </c>
      <c r="D22" t="s">
        <v>129</v>
      </c>
      <c r="E22" t="s">
        <v>1810</v>
      </c>
      <c r="F22" t="s">
        <v>1893</v>
      </c>
      <c r="G22">
        <v>36</v>
      </c>
      <c r="H22">
        <v>600000021</v>
      </c>
      <c r="I22" t="s">
        <v>1267</v>
      </c>
      <c r="J22" t="s">
        <v>780</v>
      </c>
      <c r="K22" s="125" t="str">
        <f t="shared" si="0"/>
        <v>01</v>
      </c>
      <c r="L22">
        <f>VLOOKUP(E22,所属団体コード!$A$2:$B$225,2,0)</f>
        <v>157</v>
      </c>
      <c r="M22" s="125" t="s">
        <v>1602</v>
      </c>
    </row>
    <row r="23" spans="1:13" x14ac:dyDescent="0.15">
      <c r="A23">
        <v>1022</v>
      </c>
      <c r="B23" t="s">
        <v>5479</v>
      </c>
      <c r="C23" t="s">
        <v>539</v>
      </c>
      <c r="D23" t="s">
        <v>129</v>
      </c>
      <c r="E23" t="s">
        <v>1810</v>
      </c>
      <c r="F23" t="s">
        <v>1893</v>
      </c>
      <c r="G23">
        <v>36</v>
      </c>
      <c r="H23">
        <v>600000022</v>
      </c>
      <c r="I23" t="s">
        <v>1246</v>
      </c>
      <c r="J23" t="s">
        <v>714</v>
      </c>
      <c r="K23" s="125" t="str">
        <f t="shared" si="0"/>
        <v>00</v>
      </c>
      <c r="L23">
        <f>VLOOKUP(E23,所属団体コード!$A$2:$B$225,2,0)</f>
        <v>157</v>
      </c>
      <c r="M23" s="125" t="s">
        <v>1449</v>
      </c>
    </row>
    <row r="24" spans="1:13" x14ac:dyDescent="0.15">
      <c r="A24">
        <v>1023</v>
      </c>
      <c r="B24" t="s">
        <v>5480</v>
      </c>
      <c r="C24" t="s">
        <v>5481</v>
      </c>
      <c r="D24" t="s">
        <v>126</v>
      </c>
      <c r="E24" t="s">
        <v>1786</v>
      </c>
      <c r="F24" t="s">
        <v>1872</v>
      </c>
      <c r="G24">
        <v>30</v>
      </c>
      <c r="H24">
        <v>600000023</v>
      </c>
      <c r="I24" t="s">
        <v>1378</v>
      </c>
      <c r="J24" t="s">
        <v>6212</v>
      </c>
      <c r="K24" s="125" t="str">
        <f t="shared" si="0"/>
        <v>00</v>
      </c>
      <c r="L24">
        <f>VLOOKUP(E24,所属団体コード!$A$2:$B$225,2,0)</f>
        <v>131</v>
      </c>
      <c r="M24" s="125" t="s">
        <v>1603</v>
      </c>
    </row>
    <row r="25" spans="1:13" x14ac:dyDescent="0.15">
      <c r="A25">
        <v>1024</v>
      </c>
      <c r="B25" t="s">
        <v>5482</v>
      </c>
      <c r="C25" t="s">
        <v>5483</v>
      </c>
      <c r="D25" t="s">
        <v>99</v>
      </c>
      <c r="E25" t="s">
        <v>1786</v>
      </c>
      <c r="F25" t="s">
        <v>1872</v>
      </c>
      <c r="G25">
        <v>37</v>
      </c>
      <c r="H25">
        <v>600000024</v>
      </c>
      <c r="I25" t="s">
        <v>1352</v>
      </c>
      <c r="J25" t="s">
        <v>717</v>
      </c>
      <c r="K25" s="125" t="str">
        <f t="shared" si="0"/>
        <v>97</v>
      </c>
      <c r="L25">
        <f>VLOOKUP(E25,所属団体コード!$A$2:$B$225,2,0)</f>
        <v>131</v>
      </c>
      <c r="M25" s="125" t="s">
        <v>6310</v>
      </c>
    </row>
    <row r="26" spans="1:13" x14ac:dyDescent="0.15">
      <c r="A26">
        <v>1025</v>
      </c>
      <c r="B26" t="s">
        <v>5484</v>
      </c>
      <c r="C26" t="s">
        <v>5485</v>
      </c>
      <c r="D26" t="s">
        <v>144</v>
      </c>
      <c r="E26" t="s">
        <v>1786</v>
      </c>
      <c r="F26" t="s">
        <v>1872</v>
      </c>
      <c r="G26">
        <v>34</v>
      </c>
      <c r="H26">
        <v>600000025</v>
      </c>
      <c r="I26" t="s">
        <v>1312</v>
      </c>
      <c r="J26" t="s">
        <v>4626</v>
      </c>
      <c r="K26" s="125" t="str">
        <f t="shared" si="0"/>
        <v>95</v>
      </c>
      <c r="L26">
        <f>VLOOKUP(E26,所属団体コード!$A$2:$B$225,2,0)</f>
        <v>131</v>
      </c>
      <c r="M26" s="125" t="s">
        <v>6311</v>
      </c>
    </row>
    <row r="27" spans="1:13" x14ac:dyDescent="0.15">
      <c r="A27">
        <v>1026</v>
      </c>
      <c r="B27" t="s">
        <v>5486</v>
      </c>
      <c r="C27" t="s">
        <v>5487</v>
      </c>
      <c r="D27" t="s">
        <v>118</v>
      </c>
      <c r="E27" t="s">
        <v>1786</v>
      </c>
      <c r="F27" t="s">
        <v>1872</v>
      </c>
      <c r="G27">
        <v>36</v>
      </c>
      <c r="H27">
        <v>600000026</v>
      </c>
      <c r="I27" t="s">
        <v>1066</v>
      </c>
      <c r="J27" t="s">
        <v>6213</v>
      </c>
      <c r="K27" s="125" t="str">
        <f t="shared" si="0"/>
        <v>98</v>
      </c>
      <c r="L27">
        <f>VLOOKUP(E27,所属団体コード!$A$2:$B$225,2,0)</f>
        <v>131</v>
      </c>
      <c r="M27" s="125" t="s">
        <v>6312</v>
      </c>
    </row>
    <row r="28" spans="1:13" x14ac:dyDescent="0.15">
      <c r="A28">
        <v>1027</v>
      </c>
      <c r="B28" t="s">
        <v>5488</v>
      </c>
      <c r="C28" t="s">
        <v>5489</v>
      </c>
      <c r="D28" t="s">
        <v>118</v>
      </c>
      <c r="E28" t="s">
        <v>1786</v>
      </c>
      <c r="F28" t="s">
        <v>1872</v>
      </c>
      <c r="G28">
        <v>23</v>
      </c>
      <c r="H28">
        <v>600000027</v>
      </c>
      <c r="I28" t="s">
        <v>1284</v>
      </c>
      <c r="J28" t="s">
        <v>6214</v>
      </c>
      <c r="K28" s="125" t="str">
        <f t="shared" si="0"/>
        <v>98</v>
      </c>
      <c r="L28">
        <f>VLOOKUP(E28,所属団体コード!$A$2:$B$225,2,0)</f>
        <v>131</v>
      </c>
      <c r="M28" s="125" t="s">
        <v>6313</v>
      </c>
    </row>
    <row r="29" spans="1:13" x14ac:dyDescent="0.15">
      <c r="A29">
        <v>1028</v>
      </c>
      <c r="B29" t="s">
        <v>5490</v>
      </c>
      <c r="C29" t="s">
        <v>5491</v>
      </c>
      <c r="D29" t="s">
        <v>118</v>
      </c>
      <c r="E29" t="s">
        <v>1786</v>
      </c>
      <c r="F29" t="s">
        <v>1872</v>
      </c>
      <c r="G29">
        <v>34</v>
      </c>
      <c r="H29">
        <v>600000028</v>
      </c>
      <c r="I29" t="s">
        <v>1331</v>
      </c>
      <c r="J29" t="s">
        <v>4722</v>
      </c>
      <c r="K29" s="125" t="str">
        <f t="shared" si="0"/>
        <v>97</v>
      </c>
      <c r="L29">
        <f>VLOOKUP(E29,所属団体コード!$A$2:$B$225,2,0)</f>
        <v>131</v>
      </c>
      <c r="M29" s="125" t="s">
        <v>6314</v>
      </c>
    </row>
    <row r="30" spans="1:13" x14ac:dyDescent="0.15">
      <c r="A30">
        <v>1029</v>
      </c>
      <c r="B30" t="s">
        <v>5492</v>
      </c>
      <c r="C30" t="s">
        <v>5493</v>
      </c>
      <c r="D30" t="s">
        <v>118</v>
      </c>
      <c r="E30" t="s">
        <v>1786</v>
      </c>
      <c r="F30" t="s">
        <v>1872</v>
      </c>
      <c r="G30">
        <v>34</v>
      </c>
      <c r="H30">
        <v>600000029</v>
      </c>
      <c r="I30" t="s">
        <v>993</v>
      </c>
      <c r="J30" t="s">
        <v>837</v>
      </c>
      <c r="K30" s="125" t="str">
        <f t="shared" si="0"/>
        <v>98</v>
      </c>
      <c r="L30">
        <f>VLOOKUP(E30,所属団体コード!$A$2:$B$225,2,0)</f>
        <v>131</v>
      </c>
      <c r="M30" s="125" t="s">
        <v>4807</v>
      </c>
    </row>
    <row r="31" spans="1:13" x14ac:dyDescent="0.15">
      <c r="A31">
        <v>1030</v>
      </c>
      <c r="B31" t="s">
        <v>5494</v>
      </c>
      <c r="C31" t="s">
        <v>5495</v>
      </c>
      <c r="D31" t="s">
        <v>99</v>
      </c>
      <c r="E31" t="s">
        <v>1786</v>
      </c>
      <c r="F31" t="s">
        <v>1872</v>
      </c>
      <c r="G31">
        <v>34</v>
      </c>
      <c r="H31">
        <v>600000030</v>
      </c>
      <c r="I31" t="s">
        <v>628</v>
      </c>
      <c r="J31" t="s">
        <v>1097</v>
      </c>
      <c r="K31" s="125" t="str">
        <f t="shared" si="0"/>
        <v>97</v>
      </c>
      <c r="L31">
        <f>VLOOKUP(E31,所属団体コード!$A$2:$B$225,2,0)</f>
        <v>131</v>
      </c>
      <c r="M31" s="125" t="s">
        <v>6315</v>
      </c>
    </row>
    <row r="32" spans="1:13" x14ac:dyDescent="0.15">
      <c r="A32">
        <v>1031</v>
      </c>
      <c r="B32" t="s">
        <v>5496</v>
      </c>
      <c r="C32" t="s">
        <v>5497</v>
      </c>
      <c r="D32" t="s">
        <v>99</v>
      </c>
      <c r="E32" t="s">
        <v>1786</v>
      </c>
      <c r="F32" t="s">
        <v>1872</v>
      </c>
      <c r="G32">
        <v>22</v>
      </c>
      <c r="H32">
        <v>600000031</v>
      </c>
      <c r="I32" t="s">
        <v>1292</v>
      </c>
      <c r="J32" t="s">
        <v>6215</v>
      </c>
      <c r="K32" s="125" t="str">
        <f t="shared" si="0"/>
        <v>97</v>
      </c>
      <c r="L32">
        <f>VLOOKUP(E32,所属団体コード!$A$2:$B$225,2,0)</f>
        <v>131</v>
      </c>
      <c r="M32" s="125" t="s">
        <v>5017</v>
      </c>
    </row>
    <row r="33" spans="1:13" x14ac:dyDescent="0.15">
      <c r="A33">
        <v>1032</v>
      </c>
      <c r="B33" t="s">
        <v>5498</v>
      </c>
      <c r="C33" t="s">
        <v>5499</v>
      </c>
      <c r="D33" t="s">
        <v>99</v>
      </c>
      <c r="E33" t="s">
        <v>1786</v>
      </c>
      <c r="F33" t="s">
        <v>1872</v>
      </c>
      <c r="G33">
        <v>37</v>
      </c>
      <c r="H33">
        <v>600000032</v>
      </c>
      <c r="I33" t="s">
        <v>1259</v>
      </c>
      <c r="J33" t="s">
        <v>1566</v>
      </c>
      <c r="K33" s="125" t="str">
        <f t="shared" si="0"/>
        <v>97</v>
      </c>
      <c r="L33">
        <f>VLOOKUP(E33,所属団体コード!$A$2:$B$225,2,0)</f>
        <v>131</v>
      </c>
      <c r="M33" s="125" t="s">
        <v>5052</v>
      </c>
    </row>
    <row r="34" spans="1:13" x14ac:dyDescent="0.15">
      <c r="A34">
        <v>1033</v>
      </c>
      <c r="B34" t="s">
        <v>5500</v>
      </c>
      <c r="C34" t="s">
        <v>5501</v>
      </c>
      <c r="D34" t="s">
        <v>99</v>
      </c>
      <c r="E34" t="s">
        <v>1786</v>
      </c>
      <c r="F34" t="s">
        <v>1872</v>
      </c>
      <c r="G34">
        <v>38</v>
      </c>
      <c r="H34">
        <v>600000033</v>
      </c>
      <c r="I34" t="s">
        <v>1282</v>
      </c>
      <c r="J34" t="s">
        <v>1071</v>
      </c>
      <c r="K34" s="125" t="str">
        <f t="shared" si="0"/>
        <v>97</v>
      </c>
      <c r="L34">
        <f>VLOOKUP(E34,所属団体コード!$A$2:$B$225,2,0)</f>
        <v>131</v>
      </c>
      <c r="M34" s="125" t="s">
        <v>6316</v>
      </c>
    </row>
    <row r="35" spans="1:13" x14ac:dyDescent="0.15">
      <c r="A35">
        <v>1034</v>
      </c>
      <c r="B35" t="s">
        <v>5502</v>
      </c>
      <c r="C35" t="s">
        <v>5503</v>
      </c>
      <c r="D35" t="s">
        <v>118</v>
      </c>
      <c r="E35" t="s">
        <v>1786</v>
      </c>
      <c r="F35" t="s">
        <v>1872</v>
      </c>
      <c r="G35">
        <v>45</v>
      </c>
      <c r="H35">
        <v>600000034</v>
      </c>
      <c r="I35" t="s">
        <v>1342</v>
      </c>
      <c r="J35" t="s">
        <v>4605</v>
      </c>
      <c r="K35" s="125" t="str">
        <f t="shared" si="0"/>
        <v>98</v>
      </c>
      <c r="L35">
        <f>VLOOKUP(E35,所属団体コード!$A$2:$B$225,2,0)</f>
        <v>131</v>
      </c>
      <c r="M35" s="125" t="s">
        <v>5150</v>
      </c>
    </row>
    <row r="36" spans="1:13" x14ac:dyDescent="0.15">
      <c r="A36">
        <v>1035</v>
      </c>
      <c r="B36" t="s">
        <v>5504</v>
      </c>
      <c r="C36" t="s">
        <v>5505</v>
      </c>
      <c r="D36" t="s">
        <v>99</v>
      </c>
      <c r="E36" t="s">
        <v>1786</v>
      </c>
      <c r="F36" t="s">
        <v>1872</v>
      </c>
      <c r="G36">
        <v>34</v>
      </c>
      <c r="H36">
        <v>600000035</v>
      </c>
      <c r="I36" t="s">
        <v>1352</v>
      </c>
      <c r="J36" t="s">
        <v>750</v>
      </c>
      <c r="K36" s="125" t="str">
        <f t="shared" si="0"/>
        <v>97</v>
      </c>
      <c r="L36">
        <f>VLOOKUP(E36,所属団体コード!$A$2:$B$225,2,0)</f>
        <v>131</v>
      </c>
      <c r="M36" s="125" t="s">
        <v>5188</v>
      </c>
    </row>
    <row r="37" spans="1:13" x14ac:dyDescent="0.15">
      <c r="A37">
        <v>1036</v>
      </c>
      <c r="B37" t="s">
        <v>5506</v>
      </c>
      <c r="C37" t="s">
        <v>5507</v>
      </c>
      <c r="D37" t="s">
        <v>118</v>
      </c>
      <c r="E37" t="s">
        <v>1786</v>
      </c>
      <c r="F37" t="s">
        <v>1872</v>
      </c>
      <c r="G37">
        <v>34</v>
      </c>
      <c r="H37">
        <v>600000036</v>
      </c>
      <c r="I37" t="s">
        <v>1327</v>
      </c>
      <c r="J37" t="s">
        <v>1074</v>
      </c>
      <c r="K37" s="125" t="str">
        <f t="shared" si="0"/>
        <v>98</v>
      </c>
      <c r="L37">
        <f>VLOOKUP(E37,所属団体コード!$A$2:$B$225,2,0)</f>
        <v>131</v>
      </c>
      <c r="M37" s="125" t="s">
        <v>5191</v>
      </c>
    </row>
    <row r="38" spans="1:13" x14ac:dyDescent="0.15">
      <c r="A38">
        <v>1037</v>
      </c>
      <c r="B38" t="s">
        <v>5508</v>
      </c>
      <c r="C38" t="s">
        <v>5509</v>
      </c>
      <c r="D38" t="s">
        <v>126</v>
      </c>
      <c r="E38" t="s">
        <v>1786</v>
      </c>
      <c r="F38" t="s">
        <v>1872</v>
      </c>
      <c r="G38">
        <v>34</v>
      </c>
      <c r="H38">
        <v>600000037</v>
      </c>
      <c r="I38" t="s">
        <v>1276</v>
      </c>
      <c r="J38" t="s">
        <v>6216</v>
      </c>
      <c r="K38" s="125" t="str">
        <f t="shared" si="0"/>
        <v>99</v>
      </c>
      <c r="L38">
        <f>VLOOKUP(E38,所属団体コード!$A$2:$B$225,2,0)</f>
        <v>131</v>
      </c>
      <c r="M38" s="125" t="s">
        <v>6317</v>
      </c>
    </row>
    <row r="39" spans="1:13" x14ac:dyDescent="0.15">
      <c r="A39">
        <v>1038</v>
      </c>
      <c r="B39" t="s">
        <v>5510</v>
      </c>
      <c r="C39" t="s">
        <v>5511</v>
      </c>
      <c r="D39" t="s">
        <v>126</v>
      </c>
      <c r="E39" t="s">
        <v>1786</v>
      </c>
      <c r="F39" t="s">
        <v>1872</v>
      </c>
      <c r="G39">
        <v>34</v>
      </c>
      <c r="H39">
        <v>600000038</v>
      </c>
      <c r="I39" t="s">
        <v>1237</v>
      </c>
      <c r="J39" t="s">
        <v>700</v>
      </c>
      <c r="K39" s="125" t="str">
        <f t="shared" si="0"/>
        <v>99</v>
      </c>
      <c r="L39">
        <f>VLOOKUP(E39,所属団体コード!$A$2:$B$225,2,0)</f>
        <v>131</v>
      </c>
      <c r="M39" s="125" t="s">
        <v>6318</v>
      </c>
    </row>
    <row r="40" spans="1:13" x14ac:dyDescent="0.15">
      <c r="A40">
        <v>1039</v>
      </c>
      <c r="B40" t="s">
        <v>5512</v>
      </c>
      <c r="C40" t="s">
        <v>5513</v>
      </c>
      <c r="D40" t="s">
        <v>126</v>
      </c>
      <c r="E40" t="s">
        <v>1786</v>
      </c>
      <c r="F40" t="s">
        <v>1872</v>
      </c>
      <c r="G40">
        <v>34</v>
      </c>
      <c r="H40">
        <v>600000039</v>
      </c>
      <c r="I40" t="s">
        <v>6161</v>
      </c>
      <c r="J40" t="s">
        <v>622</v>
      </c>
      <c r="K40" s="125" t="str">
        <f t="shared" si="0"/>
        <v>00</v>
      </c>
      <c r="L40">
        <f>VLOOKUP(E40,所属団体コード!$A$2:$B$225,2,0)</f>
        <v>131</v>
      </c>
      <c r="M40" s="125" t="s">
        <v>1611</v>
      </c>
    </row>
    <row r="41" spans="1:13" x14ac:dyDescent="0.15">
      <c r="A41">
        <v>1040</v>
      </c>
      <c r="B41" t="s">
        <v>5514</v>
      </c>
      <c r="C41" t="s">
        <v>5515</v>
      </c>
      <c r="D41" t="s">
        <v>126</v>
      </c>
      <c r="E41" t="s">
        <v>1786</v>
      </c>
      <c r="F41" t="s">
        <v>1872</v>
      </c>
      <c r="G41">
        <v>34</v>
      </c>
      <c r="H41">
        <v>600000040</v>
      </c>
      <c r="I41" t="s">
        <v>1314</v>
      </c>
      <c r="J41" t="s">
        <v>656</v>
      </c>
      <c r="K41" s="125" t="str">
        <f t="shared" si="0"/>
        <v>95</v>
      </c>
      <c r="L41">
        <f>VLOOKUP(E41,所属団体コード!$A$2:$B$225,2,0)</f>
        <v>131</v>
      </c>
      <c r="M41" s="125" t="s">
        <v>6319</v>
      </c>
    </row>
    <row r="42" spans="1:13" x14ac:dyDescent="0.15">
      <c r="A42">
        <v>1041</v>
      </c>
      <c r="B42" t="s">
        <v>5516</v>
      </c>
      <c r="C42" t="s">
        <v>5517</v>
      </c>
      <c r="D42" t="s">
        <v>126</v>
      </c>
      <c r="E42" t="s">
        <v>1786</v>
      </c>
      <c r="F42" t="s">
        <v>1872</v>
      </c>
      <c r="G42">
        <v>34</v>
      </c>
      <c r="H42">
        <v>600000041</v>
      </c>
      <c r="I42" t="s">
        <v>1373</v>
      </c>
      <c r="J42" t="s">
        <v>6217</v>
      </c>
      <c r="K42" s="125" t="str">
        <f t="shared" si="0"/>
        <v>99</v>
      </c>
      <c r="L42">
        <f>VLOOKUP(E42,所属団体コード!$A$2:$B$225,2,0)</f>
        <v>131</v>
      </c>
      <c r="M42" s="125" t="s">
        <v>5219</v>
      </c>
    </row>
    <row r="43" spans="1:13" x14ac:dyDescent="0.15">
      <c r="A43">
        <v>1042</v>
      </c>
      <c r="B43" t="s">
        <v>5518</v>
      </c>
      <c r="C43" t="s">
        <v>5519</v>
      </c>
      <c r="D43" t="s">
        <v>126</v>
      </c>
      <c r="E43" t="s">
        <v>1786</v>
      </c>
      <c r="F43" t="s">
        <v>1872</v>
      </c>
      <c r="G43">
        <v>34</v>
      </c>
      <c r="H43">
        <v>600000042</v>
      </c>
      <c r="I43" t="s">
        <v>1327</v>
      </c>
      <c r="J43" t="s">
        <v>984</v>
      </c>
      <c r="K43" s="125" t="str">
        <f t="shared" si="0"/>
        <v>00</v>
      </c>
      <c r="L43">
        <f>VLOOKUP(E43,所属団体コード!$A$2:$B$225,2,0)</f>
        <v>131</v>
      </c>
      <c r="M43" s="125" t="s">
        <v>1442</v>
      </c>
    </row>
    <row r="44" spans="1:13" x14ac:dyDescent="0.15">
      <c r="A44">
        <v>1043</v>
      </c>
      <c r="B44" t="s">
        <v>5520</v>
      </c>
      <c r="C44" t="s">
        <v>5521</v>
      </c>
      <c r="D44" t="s">
        <v>126</v>
      </c>
      <c r="E44" t="s">
        <v>1786</v>
      </c>
      <c r="F44" t="s">
        <v>1872</v>
      </c>
      <c r="G44">
        <v>34</v>
      </c>
      <c r="H44">
        <v>600000043</v>
      </c>
      <c r="I44" t="s">
        <v>1322</v>
      </c>
      <c r="J44" t="s">
        <v>692</v>
      </c>
      <c r="K44" s="125" t="str">
        <f t="shared" si="0"/>
        <v>98</v>
      </c>
      <c r="L44">
        <f>VLOOKUP(E44,所属団体コード!$A$2:$B$225,2,0)</f>
        <v>131</v>
      </c>
      <c r="M44" s="125" t="s">
        <v>4807</v>
      </c>
    </row>
    <row r="45" spans="1:13" x14ac:dyDescent="0.15">
      <c r="A45">
        <v>1044</v>
      </c>
      <c r="B45" t="s">
        <v>5522</v>
      </c>
      <c r="C45" t="s">
        <v>5523</v>
      </c>
      <c r="D45" t="s">
        <v>118</v>
      </c>
      <c r="E45" t="s">
        <v>1786</v>
      </c>
      <c r="F45" t="s">
        <v>1872</v>
      </c>
      <c r="G45">
        <v>34</v>
      </c>
      <c r="H45">
        <v>600000044</v>
      </c>
      <c r="I45" t="s">
        <v>1291</v>
      </c>
      <c r="J45" t="s">
        <v>681</v>
      </c>
      <c r="K45" s="125" t="str">
        <f t="shared" si="0"/>
        <v>98</v>
      </c>
      <c r="L45">
        <f>VLOOKUP(E45,所属団体コード!$A$2:$B$225,2,0)</f>
        <v>131</v>
      </c>
      <c r="M45" s="125" t="s">
        <v>6320</v>
      </c>
    </row>
    <row r="46" spans="1:13" x14ac:dyDescent="0.15">
      <c r="A46">
        <v>1045</v>
      </c>
      <c r="B46" t="s">
        <v>5524</v>
      </c>
      <c r="C46" t="s">
        <v>5525</v>
      </c>
      <c r="D46" t="s">
        <v>118</v>
      </c>
      <c r="E46" t="s">
        <v>1786</v>
      </c>
      <c r="F46" t="s">
        <v>1872</v>
      </c>
      <c r="G46">
        <v>34</v>
      </c>
      <c r="H46">
        <v>600000045</v>
      </c>
      <c r="I46" t="s">
        <v>1263</v>
      </c>
      <c r="J46" t="s">
        <v>4448</v>
      </c>
      <c r="K46" s="125" t="str">
        <f t="shared" si="0"/>
        <v>98</v>
      </c>
      <c r="L46">
        <f>VLOOKUP(E46,所属団体コード!$A$2:$B$225,2,0)</f>
        <v>131</v>
      </c>
      <c r="M46" s="125" t="s">
        <v>4911</v>
      </c>
    </row>
    <row r="47" spans="1:13" x14ac:dyDescent="0.15">
      <c r="A47">
        <v>1046</v>
      </c>
      <c r="B47" t="s">
        <v>5526</v>
      </c>
      <c r="C47" t="s">
        <v>5527</v>
      </c>
      <c r="D47" t="s">
        <v>118</v>
      </c>
      <c r="E47" t="s">
        <v>1786</v>
      </c>
      <c r="F47" t="s">
        <v>1872</v>
      </c>
      <c r="G47">
        <v>34</v>
      </c>
      <c r="H47">
        <v>600000046</v>
      </c>
      <c r="I47" t="s">
        <v>1379</v>
      </c>
      <c r="J47" t="s">
        <v>4438</v>
      </c>
      <c r="K47" s="125" t="str">
        <f t="shared" si="0"/>
        <v>99</v>
      </c>
      <c r="L47">
        <f>VLOOKUP(E47,所属団体コード!$A$2:$B$225,2,0)</f>
        <v>131</v>
      </c>
      <c r="M47" s="125" t="s">
        <v>5228</v>
      </c>
    </row>
    <row r="48" spans="1:13" x14ac:dyDescent="0.15">
      <c r="A48">
        <v>1047</v>
      </c>
      <c r="B48" t="s">
        <v>5528</v>
      </c>
      <c r="C48" t="s">
        <v>5529</v>
      </c>
      <c r="D48" t="s">
        <v>118</v>
      </c>
      <c r="E48" t="s">
        <v>1786</v>
      </c>
      <c r="F48" t="s">
        <v>1872</v>
      </c>
      <c r="G48">
        <v>34</v>
      </c>
      <c r="H48">
        <v>600000047</v>
      </c>
      <c r="I48" t="s">
        <v>1392</v>
      </c>
      <c r="J48" t="s">
        <v>1301</v>
      </c>
      <c r="K48" s="125" t="str">
        <f t="shared" si="0"/>
        <v>97</v>
      </c>
      <c r="L48">
        <f>VLOOKUP(E48,所属団体コード!$A$2:$B$225,2,0)</f>
        <v>131</v>
      </c>
      <c r="M48" s="125" t="s">
        <v>6321</v>
      </c>
    </row>
    <row r="49" spans="1:13" x14ac:dyDescent="0.15">
      <c r="A49">
        <v>1048</v>
      </c>
      <c r="B49" t="s">
        <v>5530</v>
      </c>
      <c r="C49" t="s">
        <v>5531</v>
      </c>
      <c r="D49" t="s">
        <v>118</v>
      </c>
      <c r="E49" t="s">
        <v>1786</v>
      </c>
      <c r="F49" t="s">
        <v>1872</v>
      </c>
      <c r="G49">
        <v>34</v>
      </c>
      <c r="H49">
        <v>600000048</v>
      </c>
      <c r="I49" t="s">
        <v>6162</v>
      </c>
      <c r="J49" t="s">
        <v>619</v>
      </c>
      <c r="K49" s="125" t="str">
        <f t="shared" si="0"/>
        <v>98</v>
      </c>
      <c r="L49">
        <f>VLOOKUP(E49,所属団体コード!$A$2:$B$225,2,0)</f>
        <v>131</v>
      </c>
      <c r="M49" s="125" t="s">
        <v>4902</v>
      </c>
    </row>
    <row r="50" spans="1:13" x14ac:dyDescent="0.15">
      <c r="A50">
        <v>1049</v>
      </c>
      <c r="B50" t="s">
        <v>5532</v>
      </c>
      <c r="C50" t="s">
        <v>5533</v>
      </c>
      <c r="D50" t="s">
        <v>118</v>
      </c>
      <c r="E50" t="s">
        <v>1786</v>
      </c>
      <c r="F50" t="s">
        <v>1872</v>
      </c>
      <c r="G50">
        <v>34</v>
      </c>
      <c r="H50">
        <v>600000049</v>
      </c>
      <c r="I50" t="s">
        <v>1251</v>
      </c>
      <c r="J50" t="s">
        <v>1030</v>
      </c>
      <c r="K50" s="125" t="str">
        <f t="shared" si="0"/>
        <v>97</v>
      </c>
      <c r="L50">
        <f>VLOOKUP(E50,所属団体コード!$A$2:$B$225,2,0)</f>
        <v>131</v>
      </c>
      <c r="M50" s="125" t="s">
        <v>6322</v>
      </c>
    </row>
    <row r="51" spans="1:13" x14ac:dyDescent="0.15">
      <c r="A51">
        <v>1050</v>
      </c>
      <c r="B51" t="s">
        <v>5534</v>
      </c>
      <c r="C51" t="s">
        <v>5535</v>
      </c>
      <c r="D51" t="s">
        <v>118</v>
      </c>
      <c r="E51" t="s">
        <v>1786</v>
      </c>
      <c r="F51" t="s">
        <v>1872</v>
      </c>
      <c r="G51">
        <v>34</v>
      </c>
      <c r="H51">
        <v>600000050</v>
      </c>
      <c r="I51" t="s">
        <v>1323</v>
      </c>
      <c r="J51" t="s">
        <v>6218</v>
      </c>
      <c r="K51" s="125" t="str">
        <f t="shared" si="0"/>
        <v>99</v>
      </c>
      <c r="L51">
        <f>VLOOKUP(E51,所属団体コード!$A$2:$B$225,2,0)</f>
        <v>131</v>
      </c>
      <c r="M51" s="125" t="s">
        <v>4964</v>
      </c>
    </row>
    <row r="52" spans="1:13" x14ac:dyDescent="0.15">
      <c r="A52">
        <v>1051</v>
      </c>
      <c r="B52" t="s">
        <v>5536</v>
      </c>
      <c r="C52" t="s">
        <v>5537</v>
      </c>
      <c r="D52" t="s">
        <v>118</v>
      </c>
      <c r="E52" t="s">
        <v>1786</v>
      </c>
      <c r="F52" t="s">
        <v>1872</v>
      </c>
      <c r="G52">
        <v>34</v>
      </c>
      <c r="H52">
        <v>600000051</v>
      </c>
      <c r="I52" t="s">
        <v>1235</v>
      </c>
      <c r="J52" t="s">
        <v>828</v>
      </c>
      <c r="K52" s="125" t="str">
        <f t="shared" si="0"/>
        <v>98</v>
      </c>
      <c r="L52">
        <f>VLOOKUP(E52,所属団体コード!$A$2:$B$225,2,0)</f>
        <v>131</v>
      </c>
      <c r="M52" s="125" t="s">
        <v>6323</v>
      </c>
    </row>
    <row r="53" spans="1:13" x14ac:dyDescent="0.15">
      <c r="A53">
        <v>1052</v>
      </c>
      <c r="B53" t="s">
        <v>5538</v>
      </c>
      <c r="C53" t="s">
        <v>5539</v>
      </c>
      <c r="D53" t="s">
        <v>118</v>
      </c>
      <c r="E53" t="s">
        <v>1786</v>
      </c>
      <c r="F53" t="s">
        <v>1872</v>
      </c>
      <c r="G53">
        <v>34</v>
      </c>
      <c r="H53">
        <v>600000052</v>
      </c>
      <c r="I53" t="s">
        <v>1315</v>
      </c>
      <c r="J53" t="s">
        <v>667</v>
      </c>
      <c r="K53" s="125" t="str">
        <f t="shared" si="0"/>
        <v>97</v>
      </c>
      <c r="L53">
        <f>VLOOKUP(E53,所属団体コード!$A$2:$B$225,2,0)</f>
        <v>131</v>
      </c>
      <c r="M53" s="125" t="s">
        <v>6324</v>
      </c>
    </row>
    <row r="54" spans="1:13" x14ac:dyDescent="0.15">
      <c r="A54">
        <v>1053</v>
      </c>
      <c r="B54" t="s">
        <v>5540</v>
      </c>
      <c r="C54" t="s">
        <v>5541</v>
      </c>
      <c r="D54" t="s">
        <v>118</v>
      </c>
      <c r="E54" t="s">
        <v>1786</v>
      </c>
      <c r="F54" t="s">
        <v>1872</v>
      </c>
      <c r="G54">
        <v>34</v>
      </c>
      <c r="H54">
        <v>600000053</v>
      </c>
      <c r="I54" t="s">
        <v>1282</v>
      </c>
      <c r="J54" t="s">
        <v>1081</v>
      </c>
      <c r="K54" s="125" t="str">
        <f t="shared" si="0"/>
        <v>98</v>
      </c>
      <c r="L54">
        <f>VLOOKUP(E54,所属団体コード!$A$2:$B$225,2,0)</f>
        <v>131</v>
      </c>
      <c r="M54" s="125" t="s">
        <v>5235</v>
      </c>
    </row>
    <row r="55" spans="1:13" x14ac:dyDescent="0.15">
      <c r="A55">
        <v>1054</v>
      </c>
      <c r="B55" t="s">
        <v>5542</v>
      </c>
      <c r="C55" t="s">
        <v>5543</v>
      </c>
      <c r="D55" t="s">
        <v>99</v>
      </c>
      <c r="E55" t="s">
        <v>1786</v>
      </c>
      <c r="F55" t="s">
        <v>1872</v>
      </c>
      <c r="G55">
        <v>34</v>
      </c>
      <c r="H55">
        <v>600000054</v>
      </c>
      <c r="I55" t="s">
        <v>1066</v>
      </c>
      <c r="J55" t="s">
        <v>733</v>
      </c>
      <c r="K55" s="125" t="str">
        <f t="shared" si="0"/>
        <v>97</v>
      </c>
      <c r="L55">
        <f>VLOOKUP(E55,所属団体コード!$A$2:$B$225,2,0)</f>
        <v>131</v>
      </c>
      <c r="M55" s="125" t="s">
        <v>6325</v>
      </c>
    </row>
    <row r="56" spans="1:13" x14ac:dyDescent="0.15">
      <c r="A56">
        <v>1055</v>
      </c>
      <c r="B56" t="s">
        <v>5544</v>
      </c>
      <c r="C56" t="s">
        <v>5545</v>
      </c>
      <c r="D56" t="s">
        <v>99</v>
      </c>
      <c r="E56" t="s">
        <v>1786</v>
      </c>
      <c r="F56" t="s">
        <v>1872</v>
      </c>
      <c r="G56">
        <v>34</v>
      </c>
      <c r="H56">
        <v>600000055</v>
      </c>
      <c r="I56" t="s">
        <v>1299</v>
      </c>
      <c r="J56" t="s">
        <v>6219</v>
      </c>
      <c r="K56" s="125" t="str">
        <f t="shared" si="0"/>
        <v>97</v>
      </c>
      <c r="L56">
        <f>VLOOKUP(E56,所属団体コード!$A$2:$B$225,2,0)</f>
        <v>131</v>
      </c>
      <c r="M56" s="125" t="s">
        <v>5011</v>
      </c>
    </row>
    <row r="57" spans="1:13" x14ac:dyDescent="0.15">
      <c r="A57">
        <v>1056</v>
      </c>
      <c r="B57" t="s">
        <v>5546</v>
      </c>
      <c r="C57" t="s">
        <v>5547</v>
      </c>
      <c r="D57" t="s">
        <v>178</v>
      </c>
      <c r="E57" t="s">
        <v>1786</v>
      </c>
      <c r="F57" t="s">
        <v>1872</v>
      </c>
      <c r="G57">
        <v>34</v>
      </c>
      <c r="H57">
        <v>600000056</v>
      </c>
      <c r="I57" t="s">
        <v>1260</v>
      </c>
      <c r="J57" t="s">
        <v>1090</v>
      </c>
      <c r="K57" s="125" t="str">
        <f t="shared" si="0"/>
        <v>94</v>
      </c>
      <c r="L57">
        <f>VLOOKUP(E57,所属団体コード!$A$2:$B$225,2,0)</f>
        <v>131</v>
      </c>
      <c r="M57" s="125" t="s">
        <v>6326</v>
      </c>
    </row>
    <row r="58" spans="1:13" x14ac:dyDescent="0.15">
      <c r="A58">
        <v>1057</v>
      </c>
      <c r="B58" t="s">
        <v>5548</v>
      </c>
      <c r="C58" t="s">
        <v>5549</v>
      </c>
      <c r="D58" t="s">
        <v>129</v>
      </c>
      <c r="E58" t="s">
        <v>1786</v>
      </c>
      <c r="F58" t="s">
        <v>1872</v>
      </c>
      <c r="G58">
        <v>33</v>
      </c>
      <c r="H58">
        <v>600000057</v>
      </c>
      <c r="I58" t="s">
        <v>1355</v>
      </c>
      <c r="J58" t="s">
        <v>606</v>
      </c>
      <c r="K58" s="125" t="str">
        <f t="shared" si="0"/>
        <v>00</v>
      </c>
      <c r="L58">
        <f>VLOOKUP(E58,所属団体コード!$A$2:$B$225,2,0)</f>
        <v>131</v>
      </c>
      <c r="M58" s="125" t="s">
        <v>1434</v>
      </c>
    </row>
    <row r="59" spans="1:13" x14ac:dyDescent="0.15">
      <c r="A59">
        <v>1058</v>
      </c>
      <c r="B59" t="s">
        <v>5550</v>
      </c>
      <c r="C59" t="s">
        <v>5551</v>
      </c>
      <c r="D59" t="s">
        <v>126</v>
      </c>
      <c r="E59" t="s">
        <v>1786</v>
      </c>
      <c r="F59" t="s">
        <v>1872</v>
      </c>
      <c r="G59">
        <v>34</v>
      </c>
      <c r="H59">
        <v>600000058</v>
      </c>
      <c r="I59" t="s">
        <v>6163</v>
      </c>
      <c r="J59" t="s">
        <v>6220</v>
      </c>
      <c r="K59" s="125" t="str">
        <f t="shared" si="0"/>
        <v>99</v>
      </c>
      <c r="L59">
        <f>VLOOKUP(E59,所属団体コード!$A$2:$B$225,2,0)</f>
        <v>131</v>
      </c>
      <c r="M59" s="125" t="s">
        <v>5025</v>
      </c>
    </row>
    <row r="60" spans="1:13" x14ac:dyDescent="0.15">
      <c r="A60">
        <v>1059</v>
      </c>
      <c r="B60" t="s">
        <v>5552</v>
      </c>
      <c r="C60" t="s">
        <v>5553</v>
      </c>
      <c r="D60" t="s">
        <v>129</v>
      </c>
      <c r="E60" t="s">
        <v>1811</v>
      </c>
      <c r="F60" t="s">
        <v>1894</v>
      </c>
      <c r="G60">
        <v>39</v>
      </c>
      <c r="H60">
        <v>600000059</v>
      </c>
      <c r="I60" t="s">
        <v>1363</v>
      </c>
      <c r="J60" t="s">
        <v>6221</v>
      </c>
      <c r="K60" s="125" t="str">
        <f t="shared" si="0"/>
        <v>01</v>
      </c>
      <c r="L60">
        <f>VLOOKUP(E60,所属団体コード!$A$2:$B$225,2,0)</f>
        <v>158</v>
      </c>
      <c r="M60" s="125" t="s">
        <v>1682</v>
      </c>
    </row>
    <row r="61" spans="1:13" x14ac:dyDescent="0.15">
      <c r="A61">
        <v>1060</v>
      </c>
      <c r="B61" t="s">
        <v>5554</v>
      </c>
      <c r="C61" t="s">
        <v>5555</v>
      </c>
      <c r="D61" t="s">
        <v>129</v>
      </c>
      <c r="E61" t="s">
        <v>1811</v>
      </c>
      <c r="F61" t="s">
        <v>1894</v>
      </c>
      <c r="G61">
        <v>37</v>
      </c>
      <c r="H61">
        <v>600000060</v>
      </c>
      <c r="I61" t="s">
        <v>1279</v>
      </c>
      <c r="J61" t="s">
        <v>673</v>
      </c>
      <c r="K61" s="125" t="str">
        <f t="shared" si="0"/>
        <v>00</v>
      </c>
      <c r="L61">
        <f>VLOOKUP(E61,所属団体コード!$A$2:$B$225,2,0)</f>
        <v>158</v>
      </c>
      <c r="M61" s="125" t="s">
        <v>5422</v>
      </c>
    </row>
    <row r="62" spans="1:13" x14ac:dyDescent="0.15">
      <c r="A62">
        <v>1061</v>
      </c>
      <c r="B62" t="s">
        <v>5556</v>
      </c>
      <c r="C62" t="s">
        <v>5557</v>
      </c>
      <c r="D62" t="s">
        <v>133</v>
      </c>
      <c r="E62" t="s">
        <v>1785</v>
      </c>
      <c r="F62" t="s">
        <v>169</v>
      </c>
      <c r="G62">
        <v>28</v>
      </c>
      <c r="H62">
        <v>600000061</v>
      </c>
      <c r="I62" t="s">
        <v>1304</v>
      </c>
      <c r="J62" t="s">
        <v>6222</v>
      </c>
      <c r="K62" s="125" t="str">
        <f t="shared" si="0"/>
        <v>96</v>
      </c>
      <c r="L62">
        <f>VLOOKUP(E62,所属団体コード!$A$2:$B$225,2,0)</f>
        <v>130</v>
      </c>
      <c r="M62" s="125" t="s">
        <v>6327</v>
      </c>
    </row>
    <row r="63" spans="1:13" x14ac:dyDescent="0.15">
      <c r="A63">
        <v>1062</v>
      </c>
      <c r="B63" t="s">
        <v>5558</v>
      </c>
      <c r="C63" t="s">
        <v>5559</v>
      </c>
      <c r="D63" t="s">
        <v>99</v>
      </c>
      <c r="E63" t="s">
        <v>1785</v>
      </c>
      <c r="F63" t="s">
        <v>169</v>
      </c>
      <c r="G63">
        <v>33</v>
      </c>
      <c r="H63">
        <v>600000062</v>
      </c>
      <c r="I63" t="s">
        <v>1276</v>
      </c>
      <c r="J63" t="s">
        <v>6223</v>
      </c>
      <c r="K63" s="125" t="str">
        <f t="shared" si="0"/>
        <v>97</v>
      </c>
      <c r="L63">
        <f>VLOOKUP(E63,所属団体コード!$A$2:$B$225,2,0)</f>
        <v>130</v>
      </c>
      <c r="M63" s="125" t="s">
        <v>6321</v>
      </c>
    </row>
    <row r="64" spans="1:13" x14ac:dyDescent="0.15">
      <c r="A64">
        <v>1063</v>
      </c>
      <c r="B64" t="s">
        <v>5560</v>
      </c>
      <c r="C64" t="s">
        <v>5561</v>
      </c>
      <c r="D64" t="s">
        <v>99</v>
      </c>
      <c r="E64" t="s">
        <v>1785</v>
      </c>
      <c r="F64" t="s">
        <v>169</v>
      </c>
      <c r="G64">
        <v>28</v>
      </c>
      <c r="H64">
        <v>600000063</v>
      </c>
      <c r="I64" t="s">
        <v>1324</v>
      </c>
      <c r="J64" t="s">
        <v>6224</v>
      </c>
      <c r="K64" s="125" t="str">
        <f t="shared" si="0"/>
        <v>97</v>
      </c>
      <c r="L64">
        <f>VLOOKUP(E64,所属団体コード!$A$2:$B$225,2,0)</f>
        <v>130</v>
      </c>
      <c r="M64" s="125" t="s">
        <v>5011</v>
      </c>
    </row>
    <row r="65" spans="1:13" x14ac:dyDescent="0.15">
      <c r="A65">
        <v>1064</v>
      </c>
      <c r="B65" t="s">
        <v>5562</v>
      </c>
      <c r="C65" t="s">
        <v>5563</v>
      </c>
      <c r="D65" t="s">
        <v>99</v>
      </c>
      <c r="E65" t="s">
        <v>1785</v>
      </c>
      <c r="F65" t="s">
        <v>169</v>
      </c>
      <c r="G65" t="s">
        <v>835</v>
      </c>
      <c r="H65">
        <v>600000064</v>
      </c>
      <c r="I65" t="s">
        <v>1314</v>
      </c>
      <c r="J65" t="s">
        <v>1107</v>
      </c>
      <c r="K65" s="125" t="str">
        <f t="shared" si="0"/>
        <v>97</v>
      </c>
      <c r="L65">
        <f>VLOOKUP(E65,所属団体コード!$A$2:$B$225,2,0)</f>
        <v>130</v>
      </c>
      <c r="M65" s="125" t="s">
        <v>1652</v>
      </c>
    </row>
    <row r="66" spans="1:13" x14ac:dyDescent="0.15">
      <c r="A66">
        <v>1065</v>
      </c>
      <c r="B66" t="s">
        <v>5564</v>
      </c>
      <c r="C66" t="s">
        <v>5565</v>
      </c>
      <c r="D66" t="s">
        <v>118</v>
      </c>
      <c r="E66" t="s">
        <v>1785</v>
      </c>
      <c r="F66" t="s">
        <v>169</v>
      </c>
      <c r="G66">
        <v>31</v>
      </c>
      <c r="H66">
        <v>600000065</v>
      </c>
      <c r="I66" t="s">
        <v>1275</v>
      </c>
      <c r="J66" t="s">
        <v>615</v>
      </c>
      <c r="K66" s="125" t="str">
        <f t="shared" si="0"/>
        <v>98</v>
      </c>
      <c r="L66">
        <f>VLOOKUP(E66,所属団体コード!$A$2:$B$225,2,0)</f>
        <v>130</v>
      </c>
      <c r="M66" s="125" t="s">
        <v>6328</v>
      </c>
    </row>
    <row r="67" spans="1:13" x14ac:dyDescent="0.15">
      <c r="A67">
        <v>1066</v>
      </c>
      <c r="B67" t="s">
        <v>5566</v>
      </c>
      <c r="C67" t="s">
        <v>5567</v>
      </c>
      <c r="D67" t="s">
        <v>118</v>
      </c>
      <c r="E67" t="s">
        <v>1785</v>
      </c>
      <c r="F67" t="s">
        <v>169</v>
      </c>
      <c r="G67">
        <v>33</v>
      </c>
      <c r="H67">
        <v>600000066</v>
      </c>
      <c r="I67" t="s">
        <v>6164</v>
      </c>
      <c r="J67" t="s">
        <v>754</v>
      </c>
      <c r="K67" s="125" t="str">
        <f t="shared" si="0"/>
        <v>98</v>
      </c>
      <c r="L67">
        <f>VLOOKUP(E67,所属団体コード!$A$2:$B$225,2,0)</f>
        <v>130</v>
      </c>
      <c r="M67" s="125" t="s">
        <v>6329</v>
      </c>
    </row>
    <row r="68" spans="1:13" x14ac:dyDescent="0.15">
      <c r="A68">
        <v>1067</v>
      </c>
      <c r="B68" t="s">
        <v>5568</v>
      </c>
      <c r="C68" t="s">
        <v>5569</v>
      </c>
      <c r="D68" t="s">
        <v>118</v>
      </c>
      <c r="E68" t="s">
        <v>1785</v>
      </c>
      <c r="F68" t="s">
        <v>169</v>
      </c>
      <c r="G68">
        <v>33</v>
      </c>
      <c r="H68">
        <v>600000067</v>
      </c>
      <c r="I68" t="s">
        <v>779</v>
      </c>
      <c r="J68" t="s">
        <v>6225</v>
      </c>
      <c r="K68" s="125" t="str">
        <f t="shared" si="0"/>
        <v>98</v>
      </c>
      <c r="L68">
        <f>VLOOKUP(E68,所属団体コード!$A$2:$B$225,2,0)</f>
        <v>130</v>
      </c>
      <c r="M68" s="125" t="s">
        <v>5022</v>
      </c>
    </row>
    <row r="69" spans="1:13" x14ac:dyDescent="0.15">
      <c r="A69">
        <v>1068</v>
      </c>
      <c r="B69" t="s">
        <v>5570</v>
      </c>
      <c r="C69" t="s">
        <v>5571</v>
      </c>
      <c r="D69" t="s">
        <v>118</v>
      </c>
      <c r="E69" t="s">
        <v>1785</v>
      </c>
      <c r="F69" t="s">
        <v>169</v>
      </c>
      <c r="G69">
        <v>32</v>
      </c>
      <c r="H69">
        <v>600000068</v>
      </c>
      <c r="I69" t="s">
        <v>1361</v>
      </c>
      <c r="J69" t="s">
        <v>6226</v>
      </c>
      <c r="K69" s="125" t="str">
        <f t="shared" ref="K69:K132" si="1">LEFT(M69,2)</f>
        <v>99</v>
      </c>
      <c r="L69">
        <f>VLOOKUP(E69,所属団体コード!$A$2:$B$225,2,0)</f>
        <v>130</v>
      </c>
      <c r="M69" s="125" t="s">
        <v>6330</v>
      </c>
    </row>
    <row r="70" spans="1:13" x14ac:dyDescent="0.15">
      <c r="A70">
        <v>1069</v>
      </c>
      <c r="B70" t="s">
        <v>5572</v>
      </c>
      <c r="C70" t="s">
        <v>5573</v>
      </c>
      <c r="D70" t="s">
        <v>118</v>
      </c>
      <c r="E70" t="s">
        <v>1785</v>
      </c>
      <c r="F70" t="s">
        <v>169</v>
      </c>
      <c r="G70">
        <v>28</v>
      </c>
      <c r="H70">
        <v>600000069</v>
      </c>
      <c r="I70" t="s">
        <v>6165</v>
      </c>
      <c r="J70" t="s">
        <v>928</v>
      </c>
      <c r="K70" s="125" t="str">
        <f t="shared" si="1"/>
        <v>98</v>
      </c>
      <c r="L70">
        <f>VLOOKUP(E70,所属団体コード!$A$2:$B$225,2,0)</f>
        <v>130</v>
      </c>
      <c r="M70" s="125" t="s">
        <v>4853</v>
      </c>
    </row>
    <row r="71" spans="1:13" x14ac:dyDescent="0.15">
      <c r="A71">
        <v>1070</v>
      </c>
      <c r="B71" t="s">
        <v>5574</v>
      </c>
      <c r="C71" t="s">
        <v>5575</v>
      </c>
      <c r="D71" t="s">
        <v>126</v>
      </c>
      <c r="E71" t="s">
        <v>1785</v>
      </c>
      <c r="F71" t="s">
        <v>169</v>
      </c>
      <c r="G71">
        <v>33</v>
      </c>
      <c r="H71">
        <v>600000070</v>
      </c>
      <c r="I71" t="s">
        <v>1242</v>
      </c>
      <c r="J71" t="s">
        <v>1063</v>
      </c>
      <c r="K71" s="125" t="str">
        <f t="shared" si="1"/>
        <v>99</v>
      </c>
      <c r="L71">
        <f>VLOOKUP(E71,所属団体コード!$A$2:$B$225,2,0)</f>
        <v>130</v>
      </c>
      <c r="M71" s="125" t="s">
        <v>4859</v>
      </c>
    </row>
    <row r="72" spans="1:13" x14ac:dyDescent="0.15">
      <c r="A72">
        <v>1071</v>
      </c>
      <c r="B72" t="s">
        <v>5576</v>
      </c>
      <c r="C72" t="s">
        <v>5577</v>
      </c>
      <c r="D72" t="s">
        <v>126</v>
      </c>
      <c r="E72" t="s">
        <v>1785</v>
      </c>
      <c r="F72" t="s">
        <v>169</v>
      </c>
      <c r="G72">
        <v>33</v>
      </c>
      <c r="H72">
        <v>600000071</v>
      </c>
      <c r="I72" t="s">
        <v>1338</v>
      </c>
      <c r="J72" t="s">
        <v>1386</v>
      </c>
      <c r="K72" s="125" t="str">
        <f t="shared" si="1"/>
        <v>00</v>
      </c>
      <c r="L72">
        <f>VLOOKUP(E72,所属団体コード!$A$2:$B$225,2,0)</f>
        <v>130</v>
      </c>
      <c r="M72" s="125" t="s">
        <v>1496</v>
      </c>
    </row>
    <row r="73" spans="1:13" x14ac:dyDescent="0.15">
      <c r="A73">
        <v>1072</v>
      </c>
      <c r="B73" t="s">
        <v>5578</v>
      </c>
      <c r="C73" t="s">
        <v>5579</v>
      </c>
      <c r="D73" t="s">
        <v>126</v>
      </c>
      <c r="E73" t="s">
        <v>1785</v>
      </c>
      <c r="F73" t="s">
        <v>169</v>
      </c>
      <c r="G73">
        <v>28</v>
      </c>
      <c r="H73">
        <v>600000072</v>
      </c>
      <c r="I73" t="s">
        <v>1250</v>
      </c>
      <c r="J73" t="s">
        <v>1370</v>
      </c>
      <c r="K73" s="125" t="str">
        <f t="shared" si="1"/>
        <v>99</v>
      </c>
      <c r="L73">
        <f>VLOOKUP(E73,所属団体コード!$A$2:$B$225,2,0)</f>
        <v>130</v>
      </c>
      <c r="M73" s="125" t="s">
        <v>5056</v>
      </c>
    </row>
    <row r="74" spans="1:13" x14ac:dyDescent="0.15">
      <c r="A74">
        <v>1073</v>
      </c>
      <c r="B74" t="s">
        <v>5580</v>
      </c>
      <c r="C74" t="s">
        <v>5581</v>
      </c>
      <c r="D74" t="s">
        <v>126</v>
      </c>
      <c r="E74" t="s">
        <v>1785</v>
      </c>
      <c r="F74" t="s">
        <v>169</v>
      </c>
      <c r="G74">
        <v>33</v>
      </c>
      <c r="H74">
        <v>600000073</v>
      </c>
      <c r="I74" t="s">
        <v>1267</v>
      </c>
      <c r="J74" t="s">
        <v>1026</v>
      </c>
      <c r="K74" s="125" t="str">
        <f t="shared" si="1"/>
        <v>99</v>
      </c>
      <c r="L74">
        <f>VLOOKUP(E74,所属団体コード!$A$2:$B$225,2,0)</f>
        <v>130</v>
      </c>
      <c r="M74" s="125" t="s">
        <v>1651</v>
      </c>
    </row>
    <row r="75" spans="1:13" x14ac:dyDescent="0.15">
      <c r="A75">
        <v>1074</v>
      </c>
      <c r="B75" t="s">
        <v>5582</v>
      </c>
      <c r="C75" t="s">
        <v>5583</v>
      </c>
      <c r="D75" t="s">
        <v>126</v>
      </c>
      <c r="E75" t="s">
        <v>1785</v>
      </c>
      <c r="F75" t="s">
        <v>169</v>
      </c>
      <c r="G75">
        <v>38</v>
      </c>
      <c r="H75">
        <v>600000074</v>
      </c>
      <c r="I75" t="s">
        <v>1264</v>
      </c>
      <c r="J75" t="s">
        <v>1002</v>
      </c>
      <c r="K75" s="125" t="str">
        <f t="shared" si="1"/>
        <v>99</v>
      </c>
      <c r="L75">
        <f>VLOOKUP(E75,所属団体コード!$A$2:$B$225,2,0)</f>
        <v>130</v>
      </c>
      <c r="M75" s="125" t="s">
        <v>1709</v>
      </c>
    </row>
    <row r="76" spans="1:13" x14ac:dyDescent="0.15">
      <c r="A76">
        <v>1075</v>
      </c>
      <c r="B76" t="s">
        <v>5584</v>
      </c>
      <c r="C76" t="s">
        <v>5585</v>
      </c>
      <c r="D76" t="s">
        <v>133</v>
      </c>
      <c r="E76" t="s">
        <v>1786</v>
      </c>
      <c r="F76" t="s">
        <v>1872</v>
      </c>
      <c r="G76">
        <v>34</v>
      </c>
      <c r="H76">
        <v>600000075</v>
      </c>
      <c r="I76" t="s">
        <v>1409</v>
      </c>
      <c r="J76" t="s">
        <v>717</v>
      </c>
      <c r="K76" s="125" t="str">
        <f t="shared" si="1"/>
        <v>96</v>
      </c>
      <c r="L76">
        <f>VLOOKUP(E76,所属団体コード!$A$2:$B$225,2,0)</f>
        <v>131</v>
      </c>
      <c r="M76" s="125" t="s">
        <v>6331</v>
      </c>
    </row>
    <row r="77" spans="1:13" x14ac:dyDescent="0.15">
      <c r="A77">
        <v>1076</v>
      </c>
      <c r="B77" t="s">
        <v>5586</v>
      </c>
      <c r="C77" t="s">
        <v>5587</v>
      </c>
      <c r="D77" t="s">
        <v>129</v>
      </c>
      <c r="E77" t="s">
        <v>1786</v>
      </c>
      <c r="F77" t="s">
        <v>1872</v>
      </c>
      <c r="G77">
        <v>34</v>
      </c>
      <c r="H77">
        <v>600000076</v>
      </c>
      <c r="I77" t="s">
        <v>6166</v>
      </c>
      <c r="J77" t="s">
        <v>803</v>
      </c>
      <c r="K77" s="125" t="str">
        <f t="shared" si="1"/>
        <v>00</v>
      </c>
      <c r="L77">
        <f>VLOOKUP(E77,所属団体コード!$A$2:$B$225,2,0)</f>
        <v>131</v>
      </c>
      <c r="M77" s="125" t="s">
        <v>1668</v>
      </c>
    </row>
    <row r="78" spans="1:13" x14ac:dyDescent="0.15">
      <c r="A78">
        <v>1077</v>
      </c>
      <c r="B78" t="s">
        <v>5588</v>
      </c>
      <c r="C78" t="s">
        <v>5589</v>
      </c>
      <c r="D78" t="s">
        <v>129</v>
      </c>
      <c r="E78" t="s">
        <v>1786</v>
      </c>
      <c r="F78" t="s">
        <v>1872</v>
      </c>
      <c r="G78">
        <v>34</v>
      </c>
      <c r="H78">
        <v>600000077</v>
      </c>
      <c r="I78" t="s">
        <v>1383</v>
      </c>
      <c r="J78" t="s">
        <v>6227</v>
      </c>
      <c r="K78" s="125" t="str">
        <f t="shared" si="1"/>
        <v>00</v>
      </c>
      <c r="L78">
        <f>VLOOKUP(E78,所属団体コード!$A$2:$B$225,2,0)</f>
        <v>131</v>
      </c>
      <c r="M78" s="125" t="s">
        <v>1631</v>
      </c>
    </row>
    <row r="79" spans="1:13" x14ac:dyDescent="0.15">
      <c r="A79">
        <v>1078</v>
      </c>
      <c r="B79" t="s">
        <v>5590</v>
      </c>
      <c r="C79" t="s">
        <v>5591</v>
      </c>
      <c r="D79" t="s">
        <v>99</v>
      </c>
      <c r="E79" t="s">
        <v>1814</v>
      </c>
      <c r="F79" t="s">
        <v>1897</v>
      </c>
      <c r="G79">
        <v>33</v>
      </c>
      <c r="H79">
        <v>600000078</v>
      </c>
      <c r="I79" t="s">
        <v>1233</v>
      </c>
      <c r="J79" t="s">
        <v>960</v>
      </c>
      <c r="K79" s="125" t="str">
        <f t="shared" si="1"/>
        <v>97</v>
      </c>
      <c r="L79">
        <f>VLOOKUP(E79,所属団体コード!$A$2:$B$225,2,0)</f>
        <v>161</v>
      </c>
      <c r="M79" s="125" t="s">
        <v>4953</v>
      </c>
    </row>
    <row r="80" spans="1:13" x14ac:dyDescent="0.15">
      <c r="A80">
        <v>1079</v>
      </c>
      <c r="B80" t="s">
        <v>5592</v>
      </c>
      <c r="C80" t="s">
        <v>5593</v>
      </c>
      <c r="D80" t="s">
        <v>126</v>
      </c>
      <c r="E80" t="s">
        <v>1814</v>
      </c>
      <c r="F80" t="s">
        <v>1897</v>
      </c>
      <c r="G80">
        <v>37</v>
      </c>
      <c r="H80">
        <v>600000079</v>
      </c>
      <c r="I80" t="s">
        <v>1401</v>
      </c>
      <c r="J80" t="s">
        <v>653</v>
      </c>
      <c r="K80" s="125" t="str">
        <f t="shared" si="1"/>
        <v>99</v>
      </c>
      <c r="L80">
        <f>VLOOKUP(E80,所属団体コード!$A$2:$B$225,2,0)</f>
        <v>161</v>
      </c>
      <c r="M80" s="125" t="s">
        <v>5294</v>
      </c>
    </row>
    <row r="81" spans="1:13" x14ac:dyDescent="0.15">
      <c r="A81">
        <v>1080</v>
      </c>
      <c r="B81" t="s">
        <v>5594</v>
      </c>
      <c r="C81" t="s">
        <v>5595</v>
      </c>
      <c r="D81" t="s">
        <v>99</v>
      </c>
      <c r="E81" t="s">
        <v>6419</v>
      </c>
      <c r="F81" t="s">
        <v>1886</v>
      </c>
      <c r="G81">
        <v>33</v>
      </c>
      <c r="H81">
        <v>600000080</v>
      </c>
      <c r="I81" t="s">
        <v>1317</v>
      </c>
      <c r="J81" t="s">
        <v>615</v>
      </c>
      <c r="K81" s="125" t="str">
        <f t="shared" si="1"/>
        <v>97</v>
      </c>
      <c r="L81">
        <f>VLOOKUP(E81,所属団体コード!$A$2:$B$225,2,0)</f>
        <v>150</v>
      </c>
      <c r="M81" s="125" t="s">
        <v>6332</v>
      </c>
    </row>
    <row r="82" spans="1:13" x14ac:dyDescent="0.15">
      <c r="A82">
        <v>1081</v>
      </c>
      <c r="B82" t="s">
        <v>5596</v>
      </c>
      <c r="C82" t="s">
        <v>5597</v>
      </c>
      <c r="D82" t="s">
        <v>99</v>
      </c>
      <c r="E82" t="s">
        <v>6419</v>
      </c>
      <c r="F82" t="s">
        <v>1886</v>
      </c>
      <c r="G82">
        <v>33</v>
      </c>
      <c r="H82">
        <v>600000081</v>
      </c>
      <c r="I82" t="s">
        <v>6167</v>
      </c>
      <c r="J82" t="s">
        <v>629</v>
      </c>
      <c r="K82" s="125" t="str">
        <f t="shared" si="1"/>
        <v>97</v>
      </c>
      <c r="L82">
        <f>VLOOKUP(E82,所属団体コード!$A$2:$B$225,2,0)</f>
        <v>150</v>
      </c>
      <c r="M82" s="125" t="s">
        <v>1642</v>
      </c>
    </row>
    <row r="83" spans="1:13" x14ac:dyDescent="0.15">
      <c r="A83">
        <v>1082</v>
      </c>
      <c r="B83" t="s">
        <v>5598</v>
      </c>
      <c r="C83" t="s">
        <v>5599</v>
      </c>
      <c r="D83" t="s">
        <v>118</v>
      </c>
      <c r="E83" t="s">
        <v>6419</v>
      </c>
      <c r="F83" t="s">
        <v>1886</v>
      </c>
      <c r="G83">
        <v>33</v>
      </c>
      <c r="H83">
        <v>600000082</v>
      </c>
      <c r="I83" t="s">
        <v>1310</v>
      </c>
      <c r="J83" t="s">
        <v>6228</v>
      </c>
      <c r="K83" s="125" t="str">
        <f t="shared" si="1"/>
        <v>98</v>
      </c>
      <c r="L83">
        <f>VLOOKUP(E83,所属団体コード!$A$2:$B$225,2,0)</f>
        <v>150</v>
      </c>
      <c r="M83" s="125" t="s">
        <v>1520</v>
      </c>
    </row>
    <row r="84" spans="1:13" x14ac:dyDescent="0.15">
      <c r="A84">
        <v>1083</v>
      </c>
      <c r="B84" t="s">
        <v>5600</v>
      </c>
      <c r="C84" t="s">
        <v>5601</v>
      </c>
      <c r="D84" t="s">
        <v>118</v>
      </c>
      <c r="E84" t="s">
        <v>6419</v>
      </c>
      <c r="F84" t="s">
        <v>1886</v>
      </c>
      <c r="G84">
        <v>33</v>
      </c>
      <c r="H84">
        <v>600000083</v>
      </c>
      <c r="I84" t="s">
        <v>1235</v>
      </c>
      <c r="J84" t="s">
        <v>6229</v>
      </c>
      <c r="K84" s="125" t="str">
        <f t="shared" si="1"/>
        <v>99</v>
      </c>
      <c r="L84">
        <f>VLOOKUP(E84,所属団体コード!$A$2:$B$225,2,0)</f>
        <v>150</v>
      </c>
      <c r="M84" s="125" t="s">
        <v>5129</v>
      </c>
    </row>
    <row r="85" spans="1:13" x14ac:dyDescent="0.15">
      <c r="A85">
        <v>1084</v>
      </c>
      <c r="B85" t="s">
        <v>5602</v>
      </c>
      <c r="C85" t="s">
        <v>5603</v>
      </c>
      <c r="D85" t="s">
        <v>126</v>
      </c>
      <c r="E85" t="s">
        <v>1795</v>
      </c>
      <c r="F85" t="s">
        <v>1876</v>
      </c>
      <c r="G85">
        <v>33</v>
      </c>
      <c r="H85">
        <v>600000084</v>
      </c>
      <c r="I85" t="s">
        <v>4265</v>
      </c>
      <c r="J85" t="s">
        <v>829</v>
      </c>
      <c r="K85" s="125" t="str">
        <f t="shared" si="1"/>
        <v>99</v>
      </c>
      <c r="L85">
        <f>VLOOKUP(E85,所属団体コード!$A$2:$B$225,2,0)</f>
        <v>140</v>
      </c>
      <c r="M85" s="125" t="s">
        <v>6333</v>
      </c>
    </row>
    <row r="86" spans="1:13" x14ac:dyDescent="0.15">
      <c r="A86">
        <v>1085</v>
      </c>
      <c r="B86" t="s">
        <v>5604</v>
      </c>
      <c r="C86" t="s">
        <v>5605</v>
      </c>
      <c r="D86" t="s">
        <v>118</v>
      </c>
      <c r="E86" t="s">
        <v>1805</v>
      </c>
      <c r="F86" t="s">
        <v>1888</v>
      </c>
      <c r="G86">
        <v>34</v>
      </c>
      <c r="H86">
        <v>600000085</v>
      </c>
      <c r="I86" t="s">
        <v>6168</v>
      </c>
      <c r="J86" t="s">
        <v>828</v>
      </c>
      <c r="K86" s="125" t="str">
        <f t="shared" si="1"/>
        <v>98</v>
      </c>
      <c r="L86">
        <f>VLOOKUP(E86,所属団体コード!$A$2:$B$225,2,0)</f>
        <v>152</v>
      </c>
      <c r="M86" s="125" t="s">
        <v>6334</v>
      </c>
    </row>
    <row r="87" spans="1:13" x14ac:dyDescent="0.15">
      <c r="A87">
        <v>1086</v>
      </c>
      <c r="B87" t="s">
        <v>5606</v>
      </c>
      <c r="C87" t="s">
        <v>5607</v>
      </c>
      <c r="D87" t="s">
        <v>126</v>
      </c>
      <c r="E87" t="s">
        <v>1793</v>
      </c>
      <c r="F87" t="s">
        <v>170</v>
      </c>
      <c r="G87">
        <v>39</v>
      </c>
      <c r="H87">
        <v>600000086</v>
      </c>
      <c r="I87" t="s">
        <v>1695</v>
      </c>
      <c r="J87" t="s">
        <v>1309</v>
      </c>
      <c r="K87" s="125" t="str">
        <f t="shared" si="1"/>
        <v>99</v>
      </c>
      <c r="L87">
        <f>VLOOKUP(E87,所属団体コード!$A$2:$B$225,2,0)</f>
        <v>138</v>
      </c>
      <c r="M87" s="125" t="s">
        <v>5410</v>
      </c>
    </row>
    <row r="88" spans="1:13" x14ac:dyDescent="0.15">
      <c r="A88">
        <v>1087</v>
      </c>
      <c r="B88" t="s">
        <v>5608</v>
      </c>
      <c r="C88" t="s">
        <v>5609</v>
      </c>
      <c r="D88" t="s">
        <v>126</v>
      </c>
      <c r="E88" t="s">
        <v>1793</v>
      </c>
      <c r="F88" t="s">
        <v>170</v>
      </c>
      <c r="G88">
        <v>39</v>
      </c>
      <c r="H88">
        <v>600000087</v>
      </c>
      <c r="I88" t="s">
        <v>1326</v>
      </c>
      <c r="J88" t="s">
        <v>6230</v>
      </c>
      <c r="K88" s="125" t="str">
        <f t="shared" si="1"/>
        <v>96</v>
      </c>
      <c r="L88">
        <f>VLOOKUP(E88,所属団体コード!$A$2:$B$225,2,0)</f>
        <v>138</v>
      </c>
      <c r="M88" s="125" t="s">
        <v>1679</v>
      </c>
    </row>
    <row r="89" spans="1:13" x14ac:dyDescent="0.15">
      <c r="A89">
        <v>1088</v>
      </c>
      <c r="B89" t="s">
        <v>5610</v>
      </c>
      <c r="C89" t="s">
        <v>5611</v>
      </c>
      <c r="D89" t="s">
        <v>118</v>
      </c>
      <c r="E89" t="s">
        <v>1793</v>
      </c>
      <c r="F89" t="s">
        <v>170</v>
      </c>
      <c r="G89">
        <v>39</v>
      </c>
      <c r="H89">
        <v>600000088</v>
      </c>
      <c r="I89" t="s">
        <v>1344</v>
      </c>
      <c r="J89" t="s">
        <v>1136</v>
      </c>
      <c r="K89" s="125" t="str">
        <f t="shared" si="1"/>
        <v>97</v>
      </c>
      <c r="L89">
        <f>VLOOKUP(E89,所属団体コード!$A$2:$B$225,2,0)</f>
        <v>138</v>
      </c>
      <c r="M89" s="125" t="s">
        <v>5042</v>
      </c>
    </row>
    <row r="90" spans="1:13" x14ac:dyDescent="0.15">
      <c r="A90">
        <v>1089</v>
      </c>
      <c r="B90" t="s">
        <v>5612</v>
      </c>
      <c r="C90" t="s">
        <v>5613</v>
      </c>
      <c r="D90" t="s">
        <v>99</v>
      </c>
      <c r="E90" t="s">
        <v>1793</v>
      </c>
      <c r="F90" t="s">
        <v>170</v>
      </c>
      <c r="G90">
        <v>39</v>
      </c>
      <c r="H90">
        <v>600000089</v>
      </c>
      <c r="I90" t="s">
        <v>1249</v>
      </c>
      <c r="J90" t="s">
        <v>1081</v>
      </c>
      <c r="K90" s="125" t="str">
        <f t="shared" si="1"/>
        <v>97</v>
      </c>
      <c r="L90">
        <f>VLOOKUP(E90,所属団体コード!$A$2:$B$225,2,0)</f>
        <v>138</v>
      </c>
      <c r="M90" s="125" t="s">
        <v>6335</v>
      </c>
    </row>
    <row r="91" spans="1:13" x14ac:dyDescent="0.15">
      <c r="A91">
        <v>1090</v>
      </c>
      <c r="B91" t="s">
        <v>5614</v>
      </c>
      <c r="C91" t="s">
        <v>5615</v>
      </c>
      <c r="D91" t="s">
        <v>99</v>
      </c>
      <c r="E91" t="s">
        <v>1793</v>
      </c>
      <c r="F91" t="s">
        <v>170</v>
      </c>
      <c r="G91">
        <v>39</v>
      </c>
      <c r="H91">
        <v>600000090</v>
      </c>
      <c r="I91" t="s">
        <v>1066</v>
      </c>
      <c r="J91" t="s">
        <v>801</v>
      </c>
      <c r="K91" s="125" t="str">
        <f t="shared" si="1"/>
        <v>96</v>
      </c>
      <c r="L91">
        <f>VLOOKUP(E91,所属団体コード!$A$2:$B$225,2,0)</f>
        <v>138</v>
      </c>
      <c r="M91" s="125" t="s">
        <v>6336</v>
      </c>
    </row>
    <row r="92" spans="1:13" x14ac:dyDescent="0.15">
      <c r="A92">
        <v>1091</v>
      </c>
      <c r="B92" t="s">
        <v>5616</v>
      </c>
      <c r="C92" t="s">
        <v>5617</v>
      </c>
      <c r="D92" t="s">
        <v>178</v>
      </c>
      <c r="E92" t="s">
        <v>1793</v>
      </c>
      <c r="F92" t="s">
        <v>170</v>
      </c>
      <c r="G92">
        <v>39</v>
      </c>
      <c r="H92">
        <v>600000091</v>
      </c>
      <c r="I92" t="s">
        <v>4383</v>
      </c>
      <c r="J92" t="s">
        <v>657</v>
      </c>
      <c r="K92" s="125" t="str">
        <f t="shared" si="1"/>
        <v>94</v>
      </c>
      <c r="L92">
        <f>VLOOKUP(E92,所属団体コード!$A$2:$B$225,2,0)</f>
        <v>138</v>
      </c>
      <c r="M92" s="125" t="s">
        <v>6337</v>
      </c>
    </row>
    <row r="93" spans="1:13" x14ac:dyDescent="0.15">
      <c r="A93">
        <v>1092</v>
      </c>
      <c r="B93" t="s">
        <v>5618</v>
      </c>
      <c r="C93" t="s">
        <v>5619</v>
      </c>
      <c r="D93" t="s">
        <v>178</v>
      </c>
      <c r="E93" t="s">
        <v>1793</v>
      </c>
      <c r="F93" t="s">
        <v>170</v>
      </c>
      <c r="G93">
        <v>39</v>
      </c>
      <c r="H93">
        <v>600000092</v>
      </c>
      <c r="I93" t="s">
        <v>1336</v>
      </c>
      <c r="J93" t="s">
        <v>1201</v>
      </c>
      <c r="K93" s="125" t="str">
        <f t="shared" si="1"/>
        <v>94</v>
      </c>
      <c r="L93">
        <f>VLOOKUP(E93,所属団体コード!$A$2:$B$225,2,0)</f>
        <v>138</v>
      </c>
      <c r="M93" s="125" t="s">
        <v>6338</v>
      </c>
    </row>
    <row r="94" spans="1:13" x14ac:dyDescent="0.15">
      <c r="A94">
        <v>1093</v>
      </c>
      <c r="B94" t="s">
        <v>5620</v>
      </c>
      <c r="C94" t="s">
        <v>5621</v>
      </c>
      <c r="D94" t="s">
        <v>126</v>
      </c>
      <c r="E94" t="s">
        <v>1793</v>
      </c>
      <c r="F94" t="s">
        <v>170</v>
      </c>
      <c r="G94">
        <v>39</v>
      </c>
      <c r="H94">
        <v>600000093</v>
      </c>
      <c r="I94" t="s">
        <v>1304</v>
      </c>
      <c r="J94" t="s">
        <v>1232</v>
      </c>
      <c r="K94" s="125" t="str">
        <f t="shared" si="1"/>
        <v>99</v>
      </c>
      <c r="L94">
        <f>VLOOKUP(E94,所属団体コード!$A$2:$B$225,2,0)</f>
        <v>138</v>
      </c>
      <c r="M94" s="125" t="s">
        <v>5099</v>
      </c>
    </row>
    <row r="95" spans="1:13" x14ac:dyDescent="0.15">
      <c r="A95">
        <v>1094</v>
      </c>
      <c r="B95" t="s">
        <v>5622</v>
      </c>
      <c r="C95" t="s">
        <v>5623</v>
      </c>
      <c r="D95" t="s">
        <v>126</v>
      </c>
      <c r="E95" t="s">
        <v>1793</v>
      </c>
      <c r="F95" t="s">
        <v>170</v>
      </c>
      <c r="G95">
        <v>35</v>
      </c>
      <c r="H95">
        <v>600000094</v>
      </c>
      <c r="I95" t="s">
        <v>1261</v>
      </c>
      <c r="J95" t="s">
        <v>6231</v>
      </c>
      <c r="K95" s="125" t="str">
        <f t="shared" si="1"/>
        <v>99</v>
      </c>
      <c r="L95">
        <f>VLOOKUP(E95,所属団体コード!$A$2:$B$225,2,0)</f>
        <v>138</v>
      </c>
      <c r="M95" s="125" t="s">
        <v>5293</v>
      </c>
    </row>
    <row r="96" spans="1:13" x14ac:dyDescent="0.15">
      <c r="A96">
        <v>1095</v>
      </c>
      <c r="B96" t="s">
        <v>5624</v>
      </c>
      <c r="C96" t="s">
        <v>5625</v>
      </c>
      <c r="D96" t="s">
        <v>99</v>
      </c>
      <c r="E96" t="s">
        <v>1793</v>
      </c>
      <c r="F96" t="s">
        <v>170</v>
      </c>
      <c r="G96">
        <v>39</v>
      </c>
      <c r="H96">
        <v>600000095</v>
      </c>
      <c r="I96" t="s">
        <v>628</v>
      </c>
      <c r="J96" t="s">
        <v>901</v>
      </c>
      <c r="K96" s="125" t="str">
        <f t="shared" si="1"/>
        <v>97</v>
      </c>
      <c r="L96">
        <f>VLOOKUP(E96,所属団体コード!$A$2:$B$225,2,0)</f>
        <v>138</v>
      </c>
      <c r="M96" s="125" t="s">
        <v>1700</v>
      </c>
    </row>
    <row r="97" spans="1:13" x14ac:dyDescent="0.15">
      <c r="A97">
        <v>1096</v>
      </c>
      <c r="B97" t="s">
        <v>5626</v>
      </c>
      <c r="C97" t="s">
        <v>5627</v>
      </c>
      <c r="D97" t="s">
        <v>118</v>
      </c>
      <c r="E97" t="s">
        <v>1793</v>
      </c>
      <c r="F97" t="s">
        <v>170</v>
      </c>
      <c r="G97">
        <v>39</v>
      </c>
      <c r="H97">
        <v>600000096</v>
      </c>
      <c r="I97" t="s">
        <v>1394</v>
      </c>
      <c r="J97" t="s">
        <v>1076</v>
      </c>
      <c r="K97" s="125" t="str">
        <f t="shared" si="1"/>
        <v>98</v>
      </c>
      <c r="L97">
        <f>VLOOKUP(E97,所属団体コード!$A$2:$B$225,2,0)</f>
        <v>138</v>
      </c>
      <c r="M97" s="125" t="s">
        <v>6339</v>
      </c>
    </row>
    <row r="98" spans="1:13" x14ac:dyDescent="0.15">
      <c r="A98">
        <v>1097</v>
      </c>
      <c r="B98" t="s">
        <v>5628</v>
      </c>
      <c r="C98" t="s">
        <v>5629</v>
      </c>
      <c r="D98" t="s">
        <v>126</v>
      </c>
      <c r="E98" t="s">
        <v>1793</v>
      </c>
      <c r="F98" t="s">
        <v>170</v>
      </c>
      <c r="G98">
        <v>39</v>
      </c>
      <c r="H98">
        <v>600000097</v>
      </c>
      <c r="I98" t="s">
        <v>1390</v>
      </c>
      <c r="J98" t="s">
        <v>6232</v>
      </c>
      <c r="K98" s="125" t="str">
        <f t="shared" si="1"/>
        <v>99</v>
      </c>
      <c r="L98">
        <f>VLOOKUP(E98,所属団体コード!$A$2:$B$225,2,0)</f>
        <v>138</v>
      </c>
      <c r="M98" s="125" t="s">
        <v>5298</v>
      </c>
    </row>
    <row r="99" spans="1:13" x14ac:dyDescent="0.15">
      <c r="A99">
        <v>1098</v>
      </c>
      <c r="B99" t="s">
        <v>5630</v>
      </c>
      <c r="C99" t="s">
        <v>5631</v>
      </c>
      <c r="D99" t="s">
        <v>99</v>
      </c>
      <c r="E99" t="s">
        <v>1793</v>
      </c>
      <c r="F99" t="s">
        <v>170</v>
      </c>
      <c r="G99">
        <v>39</v>
      </c>
      <c r="H99">
        <v>600000098</v>
      </c>
      <c r="I99" t="s">
        <v>6169</v>
      </c>
      <c r="J99" t="s">
        <v>706</v>
      </c>
      <c r="K99" s="125" t="str">
        <f t="shared" si="1"/>
        <v>97</v>
      </c>
      <c r="L99">
        <f>VLOOKUP(E99,所属団体コード!$A$2:$B$225,2,0)</f>
        <v>138</v>
      </c>
      <c r="M99" s="125" t="s">
        <v>4952</v>
      </c>
    </row>
    <row r="100" spans="1:13" x14ac:dyDescent="0.15">
      <c r="A100">
        <v>1099</v>
      </c>
      <c r="B100" t="s">
        <v>5632</v>
      </c>
      <c r="C100" t="s">
        <v>5633</v>
      </c>
      <c r="D100" t="s">
        <v>133</v>
      </c>
      <c r="E100" t="s">
        <v>1793</v>
      </c>
      <c r="F100" t="s">
        <v>170</v>
      </c>
      <c r="G100">
        <v>39</v>
      </c>
      <c r="H100">
        <v>600000099</v>
      </c>
      <c r="I100" t="s">
        <v>1305</v>
      </c>
      <c r="J100" t="s">
        <v>1108</v>
      </c>
      <c r="K100" s="125" t="str">
        <f t="shared" si="1"/>
        <v>96</v>
      </c>
      <c r="L100">
        <f>VLOOKUP(E100,所属団体コード!$A$2:$B$225,2,0)</f>
        <v>138</v>
      </c>
      <c r="M100" s="125" t="s">
        <v>6340</v>
      </c>
    </row>
    <row r="101" spans="1:13" x14ac:dyDescent="0.15">
      <c r="A101">
        <v>1100</v>
      </c>
      <c r="B101" t="s">
        <v>5634</v>
      </c>
      <c r="C101" t="s">
        <v>5635</v>
      </c>
      <c r="D101" t="s">
        <v>99</v>
      </c>
      <c r="E101" t="s">
        <v>1793</v>
      </c>
      <c r="F101" t="s">
        <v>170</v>
      </c>
      <c r="G101">
        <v>39</v>
      </c>
      <c r="H101">
        <v>600000100</v>
      </c>
      <c r="I101" t="s">
        <v>1268</v>
      </c>
      <c r="J101" t="s">
        <v>1049</v>
      </c>
      <c r="K101" s="125" t="str">
        <f t="shared" si="1"/>
        <v>97</v>
      </c>
      <c r="L101">
        <f>VLOOKUP(E101,所属団体コード!$A$2:$B$225,2,0)</f>
        <v>138</v>
      </c>
      <c r="M101" s="125" t="s">
        <v>6341</v>
      </c>
    </row>
    <row r="102" spans="1:13" x14ac:dyDescent="0.15">
      <c r="A102">
        <v>1101</v>
      </c>
      <c r="B102" t="s">
        <v>5636</v>
      </c>
      <c r="C102" t="s">
        <v>5637</v>
      </c>
      <c r="D102" t="s">
        <v>126</v>
      </c>
      <c r="E102" t="s">
        <v>1819</v>
      </c>
      <c r="F102" t="s">
        <v>1902</v>
      </c>
      <c r="G102">
        <v>34</v>
      </c>
      <c r="H102">
        <v>600000101</v>
      </c>
      <c r="I102" t="s">
        <v>6170</v>
      </c>
      <c r="J102" t="s">
        <v>717</v>
      </c>
      <c r="K102" s="125" t="str">
        <f t="shared" si="1"/>
        <v>97</v>
      </c>
      <c r="L102">
        <f>VLOOKUP(E102,所属団体コード!$A$2:$B$225,2,0)</f>
        <v>166</v>
      </c>
      <c r="M102" s="125" t="s">
        <v>6342</v>
      </c>
    </row>
    <row r="103" spans="1:13" x14ac:dyDescent="0.15">
      <c r="A103">
        <v>1102</v>
      </c>
      <c r="B103" t="s">
        <v>5638</v>
      </c>
      <c r="C103" t="s">
        <v>5639</v>
      </c>
      <c r="D103" t="s">
        <v>126</v>
      </c>
      <c r="E103" t="s">
        <v>1819</v>
      </c>
      <c r="F103" t="s">
        <v>1902</v>
      </c>
      <c r="G103">
        <v>34</v>
      </c>
      <c r="H103">
        <v>600000102</v>
      </c>
      <c r="I103" t="s">
        <v>6171</v>
      </c>
      <c r="J103" t="s">
        <v>1198</v>
      </c>
      <c r="K103" s="125" t="str">
        <f t="shared" si="1"/>
        <v>00</v>
      </c>
      <c r="L103">
        <f>VLOOKUP(E103,所属団体コード!$A$2:$B$225,2,0)</f>
        <v>166</v>
      </c>
      <c r="M103" s="125" t="s">
        <v>1448</v>
      </c>
    </row>
    <row r="104" spans="1:13" x14ac:dyDescent="0.15">
      <c r="A104">
        <v>1103</v>
      </c>
      <c r="B104" t="s">
        <v>5640</v>
      </c>
      <c r="C104" t="s">
        <v>5641</v>
      </c>
      <c r="D104" t="s">
        <v>126</v>
      </c>
      <c r="E104" t="s">
        <v>1819</v>
      </c>
      <c r="F104" t="s">
        <v>1902</v>
      </c>
      <c r="G104">
        <v>34</v>
      </c>
      <c r="H104">
        <v>600000103</v>
      </c>
      <c r="I104" t="s">
        <v>1332</v>
      </c>
      <c r="J104" t="s">
        <v>780</v>
      </c>
      <c r="K104" s="125" t="str">
        <f t="shared" si="1"/>
        <v>99</v>
      </c>
      <c r="L104">
        <f>VLOOKUP(E104,所属団体コード!$A$2:$B$225,2,0)</f>
        <v>166</v>
      </c>
      <c r="M104" s="125" t="s">
        <v>6343</v>
      </c>
    </row>
    <row r="105" spans="1:13" x14ac:dyDescent="0.15">
      <c r="A105">
        <v>1104</v>
      </c>
      <c r="B105" t="s">
        <v>5642</v>
      </c>
      <c r="C105" t="s">
        <v>5643</v>
      </c>
      <c r="D105" t="s">
        <v>126</v>
      </c>
      <c r="E105" t="s">
        <v>1819</v>
      </c>
      <c r="F105" t="s">
        <v>1902</v>
      </c>
      <c r="G105">
        <v>34</v>
      </c>
      <c r="H105">
        <v>600000104</v>
      </c>
      <c r="I105" t="s">
        <v>1299</v>
      </c>
      <c r="J105" t="s">
        <v>6233</v>
      </c>
      <c r="K105" s="125" t="str">
        <f t="shared" si="1"/>
        <v>00</v>
      </c>
      <c r="L105">
        <f>VLOOKUP(E105,所属団体コード!$A$2:$B$225,2,0)</f>
        <v>166</v>
      </c>
      <c r="M105" s="125" t="s">
        <v>1604</v>
      </c>
    </row>
    <row r="106" spans="1:13" x14ac:dyDescent="0.15">
      <c r="A106">
        <v>1105</v>
      </c>
      <c r="B106" t="s">
        <v>5644</v>
      </c>
      <c r="C106" t="s">
        <v>5645</v>
      </c>
      <c r="D106" t="s">
        <v>118</v>
      </c>
      <c r="E106" t="s">
        <v>1788</v>
      </c>
      <c r="F106">
        <v>490064</v>
      </c>
      <c r="G106">
        <v>36</v>
      </c>
      <c r="H106">
        <v>600000105</v>
      </c>
      <c r="I106" t="s">
        <v>607</v>
      </c>
      <c r="J106" t="s">
        <v>6234</v>
      </c>
      <c r="K106" s="125" t="str">
        <f t="shared" si="1"/>
        <v>99</v>
      </c>
      <c r="L106">
        <f>VLOOKUP(E106,所属団体コード!$A$2:$B$225,2,0)</f>
        <v>133</v>
      </c>
      <c r="M106" s="125" t="s">
        <v>5115</v>
      </c>
    </row>
    <row r="107" spans="1:13" x14ac:dyDescent="0.15">
      <c r="A107">
        <v>1106</v>
      </c>
      <c r="B107" t="s">
        <v>5646</v>
      </c>
      <c r="C107" t="s">
        <v>5647</v>
      </c>
      <c r="D107" t="s">
        <v>118</v>
      </c>
      <c r="E107" t="s">
        <v>1788</v>
      </c>
      <c r="F107">
        <v>490064</v>
      </c>
      <c r="G107">
        <v>36</v>
      </c>
      <c r="H107">
        <v>600000106</v>
      </c>
      <c r="I107" t="s">
        <v>1133</v>
      </c>
      <c r="J107" t="s">
        <v>1165</v>
      </c>
      <c r="K107" s="125" t="str">
        <f t="shared" si="1"/>
        <v>98</v>
      </c>
      <c r="L107">
        <f>VLOOKUP(E107,所属団体コード!$A$2:$B$225,2,0)</f>
        <v>133</v>
      </c>
      <c r="M107" s="125" t="s">
        <v>6344</v>
      </c>
    </row>
    <row r="108" spans="1:13" x14ac:dyDescent="0.15">
      <c r="A108">
        <v>1107</v>
      </c>
      <c r="B108" t="s">
        <v>5648</v>
      </c>
      <c r="C108" t="s">
        <v>5649</v>
      </c>
      <c r="D108" t="s">
        <v>126</v>
      </c>
      <c r="E108" t="s">
        <v>1813</v>
      </c>
      <c r="F108" t="s">
        <v>1896</v>
      </c>
      <c r="G108">
        <v>34</v>
      </c>
      <c r="H108">
        <v>600000107</v>
      </c>
      <c r="I108" t="s">
        <v>836</v>
      </c>
      <c r="J108" t="s">
        <v>4726</v>
      </c>
      <c r="K108" s="125" t="str">
        <f t="shared" si="1"/>
        <v>00</v>
      </c>
      <c r="L108">
        <f>VLOOKUP(E108,所属団体コード!$A$2:$B$225,2,0)</f>
        <v>160</v>
      </c>
      <c r="M108" s="125" t="s">
        <v>1626</v>
      </c>
    </row>
    <row r="109" spans="1:13" x14ac:dyDescent="0.15">
      <c r="A109">
        <v>1108</v>
      </c>
      <c r="B109" t="s">
        <v>5650</v>
      </c>
      <c r="C109" t="s">
        <v>5651</v>
      </c>
      <c r="D109" t="s">
        <v>99</v>
      </c>
      <c r="E109" t="s">
        <v>1809</v>
      </c>
      <c r="F109" t="s">
        <v>1892</v>
      </c>
      <c r="G109">
        <v>43</v>
      </c>
      <c r="H109">
        <v>600000108</v>
      </c>
      <c r="I109" t="s">
        <v>1248</v>
      </c>
      <c r="J109" t="s">
        <v>6235</v>
      </c>
      <c r="K109" s="125" t="str">
        <f t="shared" si="1"/>
        <v>97</v>
      </c>
      <c r="L109">
        <f>VLOOKUP(E109,所属団体コード!$A$2:$B$225,2,0)</f>
        <v>156</v>
      </c>
      <c r="M109" s="125" t="s">
        <v>1658</v>
      </c>
    </row>
    <row r="110" spans="1:13" x14ac:dyDescent="0.15">
      <c r="A110">
        <v>1109</v>
      </c>
      <c r="B110" t="s">
        <v>5652</v>
      </c>
      <c r="C110" t="s">
        <v>5653</v>
      </c>
      <c r="D110" t="s">
        <v>99</v>
      </c>
      <c r="E110" t="s">
        <v>1809</v>
      </c>
      <c r="F110" t="s">
        <v>1892</v>
      </c>
      <c r="G110">
        <v>40</v>
      </c>
      <c r="H110">
        <v>600000109</v>
      </c>
      <c r="I110" t="s">
        <v>1244</v>
      </c>
      <c r="J110" t="s">
        <v>4626</v>
      </c>
      <c r="K110" s="125" t="str">
        <f t="shared" si="1"/>
        <v>97</v>
      </c>
      <c r="L110">
        <f>VLOOKUP(E110,所属団体コード!$A$2:$B$225,2,0)</f>
        <v>156</v>
      </c>
      <c r="M110" s="125" t="s">
        <v>5268</v>
      </c>
    </row>
    <row r="111" spans="1:13" x14ac:dyDescent="0.15">
      <c r="A111">
        <v>1110</v>
      </c>
      <c r="B111" t="s">
        <v>5654</v>
      </c>
      <c r="C111" t="s">
        <v>5655</v>
      </c>
      <c r="D111" t="s">
        <v>99</v>
      </c>
      <c r="E111" t="s">
        <v>1809</v>
      </c>
      <c r="F111" t="s">
        <v>1892</v>
      </c>
      <c r="G111">
        <v>40</v>
      </c>
      <c r="H111">
        <v>600000110</v>
      </c>
      <c r="I111" t="s">
        <v>1278</v>
      </c>
      <c r="J111" t="s">
        <v>6236</v>
      </c>
      <c r="K111" s="125" t="str">
        <f t="shared" si="1"/>
        <v>98</v>
      </c>
      <c r="L111">
        <f>VLOOKUP(E111,所属団体コード!$A$2:$B$225,2,0)</f>
        <v>156</v>
      </c>
      <c r="M111" s="125" t="s">
        <v>5341</v>
      </c>
    </row>
    <row r="112" spans="1:13" x14ac:dyDescent="0.15">
      <c r="A112">
        <v>1111</v>
      </c>
      <c r="B112" t="s">
        <v>5656</v>
      </c>
      <c r="C112" t="s">
        <v>5657</v>
      </c>
      <c r="D112" t="s">
        <v>99</v>
      </c>
      <c r="E112" t="s">
        <v>1809</v>
      </c>
      <c r="F112" t="s">
        <v>1892</v>
      </c>
      <c r="G112">
        <v>43</v>
      </c>
      <c r="H112">
        <v>600000111</v>
      </c>
      <c r="I112" t="s">
        <v>1249</v>
      </c>
      <c r="J112" t="s">
        <v>803</v>
      </c>
      <c r="K112" s="125" t="str">
        <f t="shared" si="1"/>
        <v>97</v>
      </c>
      <c r="L112">
        <f>VLOOKUP(E112,所属団体コード!$A$2:$B$225,2,0)</f>
        <v>156</v>
      </c>
      <c r="M112" s="125" t="s">
        <v>6332</v>
      </c>
    </row>
    <row r="113" spans="1:13" x14ac:dyDescent="0.15">
      <c r="A113">
        <v>1112</v>
      </c>
      <c r="B113" t="s">
        <v>5658</v>
      </c>
      <c r="C113" t="s">
        <v>5659</v>
      </c>
      <c r="D113" t="s">
        <v>118</v>
      </c>
      <c r="E113" t="s">
        <v>1809</v>
      </c>
      <c r="F113" t="s">
        <v>1892</v>
      </c>
      <c r="G113">
        <v>43</v>
      </c>
      <c r="H113">
        <v>600000112</v>
      </c>
      <c r="I113" t="s">
        <v>6172</v>
      </c>
      <c r="J113" t="s">
        <v>4597</v>
      </c>
      <c r="K113" s="125" t="str">
        <f t="shared" si="1"/>
        <v>98</v>
      </c>
      <c r="L113">
        <f>VLOOKUP(E113,所属団体コード!$A$2:$B$225,2,0)</f>
        <v>156</v>
      </c>
      <c r="M113" s="125" t="s">
        <v>6345</v>
      </c>
    </row>
    <row r="114" spans="1:13" x14ac:dyDescent="0.15">
      <c r="A114">
        <v>1113</v>
      </c>
      <c r="B114" t="s">
        <v>5660</v>
      </c>
      <c r="C114" t="s">
        <v>5661</v>
      </c>
      <c r="D114" t="s">
        <v>118</v>
      </c>
      <c r="E114" t="s">
        <v>1809</v>
      </c>
      <c r="F114" t="s">
        <v>1892</v>
      </c>
      <c r="G114">
        <v>32</v>
      </c>
      <c r="H114">
        <v>600000113</v>
      </c>
      <c r="I114" t="s">
        <v>6173</v>
      </c>
      <c r="J114" t="s">
        <v>1564</v>
      </c>
      <c r="K114" s="125" t="str">
        <f t="shared" si="1"/>
        <v>98</v>
      </c>
      <c r="L114">
        <f>VLOOKUP(E114,所属団体コード!$A$2:$B$225,2,0)</f>
        <v>156</v>
      </c>
      <c r="M114" s="125" t="s">
        <v>5171</v>
      </c>
    </row>
    <row r="115" spans="1:13" x14ac:dyDescent="0.15">
      <c r="A115">
        <v>1114</v>
      </c>
      <c r="B115" t="s">
        <v>5662</v>
      </c>
      <c r="C115" t="s">
        <v>5663</v>
      </c>
      <c r="D115" t="s">
        <v>118</v>
      </c>
      <c r="E115" t="s">
        <v>1809</v>
      </c>
      <c r="F115" t="s">
        <v>1892</v>
      </c>
      <c r="G115">
        <v>38</v>
      </c>
      <c r="H115">
        <v>600000114</v>
      </c>
      <c r="I115" t="s">
        <v>6174</v>
      </c>
      <c r="J115" t="s">
        <v>1381</v>
      </c>
      <c r="K115" s="125" t="str">
        <f t="shared" si="1"/>
        <v>98</v>
      </c>
      <c r="L115">
        <f>VLOOKUP(E115,所属団体コード!$A$2:$B$225,2,0)</f>
        <v>156</v>
      </c>
      <c r="M115" s="125" t="s">
        <v>5277</v>
      </c>
    </row>
    <row r="116" spans="1:13" x14ac:dyDescent="0.15">
      <c r="A116">
        <v>1115</v>
      </c>
      <c r="B116" t="s">
        <v>5664</v>
      </c>
      <c r="C116" t="s">
        <v>5665</v>
      </c>
      <c r="D116" t="s">
        <v>118</v>
      </c>
      <c r="E116" t="s">
        <v>1809</v>
      </c>
      <c r="F116" t="s">
        <v>1892</v>
      </c>
      <c r="G116">
        <v>40</v>
      </c>
      <c r="H116">
        <v>600000115</v>
      </c>
      <c r="I116" t="s">
        <v>1234</v>
      </c>
      <c r="J116" t="s">
        <v>957</v>
      </c>
      <c r="K116" s="125" t="str">
        <f t="shared" si="1"/>
        <v>98</v>
      </c>
      <c r="L116">
        <f>VLOOKUP(E116,所属団体コード!$A$2:$B$225,2,0)</f>
        <v>156</v>
      </c>
      <c r="M116" s="125" t="s">
        <v>6346</v>
      </c>
    </row>
    <row r="117" spans="1:13" x14ac:dyDescent="0.15">
      <c r="A117">
        <v>1116</v>
      </c>
      <c r="B117" t="s">
        <v>5666</v>
      </c>
      <c r="C117" t="s">
        <v>5667</v>
      </c>
      <c r="D117" t="s">
        <v>118</v>
      </c>
      <c r="E117" t="s">
        <v>1809</v>
      </c>
      <c r="F117" t="s">
        <v>1892</v>
      </c>
      <c r="G117">
        <v>43</v>
      </c>
      <c r="H117">
        <v>600000116</v>
      </c>
      <c r="I117" t="s">
        <v>1235</v>
      </c>
      <c r="J117" t="s">
        <v>941</v>
      </c>
      <c r="K117" s="125" t="str">
        <f t="shared" si="1"/>
        <v>98</v>
      </c>
      <c r="L117">
        <f>VLOOKUP(E117,所属団体コード!$A$2:$B$225,2,0)</f>
        <v>156</v>
      </c>
      <c r="M117" s="125" t="s">
        <v>5105</v>
      </c>
    </row>
    <row r="118" spans="1:13" x14ac:dyDescent="0.15">
      <c r="A118">
        <v>1117</v>
      </c>
      <c r="B118" t="s">
        <v>5668</v>
      </c>
      <c r="C118" t="s">
        <v>5669</v>
      </c>
      <c r="D118" t="s">
        <v>126</v>
      </c>
      <c r="E118" t="s">
        <v>1809</v>
      </c>
      <c r="F118" t="s">
        <v>1892</v>
      </c>
      <c r="G118">
        <v>44</v>
      </c>
      <c r="H118">
        <v>600000117</v>
      </c>
      <c r="I118" t="s">
        <v>1242</v>
      </c>
      <c r="J118" t="s">
        <v>751</v>
      </c>
      <c r="K118" s="125" t="str">
        <f t="shared" si="1"/>
        <v>99</v>
      </c>
      <c r="L118">
        <f>VLOOKUP(E118,所属団体コード!$A$2:$B$225,2,0)</f>
        <v>156</v>
      </c>
      <c r="M118" s="125" t="s">
        <v>6347</v>
      </c>
    </row>
    <row r="119" spans="1:13" x14ac:dyDescent="0.15">
      <c r="A119">
        <v>1118</v>
      </c>
      <c r="B119" t="s">
        <v>5670</v>
      </c>
      <c r="C119" t="s">
        <v>5671</v>
      </c>
      <c r="D119" t="s">
        <v>126</v>
      </c>
      <c r="E119" t="s">
        <v>1809</v>
      </c>
      <c r="F119" t="s">
        <v>1892</v>
      </c>
      <c r="G119">
        <v>35</v>
      </c>
      <c r="H119">
        <v>600000118</v>
      </c>
      <c r="I119" t="s">
        <v>1375</v>
      </c>
      <c r="J119" t="s">
        <v>6237</v>
      </c>
      <c r="K119" s="125" t="str">
        <f t="shared" si="1"/>
        <v>99</v>
      </c>
      <c r="L119">
        <f>VLOOKUP(E119,所属団体コード!$A$2:$B$225,2,0)</f>
        <v>156</v>
      </c>
      <c r="M119" s="125" t="s">
        <v>5229</v>
      </c>
    </row>
    <row r="120" spans="1:13" x14ac:dyDescent="0.15">
      <c r="A120">
        <v>1119</v>
      </c>
      <c r="B120" t="s">
        <v>5672</v>
      </c>
      <c r="C120" t="s">
        <v>5673</v>
      </c>
      <c r="D120" t="s">
        <v>129</v>
      </c>
      <c r="E120" t="s">
        <v>1809</v>
      </c>
      <c r="F120" t="s">
        <v>1892</v>
      </c>
      <c r="G120">
        <v>43</v>
      </c>
      <c r="H120">
        <v>600000119</v>
      </c>
      <c r="I120" t="s">
        <v>1112</v>
      </c>
      <c r="J120" t="s">
        <v>1318</v>
      </c>
      <c r="K120" s="125" t="str">
        <f t="shared" si="1"/>
        <v>00</v>
      </c>
      <c r="L120">
        <f>VLOOKUP(E120,所属団体コード!$A$2:$B$225,2,0)</f>
        <v>156</v>
      </c>
      <c r="M120" s="125" t="s">
        <v>1630</v>
      </c>
    </row>
    <row r="121" spans="1:13" x14ac:dyDescent="0.15">
      <c r="A121">
        <v>1120</v>
      </c>
      <c r="B121" t="s">
        <v>5674</v>
      </c>
      <c r="C121" t="s">
        <v>5675</v>
      </c>
      <c r="D121" t="s">
        <v>129</v>
      </c>
      <c r="E121" t="s">
        <v>1809</v>
      </c>
      <c r="F121" t="s">
        <v>1892</v>
      </c>
      <c r="G121">
        <v>42</v>
      </c>
      <c r="H121">
        <v>600000120</v>
      </c>
      <c r="I121" t="s">
        <v>1352</v>
      </c>
      <c r="J121" t="s">
        <v>1062</v>
      </c>
      <c r="K121" s="125" t="str">
        <f t="shared" si="1"/>
        <v>00</v>
      </c>
      <c r="L121">
        <f>VLOOKUP(E121,所属団体コード!$A$2:$B$225,2,0)</f>
        <v>156</v>
      </c>
      <c r="M121" s="125" t="s">
        <v>1449</v>
      </c>
    </row>
    <row r="122" spans="1:13" x14ac:dyDescent="0.15">
      <c r="A122">
        <v>1121</v>
      </c>
      <c r="B122" t="s">
        <v>5676</v>
      </c>
      <c r="C122" t="s">
        <v>5677</v>
      </c>
      <c r="D122" t="s">
        <v>129</v>
      </c>
      <c r="E122" t="s">
        <v>1809</v>
      </c>
      <c r="F122" t="s">
        <v>1892</v>
      </c>
      <c r="G122">
        <v>41</v>
      </c>
      <c r="H122">
        <v>600000121</v>
      </c>
      <c r="I122" t="s">
        <v>1327</v>
      </c>
      <c r="J122" t="s">
        <v>1194</v>
      </c>
      <c r="K122" s="125" t="str">
        <f t="shared" si="1"/>
        <v>00</v>
      </c>
      <c r="L122">
        <f>VLOOKUP(E122,所属団体コード!$A$2:$B$225,2,0)</f>
        <v>156</v>
      </c>
      <c r="M122" s="125" t="s">
        <v>1510</v>
      </c>
    </row>
    <row r="123" spans="1:13" x14ac:dyDescent="0.15">
      <c r="A123">
        <v>1122</v>
      </c>
      <c r="B123" t="s">
        <v>5678</v>
      </c>
      <c r="C123" t="s">
        <v>5679</v>
      </c>
      <c r="D123" t="s">
        <v>129</v>
      </c>
      <c r="E123" t="s">
        <v>1809</v>
      </c>
      <c r="F123" t="s">
        <v>1892</v>
      </c>
      <c r="G123">
        <v>43</v>
      </c>
      <c r="H123">
        <v>600000122</v>
      </c>
      <c r="I123" t="s">
        <v>1235</v>
      </c>
      <c r="J123" t="s">
        <v>1258</v>
      </c>
      <c r="K123" s="125" t="str">
        <f t="shared" si="1"/>
        <v>00</v>
      </c>
      <c r="L123">
        <f>VLOOKUP(E123,所属団体コード!$A$2:$B$225,2,0)</f>
        <v>156</v>
      </c>
      <c r="M123" s="125" t="s">
        <v>1692</v>
      </c>
    </row>
    <row r="124" spans="1:13" x14ac:dyDescent="0.15">
      <c r="A124">
        <v>1123</v>
      </c>
      <c r="B124" t="s">
        <v>5680</v>
      </c>
      <c r="C124" t="s">
        <v>5681</v>
      </c>
      <c r="D124" t="s">
        <v>118</v>
      </c>
      <c r="E124" t="s">
        <v>1790</v>
      </c>
      <c r="F124" t="s">
        <v>165</v>
      </c>
      <c r="G124">
        <v>36</v>
      </c>
      <c r="H124">
        <v>600000123</v>
      </c>
      <c r="I124" t="s">
        <v>1282</v>
      </c>
      <c r="J124" t="s">
        <v>996</v>
      </c>
      <c r="K124" s="125" t="str">
        <f t="shared" si="1"/>
        <v>98</v>
      </c>
      <c r="L124">
        <f>VLOOKUP(E124,所属団体コード!$A$2:$B$225,2,0)</f>
        <v>135</v>
      </c>
      <c r="M124" s="125" t="s">
        <v>1600</v>
      </c>
    </row>
    <row r="125" spans="1:13" x14ac:dyDescent="0.15">
      <c r="A125">
        <v>1124</v>
      </c>
      <c r="B125" t="s">
        <v>5682</v>
      </c>
      <c r="C125" t="s">
        <v>5683</v>
      </c>
      <c r="D125" t="s">
        <v>126</v>
      </c>
      <c r="E125" t="s">
        <v>1790</v>
      </c>
      <c r="F125" t="s">
        <v>165</v>
      </c>
      <c r="G125">
        <v>28</v>
      </c>
      <c r="H125">
        <v>600000124</v>
      </c>
      <c r="I125" t="s">
        <v>1273</v>
      </c>
      <c r="J125" t="s">
        <v>717</v>
      </c>
      <c r="K125" s="125" t="str">
        <f t="shared" si="1"/>
        <v>99</v>
      </c>
      <c r="L125">
        <f>VLOOKUP(E125,所属団体コード!$A$2:$B$225,2,0)</f>
        <v>135</v>
      </c>
      <c r="M125" s="125" t="s">
        <v>5080</v>
      </c>
    </row>
    <row r="126" spans="1:13" x14ac:dyDescent="0.15">
      <c r="A126">
        <v>1125</v>
      </c>
      <c r="B126" t="s">
        <v>5684</v>
      </c>
      <c r="C126" t="s">
        <v>5685</v>
      </c>
      <c r="D126" t="s">
        <v>99</v>
      </c>
      <c r="E126" t="s">
        <v>1821</v>
      </c>
      <c r="F126" t="s">
        <v>1904</v>
      </c>
      <c r="G126">
        <v>34</v>
      </c>
      <c r="H126">
        <v>600000125</v>
      </c>
      <c r="I126" t="s">
        <v>1239</v>
      </c>
      <c r="J126" t="s">
        <v>819</v>
      </c>
      <c r="K126" s="125" t="str">
        <f t="shared" si="1"/>
        <v>98</v>
      </c>
      <c r="L126">
        <f>VLOOKUP(E126,所属団体コード!$A$2:$B$225,2,0)</f>
        <v>168</v>
      </c>
      <c r="M126" s="125" t="s">
        <v>5055</v>
      </c>
    </row>
    <row r="127" spans="1:13" x14ac:dyDescent="0.15">
      <c r="A127">
        <v>1126</v>
      </c>
      <c r="B127" t="s">
        <v>5686</v>
      </c>
      <c r="C127" t="s">
        <v>5687</v>
      </c>
      <c r="D127" t="s">
        <v>126</v>
      </c>
      <c r="E127" t="s">
        <v>1807</v>
      </c>
      <c r="F127" t="s">
        <v>1890</v>
      </c>
      <c r="G127">
        <v>34</v>
      </c>
      <c r="H127">
        <v>600000126</v>
      </c>
      <c r="I127" t="s">
        <v>1239</v>
      </c>
      <c r="J127" t="s">
        <v>1408</v>
      </c>
      <c r="K127" s="125" t="str">
        <f t="shared" si="1"/>
        <v>99</v>
      </c>
      <c r="L127">
        <f>VLOOKUP(E127,所属団体コード!$A$2:$B$225,2,0)</f>
        <v>154</v>
      </c>
      <c r="M127" s="125" t="s">
        <v>5230</v>
      </c>
    </row>
    <row r="128" spans="1:13" x14ac:dyDescent="0.15">
      <c r="A128">
        <v>1127</v>
      </c>
      <c r="B128" t="s">
        <v>5688</v>
      </c>
      <c r="C128" t="s">
        <v>5689</v>
      </c>
      <c r="D128" t="s">
        <v>126</v>
      </c>
      <c r="E128" t="s">
        <v>1807</v>
      </c>
      <c r="F128" t="s">
        <v>1890</v>
      </c>
      <c r="G128">
        <v>34</v>
      </c>
      <c r="H128">
        <v>600000127</v>
      </c>
      <c r="I128" t="s">
        <v>4355</v>
      </c>
      <c r="J128" t="s">
        <v>6238</v>
      </c>
      <c r="K128" s="125" t="str">
        <f t="shared" si="1"/>
        <v>99</v>
      </c>
      <c r="L128">
        <f>VLOOKUP(E128,所属団体コード!$A$2:$B$225,2,0)</f>
        <v>154</v>
      </c>
      <c r="M128" s="125" t="s">
        <v>1683</v>
      </c>
    </row>
    <row r="129" spans="1:13" x14ac:dyDescent="0.15">
      <c r="A129">
        <v>1128</v>
      </c>
      <c r="B129" t="s">
        <v>5690</v>
      </c>
      <c r="C129" t="s">
        <v>5691</v>
      </c>
      <c r="D129" t="s">
        <v>99</v>
      </c>
      <c r="E129" t="s">
        <v>1787</v>
      </c>
      <c r="F129" t="s">
        <v>163</v>
      </c>
      <c r="G129">
        <v>35</v>
      </c>
      <c r="H129">
        <v>600000128</v>
      </c>
      <c r="I129" t="s">
        <v>6175</v>
      </c>
      <c r="J129" t="s">
        <v>6239</v>
      </c>
      <c r="K129" s="125" t="str">
        <f t="shared" si="1"/>
        <v>98</v>
      </c>
      <c r="L129">
        <f>VLOOKUP(E129,所属団体コード!$A$2:$B$225,2,0)</f>
        <v>132</v>
      </c>
      <c r="M129" s="125" t="s">
        <v>6348</v>
      </c>
    </row>
    <row r="130" spans="1:13" x14ac:dyDescent="0.15">
      <c r="A130">
        <v>1129</v>
      </c>
      <c r="B130" t="s">
        <v>5692</v>
      </c>
      <c r="C130" t="s">
        <v>5693</v>
      </c>
      <c r="D130" t="s">
        <v>99</v>
      </c>
      <c r="E130" t="s">
        <v>1787</v>
      </c>
      <c r="F130" t="s">
        <v>163</v>
      </c>
      <c r="G130">
        <v>35</v>
      </c>
      <c r="H130">
        <v>600000129</v>
      </c>
      <c r="I130" t="s">
        <v>724</v>
      </c>
      <c r="J130" t="s">
        <v>667</v>
      </c>
      <c r="K130" s="125" t="str">
        <f t="shared" si="1"/>
        <v>97</v>
      </c>
      <c r="L130">
        <f>VLOOKUP(E130,所属団体コード!$A$2:$B$225,2,0)</f>
        <v>132</v>
      </c>
      <c r="M130" s="125" t="s">
        <v>6349</v>
      </c>
    </row>
    <row r="131" spans="1:13" x14ac:dyDescent="0.15">
      <c r="A131">
        <v>1130</v>
      </c>
      <c r="B131" t="s">
        <v>5694</v>
      </c>
      <c r="C131" t="s">
        <v>5695</v>
      </c>
      <c r="D131" t="s">
        <v>99</v>
      </c>
      <c r="E131" t="s">
        <v>1787</v>
      </c>
      <c r="F131" t="s">
        <v>163</v>
      </c>
      <c r="G131">
        <v>35</v>
      </c>
      <c r="H131">
        <v>600000130</v>
      </c>
      <c r="I131" t="s">
        <v>1287</v>
      </c>
      <c r="J131" t="s">
        <v>721</v>
      </c>
      <c r="K131" s="125" t="str">
        <f t="shared" si="1"/>
        <v>97</v>
      </c>
      <c r="L131">
        <f>VLOOKUP(E131,所属団体コード!$A$2:$B$225,2,0)</f>
        <v>132</v>
      </c>
      <c r="M131" s="125" t="s">
        <v>6350</v>
      </c>
    </row>
    <row r="132" spans="1:13" x14ac:dyDescent="0.15">
      <c r="A132">
        <v>1131</v>
      </c>
      <c r="B132" t="s">
        <v>5696</v>
      </c>
      <c r="C132" t="s">
        <v>5697</v>
      </c>
      <c r="D132" t="s">
        <v>99</v>
      </c>
      <c r="E132" t="s">
        <v>1787</v>
      </c>
      <c r="F132" t="s">
        <v>163</v>
      </c>
      <c r="G132">
        <v>35</v>
      </c>
      <c r="H132">
        <v>600000131</v>
      </c>
      <c r="I132" t="s">
        <v>1242</v>
      </c>
      <c r="J132" t="s">
        <v>1000</v>
      </c>
      <c r="K132" s="125" t="str">
        <f t="shared" si="1"/>
        <v>97</v>
      </c>
      <c r="L132">
        <f>VLOOKUP(E132,所属団体コード!$A$2:$B$225,2,0)</f>
        <v>132</v>
      </c>
      <c r="M132" s="125" t="s">
        <v>5119</v>
      </c>
    </row>
    <row r="133" spans="1:13" x14ac:dyDescent="0.15">
      <c r="A133">
        <v>1132</v>
      </c>
      <c r="B133" t="s">
        <v>5698</v>
      </c>
      <c r="C133" t="s">
        <v>5699</v>
      </c>
      <c r="D133" t="s">
        <v>118</v>
      </c>
      <c r="E133" t="s">
        <v>1787</v>
      </c>
      <c r="F133" t="s">
        <v>163</v>
      </c>
      <c r="G133">
        <v>35</v>
      </c>
      <c r="H133">
        <v>600000132</v>
      </c>
      <c r="I133" t="s">
        <v>628</v>
      </c>
      <c r="J133" t="s">
        <v>1185</v>
      </c>
      <c r="K133" s="125" t="str">
        <f t="shared" ref="K133:K196" si="2">LEFT(M133,2)</f>
        <v>98</v>
      </c>
      <c r="L133">
        <f>VLOOKUP(E133,所属団体コード!$A$2:$B$225,2,0)</f>
        <v>132</v>
      </c>
      <c r="M133" s="125" t="s">
        <v>5235</v>
      </c>
    </row>
    <row r="134" spans="1:13" x14ac:dyDescent="0.15">
      <c r="A134">
        <v>1133</v>
      </c>
      <c r="B134" t="s">
        <v>5700</v>
      </c>
      <c r="C134" t="s">
        <v>5701</v>
      </c>
      <c r="D134" t="s">
        <v>118</v>
      </c>
      <c r="E134" t="s">
        <v>1787</v>
      </c>
      <c r="F134" t="s">
        <v>163</v>
      </c>
      <c r="G134">
        <v>35</v>
      </c>
      <c r="H134">
        <v>600000133</v>
      </c>
      <c r="I134" t="s">
        <v>724</v>
      </c>
      <c r="J134" t="s">
        <v>6240</v>
      </c>
      <c r="K134" s="125" t="str">
        <f t="shared" si="2"/>
        <v>98</v>
      </c>
      <c r="L134">
        <f>VLOOKUP(E134,所属団体コード!$A$2:$B$225,2,0)</f>
        <v>132</v>
      </c>
      <c r="M134" s="125" t="s">
        <v>5001</v>
      </c>
    </row>
    <row r="135" spans="1:13" x14ac:dyDescent="0.15">
      <c r="A135">
        <v>1134</v>
      </c>
      <c r="B135" t="s">
        <v>5702</v>
      </c>
      <c r="C135" t="s">
        <v>5703</v>
      </c>
      <c r="D135" t="s">
        <v>118</v>
      </c>
      <c r="E135" t="s">
        <v>1787</v>
      </c>
      <c r="F135" t="s">
        <v>163</v>
      </c>
      <c r="G135">
        <v>35</v>
      </c>
      <c r="H135">
        <v>600000134</v>
      </c>
      <c r="I135" t="s">
        <v>1293</v>
      </c>
      <c r="J135" t="s">
        <v>692</v>
      </c>
      <c r="K135" s="125" t="str">
        <f t="shared" si="2"/>
        <v>98</v>
      </c>
      <c r="L135">
        <f>VLOOKUP(E135,所属団体コード!$A$2:$B$225,2,0)</f>
        <v>132</v>
      </c>
      <c r="M135" s="125" t="s">
        <v>5105</v>
      </c>
    </row>
    <row r="136" spans="1:13" x14ac:dyDescent="0.15">
      <c r="A136">
        <v>1135</v>
      </c>
      <c r="B136" t="s">
        <v>5704</v>
      </c>
      <c r="C136" t="s">
        <v>5705</v>
      </c>
      <c r="D136" t="s">
        <v>126</v>
      </c>
      <c r="E136" t="s">
        <v>1787</v>
      </c>
      <c r="F136" t="s">
        <v>163</v>
      </c>
      <c r="G136">
        <v>35</v>
      </c>
      <c r="H136">
        <v>600000135</v>
      </c>
      <c r="I136" t="s">
        <v>1253</v>
      </c>
      <c r="J136" t="s">
        <v>776</v>
      </c>
      <c r="K136" s="125" t="str">
        <f t="shared" si="2"/>
        <v>99</v>
      </c>
      <c r="L136">
        <f>VLOOKUP(E136,所属団体コード!$A$2:$B$225,2,0)</f>
        <v>132</v>
      </c>
      <c r="M136" s="125" t="s">
        <v>4976</v>
      </c>
    </row>
    <row r="137" spans="1:13" x14ac:dyDescent="0.15">
      <c r="A137">
        <v>1136</v>
      </c>
      <c r="B137" t="s">
        <v>5706</v>
      </c>
      <c r="C137" t="s">
        <v>5707</v>
      </c>
      <c r="D137" t="s">
        <v>126</v>
      </c>
      <c r="E137" t="s">
        <v>1787</v>
      </c>
      <c r="F137" t="s">
        <v>163</v>
      </c>
      <c r="G137">
        <v>35</v>
      </c>
      <c r="H137">
        <v>600000136</v>
      </c>
      <c r="I137" t="s">
        <v>1298</v>
      </c>
      <c r="J137" t="s">
        <v>1123</v>
      </c>
      <c r="K137" s="125" t="str">
        <f t="shared" si="2"/>
        <v>99</v>
      </c>
      <c r="L137">
        <f>VLOOKUP(E137,所属団体コード!$A$2:$B$225,2,0)</f>
        <v>132</v>
      </c>
      <c r="M137" s="125" t="s">
        <v>4913</v>
      </c>
    </row>
    <row r="138" spans="1:13" x14ac:dyDescent="0.15">
      <c r="A138">
        <v>1137</v>
      </c>
      <c r="B138" t="s">
        <v>5708</v>
      </c>
      <c r="C138" t="s">
        <v>5709</v>
      </c>
      <c r="D138" t="s">
        <v>126</v>
      </c>
      <c r="E138" t="s">
        <v>1787</v>
      </c>
      <c r="F138" t="s">
        <v>163</v>
      </c>
      <c r="G138">
        <v>35</v>
      </c>
      <c r="H138">
        <v>600000137</v>
      </c>
      <c r="I138" t="s">
        <v>1357</v>
      </c>
      <c r="J138" t="s">
        <v>1000</v>
      </c>
      <c r="K138" s="125" t="str">
        <f t="shared" si="2"/>
        <v>99</v>
      </c>
      <c r="L138">
        <f>VLOOKUP(E138,所属団体コード!$A$2:$B$225,2,0)</f>
        <v>132</v>
      </c>
      <c r="M138" s="125" t="s">
        <v>5360</v>
      </c>
    </row>
    <row r="139" spans="1:13" x14ac:dyDescent="0.15">
      <c r="A139">
        <v>1138</v>
      </c>
      <c r="B139" t="s">
        <v>5710</v>
      </c>
      <c r="C139" t="s">
        <v>5711</v>
      </c>
      <c r="D139" t="s">
        <v>118</v>
      </c>
      <c r="E139" t="s">
        <v>1791</v>
      </c>
      <c r="F139" t="s">
        <v>1874</v>
      </c>
      <c r="G139">
        <v>32</v>
      </c>
      <c r="H139">
        <v>600000138</v>
      </c>
      <c r="I139" t="s">
        <v>1335</v>
      </c>
      <c r="J139" t="s">
        <v>745</v>
      </c>
      <c r="K139" s="125" t="str">
        <f t="shared" si="2"/>
        <v>98</v>
      </c>
      <c r="L139">
        <f>VLOOKUP(E139,所属団体コード!$A$2:$B$225,2,0)</f>
        <v>136</v>
      </c>
      <c r="M139" s="125" t="s">
        <v>6351</v>
      </c>
    </row>
    <row r="140" spans="1:13" x14ac:dyDescent="0.15">
      <c r="A140">
        <v>1139</v>
      </c>
      <c r="B140" t="s">
        <v>5712</v>
      </c>
      <c r="C140" t="s">
        <v>5713</v>
      </c>
      <c r="D140" t="s">
        <v>118</v>
      </c>
      <c r="E140" t="s">
        <v>1791</v>
      </c>
      <c r="F140" t="s">
        <v>1874</v>
      </c>
      <c r="G140">
        <v>32</v>
      </c>
      <c r="H140">
        <v>600000139</v>
      </c>
      <c r="I140" t="s">
        <v>1083</v>
      </c>
      <c r="J140" t="s">
        <v>762</v>
      </c>
      <c r="K140" s="125" t="str">
        <f t="shared" si="2"/>
        <v>98</v>
      </c>
      <c r="L140">
        <f>VLOOKUP(E140,所属団体コード!$A$2:$B$225,2,0)</f>
        <v>136</v>
      </c>
      <c r="M140" s="125" t="s">
        <v>6352</v>
      </c>
    </row>
    <row r="141" spans="1:13" x14ac:dyDescent="0.15">
      <c r="A141">
        <v>1140</v>
      </c>
      <c r="B141" t="s">
        <v>5714</v>
      </c>
      <c r="C141" t="s">
        <v>5715</v>
      </c>
      <c r="D141" t="s">
        <v>118</v>
      </c>
      <c r="E141" t="s">
        <v>1791</v>
      </c>
      <c r="F141" t="s">
        <v>1874</v>
      </c>
      <c r="G141">
        <v>31</v>
      </c>
      <c r="H141">
        <v>600000140</v>
      </c>
      <c r="I141" t="s">
        <v>6158</v>
      </c>
      <c r="J141" t="s">
        <v>4771</v>
      </c>
      <c r="K141" s="125" t="str">
        <f t="shared" si="2"/>
        <v>98</v>
      </c>
      <c r="L141">
        <f>VLOOKUP(E141,所属団体コード!$A$2:$B$225,2,0)</f>
        <v>136</v>
      </c>
      <c r="M141" s="125" t="s">
        <v>6353</v>
      </c>
    </row>
    <row r="142" spans="1:13" x14ac:dyDescent="0.15">
      <c r="A142">
        <v>1141</v>
      </c>
      <c r="B142" t="s">
        <v>5716</v>
      </c>
      <c r="C142" t="s">
        <v>5717</v>
      </c>
      <c r="D142" t="s">
        <v>118</v>
      </c>
      <c r="E142" t="s">
        <v>1791</v>
      </c>
      <c r="F142" t="s">
        <v>1874</v>
      </c>
      <c r="G142">
        <v>32</v>
      </c>
      <c r="H142">
        <v>600000141</v>
      </c>
      <c r="I142" t="s">
        <v>6176</v>
      </c>
      <c r="J142" t="s">
        <v>984</v>
      </c>
      <c r="K142" s="125" t="str">
        <f t="shared" si="2"/>
        <v>98</v>
      </c>
      <c r="L142">
        <f>VLOOKUP(E142,所属団体コード!$A$2:$B$225,2,0)</f>
        <v>136</v>
      </c>
      <c r="M142" s="125" t="s">
        <v>6354</v>
      </c>
    </row>
    <row r="143" spans="1:13" x14ac:dyDescent="0.15">
      <c r="A143">
        <v>1142</v>
      </c>
      <c r="B143" t="s">
        <v>5718</v>
      </c>
      <c r="C143" t="s">
        <v>5719</v>
      </c>
      <c r="D143" t="s">
        <v>126</v>
      </c>
      <c r="E143" t="s">
        <v>1791</v>
      </c>
      <c r="F143" t="s">
        <v>1874</v>
      </c>
      <c r="G143">
        <v>32</v>
      </c>
      <c r="H143">
        <v>600000142</v>
      </c>
      <c r="I143" t="s">
        <v>1293</v>
      </c>
      <c r="J143" t="s">
        <v>667</v>
      </c>
      <c r="K143" s="125" t="str">
        <f t="shared" si="2"/>
        <v>99</v>
      </c>
      <c r="L143">
        <f>VLOOKUP(E143,所属団体コード!$A$2:$B$225,2,0)</f>
        <v>136</v>
      </c>
      <c r="M143" s="125" t="s">
        <v>1683</v>
      </c>
    </row>
    <row r="144" spans="1:13" x14ac:dyDescent="0.15">
      <c r="A144">
        <v>1143</v>
      </c>
      <c r="B144" t="s">
        <v>5720</v>
      </c>
      <c r="C144" t="s">
        <v>5721</v>
      </c>
      <c r="D144" t="s">
        <v>129</v>
      </c>
      <c r="E144" t="s">
        <v>1791</v>
      </c>
      <c r="F144" t="s">
        <v>1874</v>
      </c>
      <c r="G144">
        <v>32</v>
      </c>
      <c r="H144">
        <v>600000143</v>
      </c>
      <c r="I144" t="s">
        <v>1245</v>
      </c>
      <c r="J144" t="s">
        <v>6241</v>
      </c>
      <c r="K144" s="125" t="str">
        <f t="shared" si="2"/>
        <v>00</v>
      </c>
      <c r="L144">
        <f>VLOOKUP(E144,所属団体コード!$A$2:$B$225,2,0)</f>
        <v>136</v>
      </c>
      <c r="M144" s="125" t="s">
        <v>1432</v>
      </c>
    </row>
    <row r="145" spans="1:13" x14ac:dyDescent="0.15">
      <c r="A145">
        <v>1144</v>
      </c>
      <c r="B145" t="s">
        <v>5722</v>
      </c>
      <c r="C145" t="s">
        <v>5723</v>
      </c>
      <c r="D145" t="s">
        <v>126</v>
      </c>
      <c r="E145" t="s">
        <v>1791</v>
      </c>
      <c r="F145" t="s">
        <v>1874</v>
      </c>
      <c r="G145">
        <v>32</v>
      </c>
      <c r="H145">
        <v>600000144</v>
      </c>
      <c r="I145" t="s">
        <v>1324</v>
      </c>
      <c r="J145" t="s">
        <v>1119</v>
      </c>
      <c r="K145" s="125" t="str">
        <f t="shared" si="2"/>
        <v>99</v>
      </c>
      <c r="L145">
        <f>VLOOKUP(E145,所属団体コード!$A$2:$B$225,2,0)</f>
        <v>136</v>
      </c>
      <c r="M145" s="125" t="s">
        <v>5095</v>
      </c>
    </row>
    <row r="146" spans="1:13" x14ac:dyDescent="0.15">
      <c r="A146">
        <v>1145</v>
      </c>
      <c r="B146" t="s">
        <v>5724</v>
      </c>
      <c r="C146" t="s">
        <v>5725</v>
      </c>
      <c r="D146" t="s">
        <v>118</v>
      </c>
      <c r="E146" t="s">
        <v>1791</v>
      </c>
      <c r="F146" t="s">
        <v>1874</v>
      </c>
      <c r="G146">
        <v>32</v>
      </c>
      <c r="H146">
        <v>600000145</v>
      </c>
      <c r="I146" t="s">
        <v>1349</v>
      </c>
      <c r="J146" t="s">
        <v>661</v>
      </c>
      <c r="K146" s="125" t="str">
        <f t="shared" si="2"/>
        <v>98</v>
      </c>
      <c r="L146">
        <f>VLOOKUP(E146,所属団体コード!$A$2:$B$225,2,0)</f>
        <v>136</v>
      </c>
      <c r="M146" s="125" t="s">
        <v>5108</v>
      </c>
    </row>
    <row r="147" spans="1:13" x14ac:dyDescent="0.15">
      <c r="A147">
        <v>1146</v>
      </c>
      <c r="B147" t="s">
        <v>5726</v>
      </c>
      <c r="C147" t="s">
        <v>5727</v>
      </c>
      <c r="D147" t="s">
        <v>99</v>
      </c>
      <c r="E147" t="s">
        <v>4245</v>
      </c>
      <c r="F147">
        <v>496039</v>
      </c>
      <c r="G147">
        <v>36</v>
      </c>
      <c r="H147">
        <v>600000146</v>
      </c>
      <c r="I147" t="s">
        <v>1395</v>
      </c>
      <c r="J147" t="s">
        <v>4450</v>
      </c>
      <c r="K147" s="125" t="str">
        <f t="shared" si="2"/>
        <v>00</v>
      </c>
      <c r="L147">
        <f>VLOOKUP(E147,所属団体コード!$A$2:$B$225,2,0)</f>
        <v>174</v>
      </c>
      <c r="M147" s="125" t="s">
        <v>1478</v>
      </c>
    </row>
    <row r="148" spans="1:13" x14ac:dyDescent="0.15">
      <c r="A148">
        <v>1147</v>
      </c>
      <c r="B148" t="s">
        <v>5728</v>
      </c>
      <c r="C148" t="s">
        <v>5729</v>
      </c>
      <c r="D148" t="s">
        <v>99</v>
      </c>
      <c r="E148" t="s">
        <v>4245</v>
      </c>
      <c r="F148">
        <v>496039</v>
      </c>
      <c r="G148">
        <v>36</v>
      </c>
      <c r="H148">
        <v>600000147</v>
      </c>
      <c r="I148" t="s">
        <v>1260</v>
      </c>
      <c r="J148" t="s">
        <v>1092</v>
      </c>
      <c r="K148" s="125" t="str">
        <f t="shared" si="2"/>
        <v>00</v>
      </c>
      <c r="L148">
        <f>VLOOKUP(E148,所属団体コード!$A$2:$B$225,2,0)</f>
        <v>174</v>
      </c>
      <c r="M148" s="125" t="s">
        <v>5435</v>
      </c>
    </row>
    <row r="149" spans="1:13" x14ac:dyDescent="0.15">
      <c r="A149">
        <v>1148</v>
      </c>
      <c r="B149" t="s">
        <v>5730</v>
      </c>
      <c r="C149" t="s">
        <v>5731</v>
      </c>
      <c r="D149" t="s">
        <v>133</v>
      </c>
      <c r="E149" t="s">
        <v>1785</v>
      </c>
      <c r="F149" t="s">
        <v>169</v>
      </c>
      <c r="G149">
        <v>33</v>
      </c>
      <c r="H149">
        <v>600000148</v>
      </c>
      <c r="I149" t="s">
        <v>1371</v>
      </c>
      <c r="J149" t="s">
        <v>819</v>
      </c>
      <c r="K149" s="125" t="str">
        <f t="shared" si="2"/>
        <v>96</v>
      </c>
      <c r="L149">
        <f>VLOOKUP(E149,所属団体コード!$A$2:$B$225,2,0)</f>
        <v>130</v>
      </c>
      <c r="M149" s="125" t="s">
        <v>5040</v>
      </c>
    </row>
    <row r="150" spans="1:13" x14ac:dyDescent="0.15">
      <c r="A150">
        <v>1149</v>
      </c>
      <c r="B150" t="s">
        <v>5732</v>
      </c>
      <c r="C150" t="s">
        <v>5733</v>
      </c>
      <c r="D150" t="s">
        <v>118</v>
      </c>
      <c r="E150" t="s">
        <v>1785</v>
      </c>
      <c r="F150" t="s">
        <v>169</v>
      </c>
      <c r="G150">
        <v>33</v>
      </c>
      <c r="H150">
        <v>600000149</v>
      </c>
      <c r="I150" t="s">
        <v>1265</v>
      </c>
      <c r="J150" t="s">
        <v>6242</v>
      </c>
      <c r="K150" s="125" t="str">
        <f t="shared" si="2"/>
        <v>97</v>
      </c>
      <c r="L150">
        <f>VLOOKUP(E150,所属団体コード!$A$2:$B$225,2,0)</f>
        <v>130</v>
      </c>
      <c r="M150" s="125" t="s">
        <v>6355</v>
      </c>
    </row>
    <row r="151" spans="1:13" x14ac:dyDescent="0.15">
      <c r="A151">
        <v>1150</v>
      </c>
      <c r="B151" t="s">
        <v>5734</v>
      </c>
      <c r="C151" t="s">
        <v>5735</v>
      </c>
      <c r="D151" t="s">
        <v>118</v>
      </c>
      <c r="E151" t="s">
        <v>1785</v>
      </c>
      <c r="F151" t="s">
        <v>169</v>
      </c>
      <c r="G151">
        <v>33</v>
      </c>
      <c r="H151">
        <v>600000150</v>
      </c>
      <c r="I151" t="s">
        <v>628</v>
      </c>
      <c r="J151" t="s">
        <v>1160</v>
      </c>
      <c r="K151" s="125" t="str">
        <f t="shared" si="2"/>
        <v>98</v>
      </c>
      <c r="L151">
        <f>VLOOKUP(E151,所属団体コード!$A$2:$B$225,2,0)</f>
        <v>130</v>
      </c>
      <c r="M151" s="125" t="s">
        <v>6356</v>
      </c>
    </row>
    <row r="152" spans="1:13" x14ac:dyDescent="0.15">
      <c r="A152">
        <v>1151</v>
      </c>
      <c r="B152" t="s">
        <v>5736</v>
      </c>
      <c r="C152" t="s">
        <v>5737</v>
      </c>
      <c r="D152" t="s">
        <v>118</v>
      </c>
      <c r="E152" t="s">
        <v>1785</v>
      </c>
      <c r="F152" t="s">
        <v>169</v>
      </c>
      <c r="G152">
        <v>33</v>
      </c>
      <c r="H152">
        <v>600000151</v>
      </c>
      <c r="I152" t="s">
        <v>6177</v>
      </c>
      <c r="J152" t="s">
        <v>6243</v>
      </c>
      <c r="K152" s="125" t="str">
        <f t="shared" si="2"/>
        <v>98</v>
      </c>
      <c r="L152">
        <f>VLOOKUP(E152,所属団体コード!$A$2:$B$225,2,0)</f>
        <v>130</v>
      </c>
      <c r="M152" s="125" t="s">
        <v>1600</v>
      </c>
    </row>
    <row r="153" spans="1:13" x14ac:dyDescent="0.15">
      <c r="A153">
        <v>1152</v>
      </c>
      <c r="B153" t="s">
        <v>5738</v>
      </c>
      <c r="C153" t="s">
        <v>5739</v>
      </c>
      <c r="D153" t="s">
        <v>126</v>
      </c>
      <c r="E153" t="s">
        <v>1785</v>
      </c>
      <c r="F153" t="s">
        <v>169</v>
      </c>
      <c r="G153">
        <v>33</v>
      </c>
      <c r="H153">
        <v>600000152</v>
      </c>
      <c r="I153" t="s">
        <v>1066</v>
      </c>
      <c r="J153" t="s">
        <v>972</v>
      </c>
      <c r="K153" s="125" t="str">
        <f t="shared" si="2"/>
        <v>98</v>
      </c>
      <c r="L153">
        <f>VLOOKUP(E153,所属団体コード!$A$2:$B$225,2,0)</f>
        <v>130</v>
      </c>
      <c r="M153" s="125" t="s">
        <v>5308</v>
      </c>
    </row>
    <row r="154" spans="1:13" x14ac:dyDescent="0.15">
      <c r="A154">
        <v>1153</v>
      </c>
      <c r="B154" t="s">
        <v>5740</v>
      </c>
      <c r="C154" t="s">
        <v>5741</v>
      </c>
      <c r="D154" t="s">
        <v>126</v>
      </c>
      <c r="E154" t="s">
        <v>1785</v>
      </c>
      <c r="F154" t="s">
        <v>169</v>
      </c>
      <c r="G154">
        <v>33</v>
      </c>
      <c r="H154">
        <v>600000153</v>
      </c>
      <c r="I154" t="s">
        <v>1246</v>
      </c>
      <c r="J154" t="s">
        <v>1033</v>
      </c>
      <c r="K154" s="125" t="str">
        <f t="shared" si="2"/>
        <v>99</v>
      </c>
      <c r="L154">
        <f>VLOOKUP(E154,所属団体コード!$A$2:$B$225,2,0)</f>
        <v>130</v>
      </c>
      <c r="M154" s="125" t="s">
        <v>5075</v>
      </c>
    </row>
    <row r="155" spans="1:13" x14ac:dyDescent="0.15">
      <c r="A155">
        <v>1154</v>
      </c>
      <c r="B155" t="s">
        <v>5742</v>
      </c>
      <c r="C155" t="s">
        <v>5743</v>
      </c>
      <c r="D155" t="s">
        <v>126</v>
      </c>
      <c r="E155" t="s">
        <v>1785</v>
      </c>
      <c r="F155" t="s">
        <v>169</v>
      </c>
      <c r="G155">
        <v>33</v>
      </c>
      <c r="H155">
        <v>600000154</v>
      </c>
      <c r="I155" t="s">
        <v>1277</v>
      </c>
      <c r="J155" t="s">
        <v>710</v>
      </c>
      <c r="K155" s="125" t="str">
        <f t="shared" si="2"/>
        <v>99</v>
      </c>
      <c r="L155">
        <f>VLOOKUP(E155,所属団体コード!$A$2:$B$225,2,0)</f>
        <v>130</v>
      </c>
      <c r="M155" s="125" t="s">
        <v>5333</v>
      </c>
    </row>
    <row r="156" spans="1:13" x14ac:dyDescent="0.15">
      <c r="A156">
        <v>1155</v>
      </c>
      <c r="B156" t="s">
        <v>5744</v>
      </c>
      <c r="C156" t="s">
        <v>5745</v>
      </c>
      <c r="D156" t="s">
        <v>126</v>
      </c>
      <c r="E156" t="s">
        <v>1785</v>
      </c>
      <c r="F156" t="s">
        <v>169</v>
      </c>
      <c r="G156">
        <v>33</v>
      </c>
      <c r="H156">
        <v>600000155</v>
      </c>
      <c r="I156" t="s">
        <v>1323</v>
      </c>
      <c r="J156" t="s">
        <v>965</v>
      </c>
      <c r="K156" s="125" t="str">
        <f t="shared" si="2"/>
        <v>00</v>
      </c>
      <c r="L156">
        <f>VLOOKUP(E156,所属団体コード!$A$2:$B$225,2,0)</f>
        <v>130</v>
      </c>
      <c r="M156" s="125" t="s">
        <v>1580</v>
      </c>
    </row>
    <row r="157" spans="1:13" x14ac:dyDescent="0.15">
      <c r="A157">
        <v>1156</v>
      </c>
      <c r="B157" t="s">
        <v>5746</v>
      </c>
      <c r="C157" t="s">
        <v>5747</v>
      </c>
      <c r="D157" t="s">
        <v>126</v>
      </c>
      <c r="E157" t="s">
        <v>1785</v>
      </c>
      <c r="F157" t="s">
        <v>169</v>
      </c>
      <c r="G157">
        <v>33</v>
      </c>
      <c r="H157">
        <v>600000156</v>
      </c>
      <c r="I157" t="s">
        <v>1280</v>
      </c>
      <c r="J157" t="s">
        <v>770</v>
      </c>
      <c r="K157" s="125" t="str">
        <f t="shared" si="2"/>
        <v>98</v>
      </c>
      <c r="L157">
        <f>VLOOKUP(E157,所属団体コード!$A$2:$B$225,2,0)</f>
        <v>130</v>
      </c>
      <c r="M157" s="125" t="s">
        <v>5108</v>
      </c>
    </row>
    <row r="158" spans="1:13" x14ac:dyDescent="0.15">
      <c r="A158">
        <v>1157</v>
      </c>
      <c r="B158" t="s">
        <v>5748</v>
      </c>
      <c r="C158" t="s">
        <v>5749</v>
      </c>
      <c r="D158" t="s">
        <v>126</v>
      </c>
      <c r="E158" t="s">
        <v>1785</v>
      </c>
      <c r="F158" t="s">
        <v>169</v>
      </c>
      <c r="G158">
        <v>33</v>
      </c>
      <c r="H158">
        <v>600000157</v>
      </c>
      <c r="I158" t="s">
        <v>6178</v>
      </c>
      <c r="J158" t="s">
        <v>1319</v>
      </c>
      <c r="K158" s="125" t="str">
        <f t="shared" si="2"/>
        <v>98</v>
      </c>
      <c r="L158">
        <f>VLOOKUP(E158,所属団体コード!$A$2:$B$225,2,0)</f>
        <v>130</v>
      </c>
      <c r="M158" s="125" t="s">
        <v>5150</v>
      </c>
    </row>
    <row r="159" spans="1:13" x14ac:dyDescent="0.15">
      <c r="A159">
        <v>1158</v>
      </c>
      <c r="B159" t="s">
        <v>5750</v>
      </c>
      <c r="C159" t="s">
        <v>5751</v>
      </c>
      <c r="D159" t="s">
        <v>178</v>
      </c>
      <c r="E159" t="s">
        <v>1812</v>
      </c>
      <c r="F159" t="s">
        <v>1895</v>
      </c>
      <c r="G159">
        <v>38</v>
      </c>
      <c r="H159">
        <v>600000158</v>
      </c>
      <c r="I159" t="s">
        <v>1262</v>
      </c>
      <c r="J159" t="s">
        <v>887</v>
      </c>
      <c r="K159" s="125" t="str">
        <f t="shared" si="2"/>
        <v>95</v>
      </c>
      <c r="L159">
        <f>VLOOKUP(E159,所属団体コード!$A$2:$B$225,2,0)</f>
        <v>159</v>
      </c>
      <c r="M159" s="125" t="s">
        <v>6357</v>
      </c>
    </row>
    <row r="160" spans="1:13" x14ac:dyDescent="0.15">
      <c r="A160">
        <v>1159</v>
      </c>
      <c r="B160" t="s">
        <v>5752</v>
      </c>
      <c r="C160" t="s">
        <v>5753</v>
      </c>
      <c r="D160" t="s">
        <v>99</v>
      </c>
      <c r="E160" t="s">
        <v>1812</v>
      </c>
      <c r="F160" t="s">
        <v>1895</v>
      </c>
      <c r="G160">
        <v>38</v>
      </c>
      <c r="H160">
        <v>600000159</v>
      </c>
      <c r="I160" t="s">
        <v>1251</v>
      </c>
      <c r="J160" t="s">
        <v>6244</v>
      </c>
      <c r="K160" s="125" t="str">
        <f t="shared" si="2"/>
        <v>97</v>
      </c>
      <c r="L160">
        <f>VLOOKUP(E160,所属団体コード!$A$2:$B$225,2,0)</f>
        <v>159</v>
      </c>
      <c r="M160" s="125" t="s">
        <v>6358</v>
      </c>
    </row>
    <row r="161" spans="1:13" x14ac:dyDescent="0.15">
      <c r="A161">
        <v>1160</v>
      </c>
      <c r="B161" t="s">
        <v>5754</v>
      </c>
      <c r="C161" t="s">
        <v>5755</v>
      </c>
      <c r="D161" t="s">
        <v>99</v>
      </c>
      <c r="E161" t="s">
        <v>1812</v>
      </c>
      <c r="F161" t="s">
        <v>1895</v>
      </c>
      <c r="G161">
        <v>38</v>
      </c>
      <c r="H161">
        <v>600000160</v>
      </c>
      <c r="I161" t="s">
        <v>6179</v>
      </c>
      <c r="J161" t="s">
        <v>622</v>
      </c>
      <c r="K161" s="125" t="str">
        <f t="shared" si="2"/>
        <v>98</v>
      </c>
      <c r="L161">
        <f>VLOOKUP(E161,所属団体コード!$A$2:$B$225,2,0)</f>
        <v>159</v>
      </c>
      <c r="M161" s="125" t="s">
        <v>6359</v>
      </c>
    </row>
    <row r="162" spans="1:13" x14ac:dyDescent="0.15">
      <c r="A162">
        <v>1161</v>
      </c>
      <c r="B162" t="s">
        <v>5756</v>
      </c>
      <c r="C162" t="s">
        <v>5757</v>
      </c>
      <c r="D162" t="s">
        <v>99</v>
      </c>
      <c r="E162" t="s">
        <v>1812</v>
      </c>
      <c r="F162" t="s">
        <v>1895</v>
      </c>
      <c r="G162">
        <v>38</v>
      </c>
      <c r="H162">
        <v>600000161</v>
      </c>
      <c r="I162" t="s">
        <v>6180</v>
      </c>
      <c r="J162" t="s">
        <v>657</v>
      </c>
      <c r="K162" s="125" t="str">
        <f t="shared" si="2"/>
        <v>98</v>
      </c>
      <c r="L162">
        <f>VLOOKUP(E162,所属団体コード!$A$2:$B$225,2,0)</f>
        <v>159</v>
      </c>
      <c r="M162" s="125" t="s">
        <v>4871</v>
      </c>
    </row>
    <row r="163" spans="1:13" x14ac:dyDescent="0.15">
      <c r="A163">
        <v>1162</v>
      </c>
      <c r="B163" t="s">
        <v>5758</v>
      </c>
      <c r="C163" t="s">
        <v>5759</v>
      </c>
      <c r="D163" t="s">
        <v>118</v>
      </c>
      <c r="E163" t="s">
        <v>1812</v>
      </c>
      <c r="F163" t="s">
        <v>1895</v>
      </c>
      <c r="G163">
        <v>38</v>
      </c>
      <c r="H163">
        <v>600000162</v>
      </c>
      <c r="I163" t="s">
        <v>715</v>
      </c>
      <c r="J163" t="s">
        <v>1258</v>
      </c>
      <c r="K163" s="125" t="str">
        <f t="shared" si="2"/>
        <v>99</v>
      </c>
      <c r="L163">
        <f>VLOOKUP(E163,所属団体コード!$A$2:$B$225,2,0)</f>
        <v>159</v>
      </c>
      <c r="M163" s="125" t="s">
        <v>1638</v>
      </c>
    </row>
    <row r="164" spans="1:13" x14ac:dyDescent="0.15">
      <c r="A164">
        <v>1163</v>
      </c>
      <c r="B164" t="s">
        <v>5760</v>
      </c>
      <c r="C164" t="s">
        <v>5761</v>
      </c>
      <c r="D164" t="s">
        <v>126</v>
      </c>
      <c r="E164" t="s">
        <v>1812</v>
      </c>
      <c r="F164" t="s">
        <v>1895</v>
      </c>
      <c r="G164">
        <v>38</v>
      </c>
      <c r="H164">
        <v>600000163</v>
      </c>
      <c r="I164" t="s">
        <v>6181</v>
      </c>
      <c r="J164" t="s">
        <v>6245</v>
      </c>
      <c r="K164" s="125" t="str">
        <f t="shared" si="2"/>
        <v>99</v>
      </c>
      <c r="L164">
        <f>VLOOKUP(E164,所属団体コード!$A$2:$B$225,2,0)</f>
        <v>159</v>
      </c>
      <c r="M164" s="125" t="s">
        <v>6360</v>
      </c>
    </row>
    <row r="165" spans="1:13" x14ac:dyDescent="0.15">
      <c r="A165">
        <v>1164</v>
      </c>
      <c r="B165" t="s">
        <v>5762</v>
      </c>
      <c r="C165" t="s">
        <v>5763</v>
      </c>
      <c r="D165" t="s">
        <v>126</v>
      </c>
      <c r="E165" t="s">
        <v>1812</v>
      </c>
      <c r="F165" t="s">
        <v>1895</v>
      </c>
      <c r="G165">
        <v>37</v>
      </c>
      <c r="H165">
        <v>600000164</v>
      </c>
      <c r="I165" t="s">
        <v>1263</v>
      </c>
      <c r="J165" t="s">
        <v>6246</v>
      </c>
      <c r="K165" s="125" t="str">
        <f t="shared" si="2"/>
        <v>99</v>
      </c>
      <c r="L165">
        <f>VLOOKUP(E165,所属団体コード!$A$2:$B$225,2,0)</f>
        <v>159</v>
      </c>
      <c r="M165" s="125" t="s">
        <v>4929</v>
      </c>
    </row>
    <row r="166" spans="1:13" x14ac:dyDescent="0.15">
      <c r="A166">
        <v>1165</v>
      </c>
      <c r="B166" t="s">
        <v>5764</v>
      </c>
      <c r="C166" t="s">
        <v>5765</v>
      </c>
      <c r="D166" t="s">
        <v>126</v>
      </c>
      <c r="E166" t="s">
        <v>1812</v>
      </c>
      <c r="F166" t="s">
        <v>1895</v>
      </c>
      <c r="G166">
        <v>38</v>
      </c>
      <c r="H166">
        <v>600000165</v>
      </c>
      <c r="I166" t="s">
        <v>1236</v>
      </c>
      <c r="J166" t="s">
        <v>758</v>
      </c>
      <c r="K166" s="125" t="str">
        <f t="shared" si="2"/>
        <v>00</v>
      </c>
      <c r="L166">
        <f>VLOOKUP(E166,所属団体コード!$A$2:$B$225,2,0)</f>
        <v>159</v>
      </c>
      <c r="M166" s="125" t="s">
        <v>4931</v>
      </c>
    </row>
    <row r="167" spans="1:13" x14ac:dyDescent="0.15">
      <c r="A167">
        <v>1166</v>
      </c>
      <c r="B167" t="s">
        <v>5766</v>
      </c>
      <c r="C167" t="s">
        <v>5767</v>
      </c>
      <c r="D167" t="s">
        <v>126</v>
      </c>
      <c r="E167" t="s">
        <v>1812</v>
      </c>
      <c r="F167" t="s">
        <v>1895</v>
      </c>
      <c r="G167">
        <v>38</v>
      </c>
      <c r="H167">
        <v>600000166</v>
      </c>
      <c r="I167" t="s">
        <v>1288</v>
      </c>
      <c r="J167" t="s">
        <v>4574</v>
      </c>
      <c r="K167" s="125" t="str">
        <f t="shared" si="2"/>
        <v>99</v>
      </c>
      <c r="L167">
        <f>VLOOKUP(E167,所属団体コード!$A$2:$B$225,2,0)</f>
        <v>159</v>
      </c>
      <c r="M167" s="125" t="s">
        <v>6361</v>
      </c>
    </row>
    <row r="168" spans="1:13" x14ac:dyDescent="0.15">
      <c r="A168">
        <v>1167</v>
      </c>
      <c r="B168" t="s">
        <v>5768</v>
      </c>
      <c r="C168" t="s">
        <v>5769</v>
      </c>
      <c r="D168" t="s">
        <v>126</v>
      </c>
      <c r="E168" t="s">
        <v>1812</v>
      </c>
      <c r="F168" t="s">
        <v>1895</v>
      </c>
      <c r="G168">
        <v>38</v>
      </c>
      <c r="H168">
        <v>600000167</v>
      </c>
      <c r="I168" t="s">
        <v>1291</v>
      </c>
      <c r="J168" t="s">
        <v>1131</v>
      </c>
      <c r="K168" s="125" t="str">
        <f t="shared" si="2"/>
        <v>99</v>
      </c>
      <c r="L168">
        <f>VLOOKUP(E168,所属団体コード!$A$2:$B$225,2,0)</f>
        <v>159</v>
      </c>
      <c r="M168" s="125" t="s">
        <v>5210</v>
      </c>
    </row>
    <row r="169" spans="1:13" x14ac:dyDescent="0.15">
      <c r="A169">
        <v>1168</v>
      </c>
      <c r="B169" t="s">
        <v>5770</v>
      </c>
      <c r="C169" t="s">
        <v>5771</v>
      </c>
      <c r="D169" t="s">
        <v>126</v>
      </c>
      <c r="E169" t="s">
        <v>1812</v>
      </c>
      <c r="F169" t="s">
        <v>1895</v>
      </c>
      <c r="G169">
        <v>38</v>
      </c>
      <c r="H169">
        <v>600000168</v>
      </c>
      <c r="I169" t="s">
        <v>6182</v>
      </c>
      <c r="J169" t="s">
        <v>1015</v>
      </c>
      <c r="K169" s="125" t="str">
        <f t="shared" si="2"/>
        <v>99</v>
      </c>
      <c r="L169">
        <f>VLOOKUP(E169,所属団体コード!$A$2:$B$225,2,0)</f>
        <v>159</v>
      </c>
      <c r="M169" s="125" t="s">
        <v>5297</v>
      </c>
    </row>
    <row r="170" spans="1:13" x14ac:dyDescent="0.15">
      <c r="A170">
        <v>1169</v>
      </c>
      <c r="B170" t="s">
        <v>5772</v>
      </c>
      <c r="C170" t="s">
        <v>5773</v>
      </c>
      <c r="D170" t="s">
        <v>126</v>
      </c>
      <c r="E170" t="s">
        <v>1812</v>
      </c>
      <c r="F170" t="s">
        <v>1895</v>
      </c>
      <c r="G170" t="s">
        <v>973</v>
      </c>
      <c r="H170">
        <v>600000169</v>
      </c>
      <c r="I170" t="s">
        <v>607</v>
      </c>
      <c r="J170" t="s">
        <v>711</v>
      </c>
      <c r="K170" s="125" t="str">
        <f t="shared" si="2"/>
        <v>99</v>
      </c>
      <c r="L170">
        <f>VLOOKUP(E170,所属団体コード!$A$2:$B$225,2,0)</f>
        <v>159</v>
      </c>
      <c r="M170" s="125" t="s">
        <v>6362</v>
      </c>
    </row>
    <row r="171" spans="1:13" x14ac:dyDescent="0.15">
      <c r="A171">
        <v>1170</v>
      </c>
      <c r="B171" t="s">
        <v>5774</v>
      </c>
      <c r="C171" t="s">
        <v>5775</v>
      </c>
      <c r="D171" t="s">
        <v>126</v>
      </c>
      <c r="E171" t="s">
        <v>1812</v>
      </c>
      <c r="F171" t="s">
        <v>1895</v>
      </c>
      <c r="G171">
        <v>38</v>
      </c>
      <c r="H171">
        <v>600000170</v>
      </c>
      <c r="I171" t="s">
        <v>1404</v>
      </c>
      <c r="J171" t="s">
        <v>952</v>
      </c>
      <c r="K171" s="125" t="str">
        <f t="shared" si="2"/>
        <v>99</v>
      </c>
      <c r="L171">
        <f>VLOOKUP(E171,所属団体コード!$A$2:$B$225,2,0)</f>
        <v>159</v>
      </c>
      <c r="M171" s="125" t="s">
        <v>5098</v>
      </c>
    </row>
    <row r="172" spans="1:13" x14ac:dyDescent="0.15">
      <c r="A172">
        <v>1171</v>
      </c>
      <c r="B172" t="s">
        <v>5776</v>
      </c>
      <c r="C172" t="s">
        <v>5777</v>
      </c>
      <c r="D172" t="s">
        <v>126</v>
      </c>
      <c r="E172" t="s">
        <v>1812</v>
      </c>
      <c r="F172" t="s">
        <v>1895</v>
      </c>
      <c r="G172" t="s">
        <v>973</v>
      </c>
      <c r="H172">
        <v>600000171</v>
      </c>
      <c r="I172" t="s">
        <v>1249</v>
      </c>
      <c r="J172" t="s">
        <v>686</v>
      </c>
      <c r="K172" s="125" t="str">
        <f t="shared" si="2"/>
        <v>99</v>
      </c>
      <c r="L172">
        <f>VLOOKUP(E172,所属団体コード!$A$2:$B$225,2,0)</f>
        <v>159</v>
      </c>
      <c r="M172" s="125" t="s">
        <v>6363</v>
      </c>
    </row>
    <row r="173" spans="1:13" x14ac:dyDescent="0.15">
      <c r="A173">
        <v>1172</v>
      </c>
      <c r="B173" t="s">
        <v>5778</v>
      </c>
      <c r="C173" t="s">
        <v>5779</v>
      </c>
      <c r="D173" t="s">
        <v>129</v>
      </c>
      <c r="E173" t="s">
        <v>1812</v>
      </c>
      <c r="F173" t="s">
        <v>1895</v>
      </c>
      <c r="G173" t="s">
        <v>966</v>
      </c>
      <c r="H173">
        <v>600000172</v>
      </c>
      <c r="I173" t="s">
        <v>1066</v>
      </c>
      <c r="J173" t="s">
        <v>872</v>
      </c>
      <c r="K173" s="125" t="str">
        <f t="shared" si="2"/>
        <v>00</v>
      </c>
      <c r="L173">
        <f>VLOOKUP(E173,所属団体コード!$A$2:$B$225,2,0)</f>
        <v>159</v>
      </c>
      <c r="M173" s="125" t="s">
        <v>1471</v>
      </c>
    </row>
    <row r="174" spans="1:13" x14ac:dyDescent="0.15">
      <c r="A174">
        <v>1173</v>
      </c>
      <c r="B174" t="s">
        <v>5780</v>
      </c>
      <c r="C174" t="s">
        <v>5781</v>
      </c>
      <c r="D174" t="s">
        <v>129</v>
      </c>
      <c r="E174" t="s">
        <v>1812</v>
      </c>
      <c r="F174" t="s">
        <v>1895</v>
      </c>
      <c r="G174">
        <v>38</v>
      </c>
      <c r="H174">
        <v>600000173</v>
      </c>
      <c r="I174" t="s">
        <v>6183</v>
      </c>
      <c r="J174" t="s">
        <v>756</v>
      </c>
      <c r="K174" s="125" t="str">
        <f t="shared" si="2"/>
        <v>00</v>
      </c>
      <c r="L174">
        <f>VLOOKUP(E174,所属団体コード!$A$2:$B$225,2,0)</f>
        <v>159</v>
      </c>
      <c r="M174" s="125" t="s">
        <v>1516</v>
      </c>
    </row>
    <row r="175" spans="1:13" x14ac:dyDescent="0.15">
      <c r="A175">
        <v>1174</v>
      </c>
      <c r="B175" t="s">
        <v>5782</v>
      </c>
      <c r="C175" t="s">
        <v>5783</v>
      </c>
      <c r="D175" t="s">
        <v>129</v>
      </c>
      <c r="E175" t="s">
        <v>1812</v>
      </c>
      <c r="F175" t="s">
        <v>1895</v>
      </c>
      <c r="G175">
        <v>44</v>
      </c>
      <c r="H175">
        <v>600000174</v>
      </c>
      <c r="I175" t="s">
        <v>1260</v>
      </c>
      <c r="J175" t="s">
        <v>1188</v>
      </c>
      <c r="K175" s="125" t="str">
        <f t="shared" si="2"/>
        <v>01</v>
      </c>
      <c r="L175">
        <f>VLOOKUP(E175,所属団体コード!$A$2:$B$225,2,0)</f>
        <v>159</v>
      </c>
      <c r="M175" s="125" t="s">
        <v>1498</v>
      </c>
    </row>
    <row r="176" spans="1:13" x14ac:dyDescent="0.15">
      <c r="A176">
        <v>1175</v>
      </c>
      <c r="B176" t="s">
        <v>5784</v>
      </c>
      <c r="C176" t="s">
        <v>5785</v>
      </c>
      <c r="D176" t="s">
        <v>99</v>
      </c>
      <c r="E176" t="s">
        <v>1812</v>
      </c>
      <c r="F176" t="s">
        <v>1895</v>
      </c>
      <c r="G176">
        <v>38</v>
      </c>
      <c r="H176">
        <v>600000175</v>
      </c>
      <c r="I176" t="s">
        <v>1252</v>
      </c>
      <c r="J176" t="s">
        <v>6247</v>
      </c>
      <c r="K176" s="125" t="str">
        <f t="shared" si="2"/>
        <v>97</v>
      </c>
      <c r="L176">
        <f>VLOOKUP(E176,所属団体コード!$A$2:$B$225,2,0)</f>
        <v>159</v>
      </c>
      <c r="M176" s="125" t="s">
        <v>5051</v>
      </c>
    </row>
    <row r="177" spans="1:13" x14ac:dyDescent="0.15">
      <c r="A177">
        <v>1176</v>
      </c>
      <c r="B177" t="s">
        <v>5786</v>
      </c>
      <c r="C177" t="s">
        <v>5787</v>
      </c>
      <c r="D177" t="s">
        <v>118</v>
      </c>
      <c r="E177" t="s">
        <v>1817</v>
      </c>
      <c r="F177" t="s">
        <v>1900</v>
      </c>
      <c r="G177">
        <v>34</v>
      </c>
      <c r="H177">
        <v>600000176</v>
      </c>
      <c r="I177" t="s">
        <v>1303</v>
      </c>
      <c r="J177" t="s">
        <v>606</v>
      </c>
      <c r="K177" s="125" t="str">
        <f t="shared" si="2"/>
        <v>98</v>
      </c>
      <c r="L177">
        <f>VLOOKUP(E177,所属団体コード!$A$2:$B$225,2,0)</f>
        <v>164</v>
      </c>
      <c r="M177" s="125" t="s">
        <v>1643</v>
      </c>
    </row>
    <row r="178" spans="1:13" x14ac:dyDescent="0.15">
      <c r="A178">
        <v>1177</v>
      </c>
      <c r="B178" t="s">
        <v>5788</v>
      </c>
      <c r="C178" t="s">
        <v>5789</v>
      </c>
      <c r="D178" t="s">
        <v>118</v>
      </c>
      <c r="E178" t="s">
        <v>1817</v>
      </c>
      <c r="F178" t="s">
        <v>1900</v>
      </c>
      <c r="G178">
        <v>34</v>
      </c>
      <c r="H178">
        <v>600000177</v>
      </c>
      <c r="I178" t="s">
        <v>4305</v>
      </c>
      <c r="J178" t="s">
        <v>6248</v>
      </c>
      <c r="K178" s="125" t="str">
        <f t="shared" si="2"/>
        <v>99</v>
      </c>
      <c r="L178">
        <f>VLOOKUP(E178,所属団体コード!$A$2:$B$225,2,0)</f>
        <v>164</v>
      </c>
      <c r="M178" s="125" t="s">
        <v>6364</v>
      </c>
    </row>
    <row r="179" spans="1:13" x14ac:dyDescent="0.15">
      <c r="A179">
        <v>1178</v>
      </c>
      <c r="B179" t="s">
        <v>5790</v>
      </c>
      <c r="C179" t="s">
        <v>5791</v>
      </c>
      <c r="D179" t="s">
        <v>118</v>
      </c>
      <c r="E179" t="s">
        <v>1817</v>
      </c>
      <c r="F179" t="s">
        <v>1900</v>
      </c>
      <c r="G179">
        <v>34</v>
      </c>
      <c r="H179">
        <v>600000178</v>
      </c>
      <c r="I179" t="s">
        <v>6184</v>
      </c>
      <c r="J179" t="s">
        <v>663</v>
      </c>
      <c r="K179" s="125" t="str">
        <f t="shared" si="2"/>
        <v>99</v>
      </c>
      <c r="L179">
        <f>VLOOKUP(E179,所属団体コード!$A$2:$B$225,2,0)</f>
        <v>164</v>
      </c>
      <c r="M179" s="125" t="s">
        <v>6365</v>
      </c>
    </row>
    <row r="180" spans="1:13" x14ac:dyDescent="0.15">
      <c r="A180">
        <v>1179</v>
      </c>
      <c r="B180" t="s">
        <v>5792</v>
      </c>
      <c r="C180" t="s">
        <v>5793</v>
      </c>
      <c r="D180" t="s">
        <v>126</v>
      </c>
      <c r="E180" t="s">
        <v>1817</v>
      </c>
      <c r="F180" t="s">
        <v>1900</v>
      </c>
      <c r="G180">
        <v>34</v>
      </c>
      <c r="H180">
        <v>600000179</v>
      </c>
      <c r="I180" t="s">
        <v>1305</v>
      </c>
      <c r="J180" t="s">
        <v>6249</v>
      </c>
      <c r="K180" s="125" t="str">
        <f t="shared" si="2"/>
        <v>99</v>
      </c>
      <c r="L180">
        <f>VLOOKUP(E180,所属団体コード!$A$2:$B$225,2,0)</f>
        <v>164</v>
      </c>
      <c r="M180" s="125" t="s">
        <v>5138</v>
      </c>
    </row>
    <row r="181" spans="1:13" x14ac:dyDescent="0.15">
      <c r="A181">
        <v>1180</v>
      </c>
      <c r="B181" t="s">
        <v>5794</v>
      </c>
      <c r="C181" t="s">
        <v>5795</v>
      </c>
      <c r="D181" t="s">
        <v>118</v>
      </c>
      <c r="E181" t="s">
        <v>1817</v>
      </c>
      <c r="F181" t="s">
        <v>1900</v>
      </c>
      <c r="G181">
        <v>34</v>
      </c>
      <c r="H181">
        <v>600000180</v>
      </c>
      <c r="I181" t="s">
        <v>1277</v>
      </c>
      <c r="J181" t="s">
        <v>960</v>
      </c>
      <c r="K181" s="125" t="str">
        <f t="shared" si="2"/>
        <v>98</v>
      </c>
      <c r="L181">
        <f>VLOOKUP(E181,所属団体コード!$A$2:$B$225,2,0)</f>
        <v>164</v>
      </c>
      <c r="M181" s="125" t="s">
        <v>5189</v>
      </c>
    </row>
    <row r="182" spans="1:13" x14ac:dyDescent="0.15">
      <c r="A182">
        <v>1181</v>
      </c>
      <c r="B182" t="s">
        <v>5796</v>
      </c>
      <c r="C182" t="s">
        <v>5797</v>
      </c>
      <c r="D182" t="s">
        <v>99</v>
      </c>
      <c r="E182" t="s">
        <v>1796</v>
      </c>
      <c r="F182">
        <v>491050</v>
      </c>
      <c r="G182">
        <v>34</v>
      </c>
      <c r="H182">
        <v>600000181</v>
      </c>
      <c r="I182" t="s">
        <v>1302</v>
      </c>
      <c r="J182" t="s">
        <v>746</v>
      </c>
      <c r="K182" s="125" t="str">
        <f t="shared" si="2"/>
        <v>97</v>
      </c>
      <c r="L182">
        <f>VLOOKUP(E182,所属団体コード!$A$2:$B$225,2,0)</f>
        <v>141</v>
      </c>
      <c r="M182" s="125" t="s">
        <v>6358</v>
      </c>
    </row>
    <row r="183" spans="1:13" x14ac:dyDescent="0.15">
      <c r="A183">
        <v>1182</v>
      </c>
      <c r="B183" t="s">
        <v>5798</v>
      </c>
      <c r="C183" t="s">
        <v>5799</v>
      </c>
      <c r="D183" t="s">
        <v>118</v>
      </c>
      <c r="E183" t="s">
        <v>6420</v>
      </c>
      <c r="F183" t="s">
        <v>1880</v>
      </c>
      <c r="G183">
        <v>38</v>
      </c>
      <c r="H183">
        <v>600000182</v>
      </c>
      <c r="I183" t="s">
        <v>1260</v>
      </c>
      <c r="J183" t="s">
        <v>698</v>
      </c>
      <c r="K183" s="125" t="str">
        <f t="shared" si="2"/>
        <v>99</v>
      </c>
      <c r="L183">
        <f>VLOOKUP(E183,所属団体コード!$A$2:$B$225,2,0)</f>
        <v>144</v>
      </c>
      <c r="M183" s="125" t="s">
        <v>4963</v>
      </c>
    </row>
    <row r="184" spans="1:13" x14ac:dyDescent="0.15">
      <c r="A184">
        <v>1183</v>
      </c>
      <c r="B184" t="s">
        <v>5800</v>
      </c>
      <c r="C184" t="s">
        <v>5801</v>
      </c>
      <c r="D184" t="s">
        <v>118</v>
      </c>
      <c r="E184" t="s">
        <v>6420</v>
      </c>
      <c r="F184" t="s">
        <v>1880</v>
      </c>
      <c r="G184">
        <v>38</v>
      </c>
      <c r="H184">
        <v>600000183</v>
      </c>
      <c r="I184" t="s">
        <v>1245</v>
      </c>
      <c r="J184" t="s">
        <v>6250</v>
      </c>
      <c r="K184" s="125" t="str">
        <f t="shared" si="2"/>
        <v>98</v>
      </c>
      <c r="L184">
        <f>VLOOKUP(E184,所属団体コード!$A$2:$B$225,2,0)</f>
        <v>144</v>
      </c>
      <c r="M184" s="125" t="s">
        <v>6366</v>
      </c>
    </row>
    <row r="185" spans="1:13" x14ac:dyDescent="0.15">
      <c r="A185">
        <v>1184</v>
      </c>
      <c r="B185" t="s">
        <v>5802</v>
      </c>
      <c r="C185" t="s">
        <v>5803</v>
      </c>
      <c r="D185" t="s">
        <v>126</v>
      </c>
      <c r="E185" t="s">
        <v>1789</v>
      </c>
      <c r="F185" t="s">
        <v>220</v>
      </c>
      <c r="G185">
        <v>38</v>
      </c>
      <c r="H185">
        <v>600000184</v>
      </c>
      <c r="I185" t="s">
        <v>1350</v>
      </c>
      <c r="J185" t="s">
        <v>765</v>
      </c>
      <c r="K185" s="125" t="str">
        <f t="shared" si="2"/>
        <v>00</v>
      </c>
      <c r="L185">
        <f>VLOOKUP(E185,所属団体コード!$A$2:$B$225,2,0)</f>
        <v>134</v>
      </c>
      <c r="M185" s="125" t="s">
        <v>1593</v>
      </c>
    </row>
    <row r="186" spans="1:13" x14ac:dyDescent="0.15">
      <c r="A186">
        <v>1185</v>
      </c>
      <c r="B186" t="s">
        <v>5804</v>
      </c>
      <c r="C186" t="s">
        <v>5805</v>
      </c>
      <c r="D186" t="s">
        <v>126</v>
      </c>
      <c r="E186" t="s">
        <v>1789</v>
      </c>
      <c r="F186" t="s">
        <v>220</v>
      </c>
      <c r="G186">
        <v>38</v>
      </c>
      <c r="H186">
        <v>600000185</v>
      </c>
      <c r="I186" t="s">
        <v>1286</v>
      </c>
      <c r="J186" t="s">
        <v>6251</v>
      </c>
      <c r="K186" s="125" t="str">
        <f t="shared" si="2"/>
        <v>98</v>
      </c>
      <c r="L186">
        <f>VLOOKUP(E186,所属団体コード!$A$2:$B$225,2,0)</f>
        <v>134</v>
      </c>
      <c r="M186" s="125" t="s">
        <v>6367</v>
      </c>
    </row>
    <row r="187" spans="1:13" x14ac:dyDescent="0.15">
      <c r="A187">
        <v>1186</v>
      </c>
      <c r="B187" t="s">
        <v>5806</v>
      </c>
      <c r="C187" t="s">
        <v>5807</v>
      </c>
      <c r="D187" t="s">
        <v>118</v>
      </c>
      <c r="E187" t="s">
        <v>1789</v>
      </c>
      <c r="F187" t="s">
        <v>220</v>
      </c>
      <c r="G187">
        <v>38</v>
      </c>
      <c r="H187">
        <v>600000186</v>
      </c>
      <c r="I187" t="s">
        <v>1334</v>
      </c>
      <c r="J187" t="s">
        <v>6252</v>
      </c>
      <c r="K187" s="125" t="str">
        <f t="shared" si="2"/>
        <v>97</v>
      </c>
      <c r="L187">
        <f>VLOOKUP(E187,所属団体コード!$A$2:$B$225,2,0)</f>
        <v>134</v>
      </c>
      <c r="M187" s="125" t="s">
        <v>5051</v>
      </c>
    </row>
    <row r="188" spans="1:13" x14ac:dyDescent="0.15">
      <c r="A188">
        <v>1187</v>
      </c>
      <c r="B188" t="s">
        <v>5808</v>
      </c>
      <c r="C188" t="s">
        <v>5809</v>
      </c>
      <c r="D188" t="s">
        <v>118</v>
      </c>
      <c r="E188" t="s">
        <v>1789</v>
      </c>
      <c r="F188" t="s">
        <v>220</v>
      </c>
      <c r="G188">
        <v>38</v>
      </c>
      <c r="H188">
        <v>600000187</v>
      </c>
      <c r="I188" t="s">
        <v>766</v>
      </c>
      <c r="J188" t="s">
        <v>770</v>
      </c>
      <c r="K188" s="125" t="str">
        <f t="shared" si="2"/>
        <v>97</v>
      </c>
      <c r="L188">
        <f>VLOOKUP(E188,所属団体コード!$A$2:$B$225,2,0)</f>
        <v>134</v>
      </c>
      <c r="M188" s="125" t="s">
        <v>4988</v>
      </c>
    </row>
    <row r="189" spans="1:13" x14ac:dyDescent="0.15">
      <c r="A189">
        <v>1188</v>
      </c>
      <c r="B189" t="s">
        <v>5810</v>
      </c>
      <c r="C189" t="s">
        <v>5811</v>
      </c>
      <c r="D189" t="s">
        <v>99</v>
      </c>
      <c r="E189" t="s">
        <v>1789</v>
      </c>
      <c r="F189" t="s">
        <v>220</v>
      </c>
      <c r="G189">
        <v>38</v>
      </c>
      <c r="H189">
        <v>600000188</v>
      </c>
      <c r="I189" t="s">
        <v>1411</v>
      </c>
      <c r="J189" t="s">
        <v>720</v>
      </c>
      <c r="K189" s="125" t="str">
        <f t="shared" si="2"/>
        <v>96</v>
      </c>
      <c r="L189">
        <f>VLOOKUP(E189,所属団体コード!$A$2:$B$225,2,0)</f>
        <v>134</v>
      </c>
      <c r="M189" s="125" t="s">
        <v>6368</v>
      </c>
    </row>
    <row r="190" spans="1:13" x14ac:dyDescent="0.15">
      <c r="A190">
        <v>1189</v>
      </c>
      <c r="B190" t="s">
        <v>5812</v>
      </c>
      <c r="C190" t="s">
        <v>5813</v>
      </c>
      <c r="D190" t="s">
        <v>178</v>
      </c>
      <c r="E190" t="s">
        <v>1789</v>
      </c>
      <c r="F190" t="s">
        <v>220</v>
      </c>
      <c r="G190">
        <v>38</v>
      </c>
      <c r="H190">
        <v>600000189</v>
      </c>
      <c r="I190" t="s">
        <v>6179</v>
      </c>
      <c r="J190" t="s">
        <v>6253</v>
      </c>
      <c r="K190" s="125" t="str">
        <f t="shared" si="2"/>
        <v>94</v>
      </c>
      <c r="L190">
        <f>VLOOKUP(E190,所属団体コード!$A$2:$B$225,2,0)</f>
        <v>134</v>
      </c>
      <c r="M190" s="125" t="s">
        <v>6369</v>
      </c>
    </row>
    <row r="191" spans="1:13" x14ac:dyDescent="0.15">
      <c r="A191">
        <v>1190</v>
      </c>
      <c r="B191" t="s">
        <v>5814</v>
      </c>
      <c r="C191" t="s">
        <v>5815</v>
      </c>
      <c r="D191" t="s">
        <v>178</v>
      </c>
      <c r="E191" t="s">
        <v>1789</v>
      </c>
      <c r="F191" t="s">
        <v>220</v>
      </c>
      <c r="G191">
        <v>38</v>
      </c>
      <c r="H191">
        <v>600000190</v>
      </c>
      <c r="I191" t="s">
        <v>1315</v>
      </c>
      <c r="J191" t="s">
        <v>6254</v>
      </c>
      <c r="K191" s="125" t="str">
        <f t="shared" si="2"/>
        <v>95</v>
      </c>
      <c r="L191">
        <f>VLOOKUP(E191,所属団体コード!$A$2:$B$225,2,0)</f>
        <v>134</v>
      </c>
      <c r="M191" s="125" t="s">
        <v>4891</v>
      </c>
    </row>
    <row r="192" spans="1:13" x14ac:dyDescent="0.15">
      <c r="A192">
        <v>1191</v>
      </c>
      <c r="B192" t="s">
        <v>5816</v>
      </c>
      <c r="C192" t="s">
        <v>5817</v>
      </c>
      <c r="D192" t="s">
        <v>126</v>
      </c>
      <c r="E192" t="s">
        <v>1789</v>
      </c>
      <c r="F192" t="s">
        <v>220</v>
      </c>
      <c r="G192">
        <v>38</v>
      </c>
      <c r="H192">
        <v>600000191</v>
      </c>
      <c r="I192" t="s">
        <v>1305</v>
      </c>
      <c r="J192" t="s">
        <v>657</v>
      </c>
      <c r="K192" s="125" t="str">
        <f t="shared" si="2"/>
        <v>99</v>
      </c>
      <c r="L192">
        <f>VLOOKUP(E192,所属団体コード!$A$2:$B$225,2,0)</f>
        <v>134</v>
      </c>
      <c r="M192" s="125" t="s">
        <v>5434</v>
      </c>
    </row>
    <row r="193" spans="1:13" x14ac:dyDescent="0.15">
      <c r="A193">
        <v>1192</v>
      </c>
      <c r="B193" t="s">
        <v>5818</v>
      </c>
      <c r="C193" t="s">
        <v>5819</v>
      </c>
      <c r="D193" t="s">
        <v>126</v>
      </c>
      <c r="E193" t="s">
        <v>1789</v>
      </c>
      <c r="F193" t="s">
        <v>220</v>
      </c>
      <c r="G193">
        <v>38</v>
      </c>
      <c r="H193">
        <v>600000192</v>
      </c>
      <c r="I193" t="s">
        <v>1305</v>
      </c>
      <c r="J193" t="s">
        <v>732</v>
      </c>
      <c r="K193" s="125" t="str">
        <f t="shared" si="2"/>
        <v>99</v>
      </c>
      <c r="L193">
        <f>VLOOKUP(E193,所属団体コード!$A$2:$B$225,2,0)</f>
        <v>134</v>
      </c>
      <c r="M193" s="125" t="s">
        <v>6370</v>
      </c>
    </row>
    <row r="194" spans="1:13" x14ac:dyDescent="0.15">
      <c r="A194">
        <v>1193</v>
      </c>
      <c r="B194" t="s">
        <v>5820</v>
      </c>
      <c r="C194" t="s">
        <v>5821</v>
      </c>
      <c r="D194" t="s">
        <v>126</v>
      </c>
      <c r="E194" t="s">
        <v>1789</v>
      </c>
      <c r="F194" t="s">
        <v>220</v>
      </c>
      <c r="G194">
        <v>38</v>
      </c>
      <c r="H194">
        <v>600000193</v>
      </c>
      <c r="I194" t="s">
        <v>1276</v>
      </c>
      <c r="J194" t="s">
        <v>706</v>
      </c>
      <c r="K194" s="125" t="str">
        <f t="shared" si="2"/>
        <v>00</v>
      </c>
      <c r="L194">
        <f>VLOOKUP(E194,所属団体コード!$A$2:$B$225,2,0)</f>
        <v>134</v>
      </c>
      <c r="M194" s="125" t="s">
        <v>1427</v>
      </c>
    </row>
    <row r="195" spans="1:13" x14ac:dyDescent="0.15">
      <c r="A195">
        <v>1194</v>
      </c>
      <c r="B195" t="s">
        <v>5822</v>
      </c>
      <c r="C195" t="s">
        <v>5823</v>
      </c>
      <c r="D195" t="s">
        <v>118</v>
      </c>
      <c r="E195" t="s">
        <v>1789</v>
      </c>
      <c r="F195" t="s">
        <v>220</v>
      </c>
      <c r="G195">
        <v>38</v>
      </c>
      <c r="H195">
        <v>600000194</v>
      </c>
      <c r="I195" t="s">
        <v>761</v>
      </c>
      <c r="J195" t="s">
        <v>746</v>
      </c>
      <c r="K195" s="125" t="str">
        <f t="shared" si="2"/>
        <v>98</v>
      </c>
      <c r="L195">
        <f>VLOOKUP(E195,所属団体コード!$A$2:$B$225,2,0)</f>
        <v>134</v>
      </c>
      <c r="M195" s="125" t="s">
        <v>4923</v>
      </c>
    </row>
    <row r="196" spans="1:13" x14ac:dyDescent="0.15">
      <c r="A196">
        <v>1195</v>
      </c>
      <c r="B196" t="s">
        <v>5824</v>
      </c>
      <c r="C196" t="s">
        <v>5825</v>
      </c>
      <c r="D196" t="s">
        <v>118</v>
      </c>
      <c r="E196" t="s">
        <v>1789</v>
      </c>
      <c r="F196" t="s">
        <v>220</v>
      </c>
      <c r="G196">
        <v>38</v>
      </c>
      <c r="H196">
        <v>600000195</v>
      </c>
      <c r="I196" t="s">
        <v>1066</v>
      </c>
      <c r="J196" t="s">
        <v>6255</v>
      </c>
      <c r="K196" s="125" t="str">
        <f t="shared" si="2"/>
        <v>98</v>
      </c>
      <c r="L196">
        <f>VLOOKUP(E196,所属団体コード!$A$2:$B$225,2,0)</f>
        <v>134</v>
      </c>
      <c r="M196" s="125" t="s">
        <v>6371</v>
      </c>
    </row>
    <row r="197" spans="1:13" x14ac:dyDescent="0.15">
      <c r="A197">
        <v>1196</v>
      </c>
      <c r="B197" t="s">
        <v>5826</v>
      </c>
      <c r="C197" t="s">
        <v>5827</v>
      </c>
      <c r="D197" t="s">
        <v>118</v>
      </c>
      <c r="E197" t="s">
        <v>1789</v>
      </c>
      <c r="F197" t="s">
        <v>220</v>
      </c>
      <c r="G197">
        <v>26</v>
      </c>
      <c r="H197">
        <v>600000196</v>
      </c>
      <c r="I197" t="s">
        <v>1414</v>
      </c>
      <c r="J197" t="s">
        <v>801</v>
      </c>
      <c r="K197" s="125" t="str">
        <f t="shared" ref="K197:K260" si="3">LEFT(M197,2)</f>
        <v>97</v>
      </c>
      <c r="L197">
        <f>VLOOKUP(E197,所属団体コード!$A$2:$B$225,2,0)</f>
        <v>134</v>
      </c>
      <c r="M197" s="125" t="s">
        <v>6372</v>
      </c>
    </row>
    <row r="198" spans="1:13" x14ac:dyDescent="0.15">
      <c r="A198">
        <v>1197</v>
      </c>
      <c r="B198" t="s">
        <v>5828</v>
      </c>
      <c r="C198" t="s">
        <v>5829</v>
      </c>
      <c r="D198" t="s">
        <v>118</v>
      </c>
      <c r="E198" t="s">
        <v>1789</v>
      </c>
      <c r="F198" t="s">
        <v>220</v>
      </c>
      <c r="G198">
        <v>38</v>
      </c>
      <c r="H198">
        <v>600000197</v>
      </c>
      <c r="I198" t="s">
        <v>1057</v>
      </c>
      <c r="J198" t="s">
        <v>828</v>
      </c>
      <c r="K198" s="125" t="str">
        <f t="shared" si="3"/>
        <v>98</v>
      </c>
      <c r="L198">
        <f>VLOOKUP(E198,所属団体コード!$A$2:$B$225,2,0)</f>
        <v>134</v>
      </c>
      <c r="M198" s="125" t="s">
        <v>6373</v>
      </c>
    </row>
    <row r="199" spans="1:13" x14ac:dyDescent="0.15">
      <c r="A199">
        <v>1198</v>
      </c>
      <c r="B199" t="s">
        <v>5830</v>
      </c>
      <c r="C199" t="s">
        <v>5831</v>
      </c>
      <c r="D199" t="s">
        <v>118</v>
      </c>
      <c r="E199" t="s">
        <v>1789</v>
      </c>
      <c r="F199" t="s">
        <v>220</v>
      </c>
      <c r="G199">
        <v>34</v>
      </c>
      <c r="H199">
        <v>600000198</v>
      </c>
      <c r="I199" t="s">
        <v>1293</v>
      </c>
      <c r="J199" t="s">
        <v>6256</v>
      </c>
      <c r="K199" s="125" t="str">
        <f t="shared" si="3"/>
        <v>98</v>
      </c>
      <c r="L199">
        <f>VLOOKUP(E199,所属団体コード!$A$2:$B$225,2,0)</f>
        <v>134</v>
      </c>
      <c r="M199" s="125" t="s">
        <v>6351</v>
      </c>
    </row>
    <row r="200" spans="1:13" x14ac:dyDescent="0.15">
      <c r="A200">
        <v>1199</v>
      </c>
      <c r="B200" t="s">
        <v>5832</v>
      </c>
      <c r="C200" t="s">
        <v>5833</v>
      </c>
      <c r="D200" t="s">
        <v>118</v>
      </c>
      <c r="E200" t="s">
        <v>1789</v>
      </c>
      <c r="F200" t="s">
        <v>220</v>
      </c>
      <c r="G200">
        <v>38</v>
      </c>
      <c r="H200">
        <v>600000199</v>
      </c>
      <c r="I200" t="s">
        <v>1254</v>
      </c>
      <c r="J200" t="s">
        <v>960</v>
      </c>
      <c r="K200" s="125" t="str">
        <f t="shared" si="3"/>
        <v>98</v>
      </c>
      <c r="L200">
        <f>VLOOKUP(E200,所属団体コード!$A$2:$B$225,2,0)</f>
        <v>134</v>
      </c>
      <c r="M200" s="125" t="s">
        <v>4873</v>
      </c>
    </row>
    <row r="201" spans="1:13" x14ac:dyDescent="0.15">
      <c r="A201">
        <v>1200</v>
      </c>
      <c r="B201" t="s">
        <v>5834</v>
      </c>
      <c r="C201" t="s">
        <v>5835</v>
      </c>
      <c r="D201" t="s">
        <v>99</v>
      </c>
      <c r="E201" t="s">
        <v>1789</v>
      </c>
      <c r="F201" t="s">
        <v>220</v>
      </c>
      <c r="G201">
        <v>38</v>
      </c>
      <c r="H201">
        <v>600000200</v>
      </c>
      <c r="I201" t="s">
        <v>1245</v>
      </c>
      <c r="J201" t="s">
        <v>1228</v>
      </c>
      <c r="K201" s="125" t="str">
        <f t="shared" si="3"/>
        <v>97</v>
      </c>
      <c r="L201">
        <f>VLOOKUP(E201,所属団体コード!$A$2:$B$225,2,0)</f>
        <v>134</v>
      </c>
      <c r="M201" s="125" t="s">
        <v>4837</v>
      </c>
    </row>
    <row r="202" spans="1:13" x14ac:dyDescent="0.15">
      <c r="A202">
        <v>1201</v>
      </c>
      <c r="B202" t="s">
        <v>5836</v>
      </c>
      <c r="C202" t="s">
        <v>5837</v>
      </c>
      <c r="D202" t="s">
        <v>99</v>
      </c>
      <c r="E202" t="s">
        <v>1789</v>
      </c>
      <c r="F202" t="s">
        <v>220</v>
      </c>
      <c r="G202">
        <v>38</v>
      </c>
      <c r="H202">
        <v>600000201</v>
      </c>
      <c r="I202" t="s">
        <v>1264</v>
      </c>
      <c r="J202" t="s">
        <v>1139</v>
      </c>
      <c r="K202" s="125" t="str">
        <f t="shared" si="3"/>
        <v>97</v>
      </c>
      <c r="L202">
        <f>VLOOKUP(E202,所属団体コード!$A$2:$B$225,2,0)</f>
        <v>134</v>
      </c>
      <c r="M202" s="125" t="s">
        <v>6374</v>
      </c>
    </row>
    <row r="203" spans="1:13" x14ac:dyDescent="0.15">
      <c r="A203">
        <v>1202</v>
      </c>
      <c r="B203" t="s">
        <v>5838</v>
      </c>
      <c r="C203" t="s">
        <v>5839</v>
      </c>
      <c r="D203" t="s">
        <v>99</v>
      </c>
      <c r="E203" t="s">
        <v>1804</v>
      </c>
      <c r="F203" t="s">
        <v>1887</v>
      </c>
      <c r="G203">
        <v>34</v>
      </c>
      <c r="H203">
        <v>600000202</v>
      </c>
      <c r="I203" t="s">
        <v>1217</v>
      </c>
      <c r="J203" t="s">
        <v>732</v>
      </c>
      <c r="K203" s="125" t="str">
        <f t="shared" si="3"/>
        <v>97</v>
      </c>
      <c r="L203">
        <f>VLOOKUP(E203,所属団体コード!$A$2:$B$225,2,0)</f>
        <v>151</v>
      </c>
      <c r="M203" s="125" t="s">
        <v>6375</v>
      </c>
    </row>
    <row r="204" spans="1:13" x14ac:dyDescent="0.15">
      <c r="A204">
        <v>1203</v>
      </c>
      <c r="B204" t="s">
        <v>5840</v>
      </c>
      <c r="C204" t="s">
        <v>5841</v>
      </c>
      <c r="D204" t="s">
        <v>118</v>
      </c>
      <c r="E204" t="s">
        <v>1804</v>
      </c>
      <c r="F204" t="s">
        <v>1887</v>
      </c>
      <c r="G204">
        <v>33</v>
      </c>
      <c r="H204">
        <v>600000203</v>
      </c>
      <c r="I204" t="s">
        <v>1299</v>
      </c>
      <c r="J204" t="s">
        <v>732</v>
      </c>
      <c r="K204" s="125" t="str">
        <f t="shared" si="3"/>
        <v>98</v>
      </c>
      <c r="L204">
        <f>VLOOKUP(E204,所属団体コード!$A$2:$B$225,2,0)</f>
        <v>151</v>
      </c>
      <c r="M204" s="125" t="s">
        <v>6339</v>
      </c>
    </row>
    <row r="205" spans="1:13" x14ac:dyDescent="0.15">
      <c r="A205">
        <v>1204</v>
      </c>
      <c r="B205" t="s">
        <v>5842</v>
      </c>
      <c r="C205" t="s">
        <v>5843</v>
      </c>
      <c r="D205" t="s">
        <v>126</v>
      </c>
      <c r="E205" t="s">
        <v>1804</v>
      </c>
      <c r="F205" t="s">
        <v>1887</v>
      </c>
      <c r="G205">
        <v>32</v>
      </c>
      <c r="H205">
        <v>600000204</v>
      </c>
      <c r="I205" t="s">
        <v>1251</v>
      </c>
      <c r="J205" t="s">
        <v>762</v>
      </c>
      <c r="K205" s="125" t="str">
        <f t="shared" si="3"/>
        <v>00</v>
      </c>
      <c r="L205">
        <f>VLOOKUP(E205,所属団体コード!$A$2:$B$225,2,0)</f>
        <v>151</v>
      </c>
      <c r="M205" s="125" t="s">
        <v>1617</v>
      </c>
    </row>
    <row r="206" spans="1:13" x14ac:dyDescent="0.15">
      <c r="A206">
        <v>1205</v>
      </c>
      <c r="B206" t="s">
        <v>5844</v>
      </c>
      <c r="C206" t="s">
        <v>5845</v>
      </c>
      <c r="D206" t="s">
        <v>126</v>
      </c>
      <c r="E206" t="s">
        <v>1804</v>
      </c>
      <c r="F206" t="s">
        <v>1887</v>
      </c>
      <c r="G206">
        <v>31</v>
      </c>
      <c r="H206">
        <v>600000205</v>
      </c>
      <c r="I206" t="s">
        <v>1250</v>
      </c>
      <c r="J206" t="s">
        <v>801</v>
      </c>
      <c r="K206" s="125" t="str">
        <f t="shared" si="3"/>
        <v>99</v>
      </c>
      <c r="L206">
        <f>VLOOKUP(E206,所属団体コード!$A$2:$B$225,2,0)</f>
        <v>151</v>
      </c>
      <c r="M206" s="125" t="s">
        <v>5079</v>
      </c>
    </row>
    <row r="207" spans="1:13" x14ac:dyDescent="0.15">
      <c r="A207">
        <v>1206</v>
      </c>
      <c r="B207" t="s">
        <v>5846</v>
      </c>
      <c r="C207" t="s">
        <v>5847</v>
      </c>
      <c r="D207" t="s">
        <v>126</v>
      </c>
      <c r="E207" t="s">
        <v>1804</v>
      </c>
      <c r="F207" t="s">
        <v>1887</v>
      </c>
      <c r="G207">
        <v>34</v>
      </c>
      <c r="H207">
        <v>600000206</v>
      </c>
      <c r="I207" t="s">
        <v>1357</v>
      </c>
      <c r="J207" t="s">
        <v>960</v>
      </c>
      <c r="K207" s="125" t="str">
        <f t="shared" si="3"/>
        <v>99</v>
      </c>
      <c r="L207">
        <f>VLOOKUP(E207,所属団体コード!$A$2:$B$225,2,0)</f>
        <v>151</v>
      </c>
      <c r="M207" s="125" t="s">
        <v>5004</v>
      </c>
    </row>
    <row r="208" spans="1:13" x14ac:dyDescent="0.15">
      <c r="A208">
        <v>1207</v>
      </c>
      <c r="B208" t="s">
        <v>5848</v>
      </c>
      <c r="C208" t="s">
        <v>5849</v>
      </c>
      <c r="D208" t="s">
        <v>129</v>
      </c>
      <c r="E208" t="s">
        <v>1804</v>
      </c>
      <c r="F208" t="s">
        <v>1887</v>
      </c>
      <c r="G208">
        <v>32</v>
      </c>
      <c r="H208">
        <v>600000207</v>
      </c>
      <c r="I208" t="s">
        <v>1404</v>
      </c>
      <c r="J208" t="s">
        <v>1348</v>
      </c>
      <c r="K208" s="125" t="str">
        <f t="shared" si="3"/>
        <v>00</v>
      </c>
      <c r="L208">
        <f>VLOOKUP(E208,所属団体コード!$A$2:$B$225,2,0)</f>
        <v>151</v>
      </c>
      <c r="M208" s="125" t="s">
        <v>1605</v>
      </c>
    </row>
    <row r="209" spans="1:13" x14ac:dyDescent="0.15">
      <c r="A209">
        <v>1208</v>
      </c>
      <c r="B209" t="s">
        <v>5850</v>
      </c>
      <c r="C209" t="s">
        <v>5851</v>
      </c>
      <c r="D209" t="s">
        <v>129</v>
      </c>
      <c r="E209" t="s">
        <v>1804</v>
      </c>
      <c r="F209" t="s">
        <v>1887</v>
      </c>
      <c r="G209">
        <v>33</v>
      </c>
      <c r="H209">
        <v>600000208</v>
      </c>
      <c r="I209" t="s">
        <v>1341</v>
      </c>
      <c r="J209" t="s">
        <v>4537</v>
      </c>
      <c r="K209" s="125" t="str">
        <f t="shared" si="3"/>
        <v>00</v>
      </c>
      <c r="L209">
        <f>VLOOKUP(E209,所属団体コード!$A$2:$B$225,2,0)</f>
        <v>151</v>
      </c>
      <c r="M209" s="125" t="s">
        <v>1453</v>
      </c>
    </row>
    <row r="210" spans="1:13" x14ac:dyDescent="0.15">
      <c r="A210">
        <v>1209</v>
      </c>
      <c r="B210" t="s">
        <v>5852</v>
      </c>
      <c r="C210" t="s">
        <v>5853</v>
      </c>
      <c r="D210" t="s">
        <v>129</v>
      </c>
      <c r="E210" t="s">
        <v>1804</v>
      </c>
      <c r="F210" t="s">
        <v>1887</v>
      </c>
      <c r="G210">
        <v>33</v>
      </c>
      <c r="H210">
        <v>600000209</v>
      </c>
      <c r="I210" t="s">
        <v>1273</v>
      </c>
      <c r="J210" t="s">
        <v>6257</v>
      </c>
      <c r="K210" s="125" t="str">
        <f t="shared" si="3"/>
        <v>00</v>
      </c>
      <c r="L210">
        <f>VLOOKUP(E210,所属団体コード!$A$2:$B$225,2,0)</f>
        <v>151</v>
      </c>
      <c r="M210" s="125" t="s">
        <v>1486</v>
      </c>
    </row>
    <row r="211" spans="1:13" x14ac:dyDescent="0.15">
      <c r="A211">
        <v>1210</v>
      </c>
      <c r="B211" t="s">
        <v>5854</v>
      </c>
      <c r="C211" t="s">
        <v>5855</v>
      </c>
      <c r="D211" t="s">
        <v>144</v>
      </c>
      <c r="E211" t="s">
        <v>1816</v>
      </c>
      <c r="F211" t="s">
        <v>1899</v>
      </c>
      <c r="G211">
        <v>33</v>
      </c>
      <c r="H211">
        <v>600000210</v>
      </c>
      <c r="I211" t="s">
        <v>607</v>
      </c>
      <c r="J211" t="s">
        <v>1402</v>
      </c>
      <c r="K211" s="125" t="str">
        <f t="shared" si="3"/>
        <v>95</v>
      </c>
      <c r="L211">
        <f>VLOOKUP(E211,所属団体コード!$A$2:$B$225,2,0)</f>
        <v>163</v>
      </c>
      <c r="M211" s="125" t="s">
        <v>6376</v>
      </c>
    </row>
    <row r="212" spans="1:13" x14ac:dyDescent="0.15">
      <c r="A212">
        <v>1211</v>
      </c>
      <c r="B212" t="s">
        <v>5856</v>
      </c>
      <c r="C212" t="s">
        <v>5857</v>
      </c>
      <c r="D212" t="s">
        <v>118</v>
      </c>
      <c r="E212" t="s">
        <v>1816</v>
      </c>
      <c r="F212" t="s">
        <v>1899</v>
      </c>
      <c r="G212">
        <v>34</v>
      </c>
      <c r="H212">
        <v>600000211</v>
      </c>
      <c r="I212" t="s">
        <v>1374</v>
      </c>
      <c r="J212" t="s">
        <v>733</v>
      </c>
      <c r="K212" s="125" t="str">
        <f t="shared" si="3"/>
        <v>99</v>
      </c>
      <c r="L212">
        <f>VLOOKUP(E212,所属団体コード!$A$2:$B$225,2,0)</f>
        <v>163</v>
      </c>
      <c r="M212" s="125" t="s">
        <v>5003</v>
      </c>
    </row>
    <row r="213" spans="1:13" x14ac:dyDescent="0.15">
      <c r="A213">
        <v>1212</v>
      </c>
      <c r="B213" t="s">
        <v>5858</v>
      </c>
      <c r="C213" t="s">
        <v>5859</v>
      </c>
      <c r="D213" t="s">
        <v>118</v>
      </c>
      <c r="E213" t="s">
        <v>1816</v>
      </c>
      <c r="F213" t="s">
        <v>1899</v>
      </c>
      <c r="G213">
        <v>33</v>
      </c>
      <c r="H213">
        <v>600000212</v>
      </c>
      <c r="I213" t="s">
        <v>1284</v>
      </c>
      <c r="J213" t="s">
        <v>4754</v>
      </c>
      <c r="K213" s="125" t="str">
        <f t="shared" si="3"/>
        <v>98</v>
      </c>
      <c r="L213">
        <f>VLOOKUP(E213,所属団体コード!$A$2:$B$225,2,0)</f>
        <v>163</v>
      </c>
      <c r="M213" s="125" t="s">
        <v>6377</v>
      </c>
    </row>
    <row r="214" spans="1:13" x14ac:dyDescent="0.15">
      <c r="A214">
        <v>1213</v>
      </c>
      <c r="B214" t="s">
        <v>5860</v>
      </c>
      <c r="C214" t="s">
        <v>5861</v>
      </c>
      <c r="D214" t="s">
        <v>126</v>
      </c>
      <c r="E214" t="s">
        <v>1816</v>
      </c>
      <c r="F214" t="s">
        <v>1899</v>
      </c>
      <c r="G214">
        <v>33</v>
      </c>
      <c r="H214">
        <v>600000213</v>
      </c>
      <c r="I214" t="s">
        <v>607</v>
      </c>
      <c r="J214" t="s">
        <v>6258</v>
      </c>
      <c r="K214" s="125" t="str">
        <f t="shared" si="3"/>
        <v>99</v>
      </c>
      <c r="L214">
        <f>VLOOKUP(E214,所属団体コード!$A$2:$B$225,2,0)</f>
        <v>163</v>
      </c>
      <c r="M214" s="125" t="s">
        <v>6378</v>
      </c>
    </row>
    <row r="215" spans="1:13" x14ac:dyDescent="0.15">
      <c r="A215">
        <v>1214</v>
      </c>
      <c r="B215" t="s">
        <v>5862</v>
      </c>
      <c r="C215" t="s">
        <v>5863</v>
      </c>
      <c r="D215" t="s">
        <v>126</v>
      </c>
      <c r="E215" t="s">
        <v>1816</v>
      </c>
      <c r="F215" t="s">
        <v>1899</v>
      </c>
      <c r="G215">
        <v>33</v>
      </c>
      <c r="H215">
        <v>600000214</v>
      </c>
      <c r="I215" t="s">
        <v>1243</v>
      </c>
      <c r="J215" t="s">
        <v>6259</v>
      </c>
      <c r="K215" s="125" t="str">
        <f t="shared" si="3"/>
        <v>99</v>
      </c>
      <c r="L215">
        <f>VLOOKUP(E215,所属団体コード!$A$2:$B$225,2,0)</f>
        <v>163</v>
      </c>
      <c r="M215" s="125" t="s">
        <v>5354</v>
      </c>
    </row>
    <row r="216" spans="1:13" x14ac:dyDescent="0.15">
      <c r="A216">
        <v>1215</v>
      </c>
      <c r="B216" t="s">
        <v>5864</v>
      </c>
      <c r="C216" t="s">
        <v>5865</v>
      </c>
      <c r="D216" t="s">
        <v>126</v>
      </c>
      <c r="E216" t="s">
        <v>1816</v>
      </c>
      <c r="F216" t="s">
        <v>1899</v>
      </c>
      <c r="G216">
        <v>33</v>
      </c>
      <c r="H216">
        <v>600000215</v>
      </c>
      <c r="I216" t="s">
        <v>1299</v>
      </c>
      <c r="J216" t="s">
        <v>6260</v>
      </c>
      <c r="K216" s="125" t="str">
        <f t="shared" si="3"/>
        <v>99</v>
      </c>
      <c r="L216">
        <f>VLOOKUP(E216,所属団体コード!$A$2:$B$225,2,0)</f>
        <v>163</v>
      </c>
      <c r="M216" s="125" t="s">
        <v>5151</v>
      </c>
    </row>
    <row r="217" spans="1:13" x14ac:dyDescent="0.15">
      <c r="A217">
        <v>1216</v>
      </c>
      <c r="B217" t="s">
        <v>5866</v>
      </c>
      <c r="C217" t="s">
        <v>5867</v>
      </c>
      <c r="D217" t="s">
        <v>126</v>
      </c>
      <c r="E217" t="s">
        <v>1816</v>
      </c>
      <c r="F217" t="s">
        <v>1899</v>
      </c>
      <c r="G217">
        <v>33</v>
      </c>
      <c r="H217">
        <v>600000216</v>
      </c>
      <c r="I217" t="s">
        <v>1405</v>
      </c>
      <c r="J217" t="s">
        <v>829</v>
      </c>
      <c r="K217" s="125" t="str">
        <f t="shared" si="3"/>
        <v>99</v>
      </c>
      <c r="L217">
        <f>VLOOKUP(E217,所属団体コード!$A$2:$B$225,2,0)</f>
        <v>163</v>
      </c>
      <c r="M217" s="125" t="s">
        <v>5080</v>
      </c>
    </row>
    <row r="218" spans="1:13" x14ac:dyDescent="0.15">
      <c r="A218">
        <v>1217</v>
      </c>
      <c r="B218" t="s">
        <v>5868</v>
      </c>
      <c r="C218" t="s">
        <v>5869</v>
      </c>
      <c r="D218" t="s">
        <v>126</v>
      </c>
      <c r="E218" t="s">
        <v>1816</v>
      </c>
      <c r="F218" t="s">
        <v>1899</v>
      </c>
      <c r="G218">
        <v>33</v>
      </c>
      <c r="H218">
        <v>600000217</v>
      </c>
      <c r="I218" t="s">
        <v>1066</v>
      </c>
      <c r="J218" t="s">
        <v>705</v>
      </c>
      <c r="K218" s="125" t="str">
        <f t="shared" si="3"/>
        <v>99</v>
      </c>
      <c r="L218">
        <f>VLOOKUP(E218,所属団体コード!$A$2:$B$225,2,0)</f>
        <v>163</v>
      </c>
      <c r="M218" s="125" t="s">
        <v>5152</v>
      </c>
    </row>
    <row r="219" spans="1:13" x14ac:dyDescent="0.15">
      <c r="A219">
        <v>1218</v>
      </c>
      <c r="B219" t="s">
        <v>5870</v>
      </c>
      <c r="C219" t="s">
        <v>5871</v>
      </c>
      <c r="D219" t="s">
        <v>99</v>
      </c>
      <c r="E219" t="s">
        <v>1816</v>
      </c>
      <c r="F219" t="s">
        <v>1899</v>
      </c>
      <c r="G219">
        <v>33</v>
      </c>
      <c r="H219">
        <v>600000218</v>
      </c>
      <c r="I219" t="s">
        <v>6185</v>
      </c>
      <c r="J219" t="s">
        <v>6261</v>
      </c>
      <c r="K219" s="125" t="str">
        <f t="shared" si="3"/>
        <v>97</v>
      </c>
      <c r="L219">
        <f>VLOOKUP(E219,所属団体コード!$A$2:$B$225,2,0)</f>
        <v>163</v>
      </c>
      <c r="M219" s="125" t="s">
        <v>1635</v>
      </c>
    </row>
    <row r="220" spans="1:13" x14ac:dyDescent="0.15">
      <c r="A220">
        <v>1219</v>
      </c>
      <c r="B220" t="s">
        <v>5872</v>
      </c>
      <c r="C220" t="s">
        <v>5873</v>
      </c>
      <c r="D220" t="s">
        <v>99</v>
      </c>
      <c r="E220" t="s">
        <v>1816</v>
      </c>
      <c r="F220" t="s">
        <v>1899</v>
      </c>
      <c r="G220">
        <v>33</v>
      </c>
      <c r="H220">
        <v>600000219</v>
      </c>
      <c r="I220" t="s">
        <v>1327</v>
      </c>
      <c r="J220" t="s">
        <v>653</v>
      </c>
      <c r="K220" s="125" t="str">
        <f t="shared" si="3"/>
        <v>97</v>
      </c>
      <c r="L220">
        <f>VLOOKUP(E220,所属団体コード!$A$2:$B$225,2,0)</f>
        <v>163</v>
      </c>
      <c r="M220" s="125" t="s">
        <v>6379</v>
      </c>
    </row>
    <row r="221" spans="1:13" x14ac:dyDescent="0.15">
      <c r="A221">
        <v>1220</v>
      </c>
      <c r="B221" t="s">
        <v>5874</v>
      </c>
      <c r="C221" t="s">
        <v>5875</v>
      </c>
      <c r="D221" t="s">
        <v>144</v>
      </c>
      <c r="E221" t="s">
        <v>1792</v>
      </c>
      <c r="F221" t="s">
        <v>221</v>
      </c>
      <c r="G221">
        <v>37</v>
      </c>
      <c r="H221">
        <v>600000220</v>
      </c>
      <c r="I221" t="s">
        <v>1326</v>
      </c>
      <c r="J221" t="s">
        <v>916</v>
      </c>
      <c r="K221" s="125" t="str">
        <f t="shared" si="3"/>
        <v>96</v>
      </c>
      <c r="L221">
        <f>VLOOKUP(E221,所属団体コード!$A$2:$B$225,2,0)</f>
        <v>137</v>
      </c>
      <c r="M221" s="125" t="s">
        <v>6380</v>
      </c>
    </row>
    <row r="222" spans="1:13" x14ac:dyDescent="0.15">
      <c r="A222">
        <v>1221</v>
      </c>
      <c r="B222" t="s">
        <v>5876</v>
      </c>
      <c r="C222" t="s">
        <v>5877</v>
      </c>
      <c r="D222" t="s">
        <v>126</v>
      </c>
      <c r="E222" t="s">
        <v>1792</v>
      </c>
      <c r="F222" t="s">
        <v>221</v>
      </c>
      <c r="G222">
        <v>38</v>
      </c>
      <c r="H222">
        <v>600000221</v>
      </c>
      <c r="I222" t="s">
        <v>1291</v>
      </c>
      <c r="J222" t="s">
        <v>622</v>
      </c>
      <c r="K222" s="125" t="str">
        <f t="shared" si="3"/>
        <v>99</v>
      </c>
      <c r="L222">
        <f>VLOOKUP(E222,所属団体コード!$A$2:$B$225,2,0)</f>
        <v>137</v>
      </c>
      <c r="M222" s="125" t="s">
        <v>6381</v>
      </c>
    </row>
    <row r="223" spans="1:13" x14ac:dyDescent="0.15">
      <c r="A223">
        <v>1222</v>
      </c>
      <c r="B223" t="s">
        <v>5878</v>
      </c>
      <c r="C223" t="s">
        <v>5879</v>
      </c>
      <c r="D223" t="s">
        <v>126</v>
      </c>
      <c r="E223" t="s">
        <v>1792</v>
      </c>
      <c r="F223">
        <v>490105</v>
      </c>
      <c r="G223">
        <v>33</v>
      </c>
      <c r="H223">
        <v>600000222</v>
      </c>
      <c r="I223" t="s">
        <v>607</v>
      </c>
      <c r="J223" t="s">
        <v>872</v>
      </c>
      <c r="K223" s="125" t="str">
        <f t="shared" si="3"/>
        <v>99</v>
      </c>
      <c r="L223">
        <f>VLOOKUP(E223,所属団体コード!$A$2:$B$225,2,0)</f>
        <v>137</v>
      </c>
      <c r="M223" s="125" t="s">
        <v>6382</v>
      </c>
    </row>
    <row r="224" spans="1:13" x14ac:dyDescent="0.15">
      <c r="A224">
        <v>1223</v>
      </c>
      <c r="B224" t="s">
        <v>5880</v>
      </c>
      <c r="C224" t="s">
        <v>5881</v>
      </c>
      <c r="D224" t="s">
        <v>118</v>
      </c>
      <c r="E224" t="s">
        <v>1792</v>
      </c>
      <c r="F224" t="s">
        <v>221</v>
      </c>
      <c r="G224">
        <v>37</v>
      </c>
      <c r="H224">
        <v>600000223</v>
      </c>
      <c r="I224" t="s">
        <v>1353</v>
      </c>
      <c r="J224" t="s">
        <v>6262</v>
      </c>
      <c r="K224" s="125" t="str">
        <f t="shared" si="3"/>
        <v>98</v>
      </c>
      <c r="L224">
        <f>VLOOKUP(E224,所属団体コード!$A$2:$B$225,2,0)</f>
        <v>137</v>
      </c>
      <c r="M224" s="125" t="s">
        <v>5048</v>
      </c>
    </row>
    <row r="225" spans="1:13" x14ac:dyDescent="0.15">
      <c r="A225">
        <v>1224</v>
      </c>
      <c r="B225" t="s">
        <v>5882</v>
      </c>
      <c r="C225" t="s">
        <v>5883</v>
      </c>
      <c r="D225" t="s">
        <v>99</v>
      </c>
      <c r="E225" t="s">
        <v>1822</v>
      </c>
      <c r="F225" t="s">
        <v>1905</v>
      </c>
      <c r="G225">
        <v>45</v>
      </c>
      <c r="H225">
        <v>600000224</v>
      </c>
      <c r="I225" t="s">
        <v>724</v>
      </c>
      <c r="J225" t="s">
        <v>6263</v>
      </c>
      <c r="K225" s="125" t="str">
        <f t="shared" si="3"/>
        <v>98</v>
      </c>
      <c r="L225">
        <f>VLOOKUP(E225,所属団体コード!$A$2:$B$225,2,0)</f>
        <v>169</v>
      </c>
      <c r="M225" s="125" t="s">
        <v>4855</v>
      </c>
    </row>
    <row r="226" spans="1:13" x14ac:dyDescent="0.15">
      <c r="A226">
        <v>1225</v>
      </c>
      <c r="B226" t="s">
        <v>5884</v>
      </c>
      <c r="C226" t="s">
        <v>5885</v>
      </c>
      <c r="D226" t="s">
        <v>99</v>
      </c>
      <c r="E226" t="s">
        <v>1822</v>
      </c>
      <c r="F226" t="s">
        <v>1905</v>
      </c>
      <c r="G226">
        <v>46</v>
      </c>
      <c r="H226">
        <v>600000225</v>
      </c>
      <c r="I226" t="s">
        <v>1235</v>
      </c>
      <c r="J226" t="s">
        <v>6264</v>
      </c>
      <c r="K226" s="125" t="str">
        <f t="shared" si="3"/>
        <v>98</v>
      </c>
      <c r="L226">
        <f>VLOOKUP(E226,所属団体コード!$A$2:$B$225,2,0)</f>
        <v>169</v>
      </c>
      <c r="M226" s="125" t="s">
        <v>6383</v>
      </c>
    </row>
    <row r="227" spans="1:13" x14ac:dyDescent="0.15">
      <c r="A227">
        <v>1226</v>
      </c>
      <c r="B227" t="s">
        <v>5886</v>
      </c>
      <c r="C227" t="s">
        <v>5887</v>
      </c>
      <c r="D227" t="s">
        <v>118</v>
      </c>
      <c r="E227" t="s">
        <v>1822</v>
      </c>
      <c r="F227" t="s">
        <v>1905</v>
      </c>
      <c r="G227">
        <v>37</v>
      </c>
      <c r="H227">
        <v>600000226</v>
      </c>
      <c r="I227" t="s">
        <v>1240</v>
      </c>
      <c r="J227" t="s">
        <v>6265</v>
      </c>
      <c r="K227" s="125" t="str">
        <f t="shared" si="3"/>
        <v>98</v>
      </c>
      <c r="L227">
        <f>VLOOKUP(E227,所属団体コード!$A$2:$B$225,2,0)</f>
        <v>169</v>
      </c>
      <c r="M227" s="125" t="s">
        <v>6339</v>
      </c>
    </row>
    <row r="228" spans="1:13" x14ac:dyDescent="0.15">
      <c r="A228">
        <v>1227</v>
      </c>
      <c r="B228" t="s">
        <v>5888</v>
      </c>
      <c r="C228" t="s">
        <v>5889</v>
      </c>
      <c r="D228" t="s">
        <v>118</v>
      </c>
      <c r="E228" t="s">
        <v>1822</v>
      </c>
      <c r="F228" t="s">
        <v>1905</v>
      </c>
      <c r="G228">
        <v>33</v>
      </c>
      <c r="H228">
        <v>600000227</v>
      </c>
      <c r="I228" t="s">
        <v>1262</v>
      </c>
      <c r="J228" t="s">
        <v>6266</v>
      </c>
      <c r="K228" s="125" t="str">
        <f t="shared" si="3"/>
        <v>98</v>
      </c>
      <c r="L228">
        <f>VLOOKUP(E228,所属団体コード!$A$2:$B$225,2,0)</f>
        <v>169</v>
      </c>
      <c r="M228" s="125" t="s">
        <v>5235</v>
      </c>
    </row>
    <row r="229" spans="1:13" x14ac:dyDescent="0.15">
      <c r="A229">
        <v>1228</v>
      </c>
      <c r="B229" t="s">
        <v>5890</v>
      </c>
      <c r="C229" t="s">
        <v>5891</v>
      </c>
      <c r="D229" t="s">
        <v>118</v>
      </c>
      <c r="E229" t="s">
        <v>1822</v>
      </c>
      <c r="F229" t="s">
        <v>1905</v>
      </c>
      <c r="G229">
        <v>40</v>
      </c>
      <c r="H229">
        <v>600000228</v>
      </c>
      <c r="I229" t="s">
        <v>1238</v>
      </c>
      <c r="J229" t="s">
        <v>6267</v>
      </c>
      <c r="K229" s="125" t="str">
        <f t="shared" si="3"/>
        <v>98</v>
      </c>
      <c r="L229">
        <f>VLOOKUP(E229,所属団体コード!$A$2:$B$225,2,0)</f>
        <v>169</v>
      </c>
      <c r="M229" s="125" t="s">
        <v>5201</v>
      </c>
    </row>
    <row r="230" spans="1:13" x14ac:dyDescent="0.15">
      <c r="A230">
        <v>1229</v>
      </c>
      <c r="B230" t="s">
        <v>5892</v>
      </c>
      <c r="C230" t="s">
        <v>5893</v>
      </c>
      <c r="D230" t="s">
        <v>118</v>
      </c>
      <c r="E230" t="s">
        <v>1822</v>
      </c>
      <c r="F230" t="s">
        <v>1905</v>
      </c>
      <c r="G230">
        <v>28</v>
      </c>
      <c r="H230">
        <v>600000229</v>
      </c>
      <c r="I230" t="s">
        <v>1278</v>
      </c>
      <c r="J230" t="s">
        <v>960</v>
      </c>
      <c r="K230" s="125" t="str">
        <f t="shared" si="3"/>
        <v>99</v>
      </c>
      <c r="L230">
        <f>VLOOKUP(E230,所属団体コード!$A$2:$B$225,2,0)</f>
        <v>169</v>
      </c>
      <c r="M230" s="125" t="s">
        <v>4866</v>
      </c>
    </row>
    <row r="231" spans="1:13" x14ac:dyDescent="0.15">
      <c r="A231">
        <v>1230</v>
      </c>
      <c r="B231" t="s">
        <v>5894</v>
      </c>
      <c r="C231" t="s">
        <v>5895</v>
      </c>
      <c r="D231" t="s">
        <v>126</v>
      </c>
      <c r="E231" t="s">
        <v>1822</v>
      </c>
      <c r="F231" t="s">
        <v>1905</v>
      </c>
      <c r="G231">
        <v>39</v>
      </c>
      <c r="H231">
        <v>600000230</v>
      </c>
      <c r="I231" t="s">
        <v>1326</v>
      </c>
      <c r="J231" t="s">
        <v>944</v>
      </c>
      <c r="K231" s="125" t="str">
        <f t="shared" si="3"/>
        <v>00</v>
      </c>
      <c r="L231">
        <f>VLOOKUP(E231,所属団体コード!$A$2:$B$225,2,0)</f>
        <v>169</v>
      </c>
      <c r="M231" s="125" t="s">
        <v>1618</v>
      </c>
    </row>
    <row r="232" spans="1:13" x14ac:dyDescent="0.15">
      <c r="A232">
        <v>1231</v>
      </c>
      <c r="B232" t="s">
        <v>5476</v>
      </c>
      <c r="C232" t="s">
        <v>5896</v>
      </c>
      <c r="D232" t="s">
        <v>126</v>
      </c>
      <c r="E232" t="s">
        <v>1822</v>
      </c>
      <c r="F232" t="s">
        <v>1905</v>
      </c>
      <c r="G232">
        <v>33</v>
      </c>
      <c r="H232">
        <v>600000231</v>
      </c>
      <c r="I232" t="s">
        <v>1272</v>
      </c>
      <c r="J232" t="s">
        <v>706</v>
      </c>
      <c r="K232" s="125" t="str">
        <f t="shared" si="3"/>
        <v>99</v>
      </c>
      <c r="L232">
        <f>VLOOKUP(E232,所属団体コード!$A$2:$B$225,2,0)</f>
        <v>169</v>
      </c>
      <c r="M232" s="125" t="s">
        <v>5199</v>
      </c>
    </row>
    <row r="233" spans="1:13" x14ac:dyDescent="0.15">
      <c r="A233">
        <v>1232</v>
      </c>
      <c r="B233" t="s">
        <v>5897</v>
      </c>
      <c r="C233" t="s">
        <v>5898</v>
      </c>
      <c r="D233" t="s">
        <v>126</v>
      </c>
      <c r="E233" t="s">
        <v>1822</v>
      </c>
      <c r="F233" t="s">
        <v>1905</v>
      </c>
      <c r="G233">
        <v>33</v>
      </c>
      <c r="H233">
        <v>600000232</v>
      </c>
      <c r="I233" t="s">
        <v>6186</v>
      </c>
      <c r="J233" t="s">
        <v>842</v>
      </c>
      <c r="K233" s="125" t="str">
        <f t="shared" si="3"/>
        <v>00</v>
      </c>
      <c r="L233">
        <f>VLOOKUP(E233,所属団体コード!$A$2:$B$225,2,0)</f>
        <v>169</v>
      </c>
      <c r="M233" s="125" t="s">
        <v>1611</v>
      </c>
    </row>
    <row r="234" spans="1:13" x14ac:dyDescent="0.15">
      <c r="A234">
        <v>1233</v>
      </c>
      <c r="B234" t="s">
        <v>5899</v>
      </c>
      <c r="C234" t="s">
        <v>5900</v>
      </c>
      <c r="D234" t="s">
        <v>99</v>
      </c>
      <c r="E234" t="s">
        <v>1822</v>
      </c>
      <c r="F234" t="s">
        <v>1905</v>
      </c>
      <c r="G234">
        <v>34</v>
      </c>
      <c r="H234">
        <v>600000233</v>
      </c>
      <c r="I234" t="s">
        <v>1253</v>
      </c>
      <c r="J234" t="s">
        <v>960</v>
      </c>
      <c r="K234" s="125" t="str">
        <f t="shared" si="3"/>
        <v>97</v>
      </c>
      <c r="L234">
        <f>VLOOKUP(E234,所属団体コード!$A$2:$B$225,2,0)</f>
        <v>169</v>
      </c>
      <c r="M234" s="125" t="s">
        <v>6384</v>
      </c>
    </row>
    <row r="235" spans="1:13" x14ac:dyDescent="0.15">
      <c r="A235">
        <v>1234</v>
      </c>
      <c r="B235" t="s">
        <v>5901</v>
      </c>
      <c r="C235" t="s">
        <v>5902</v>
      </c>
      <c r="D235" t="s">
        <v>99</v>
      </c>
      <c r="E235" t="s">
        <v>1822</v>
      </c>
      <c r="F235" t="s">
        <v>1905</v>
      </c>
      <c r="G235">
        <v>43</v>
      </c>
      <c r="H235">
        <v>600000234</v>
      </c>
      <c r="I235" t="s">
        <v>1267</v>
      </c>
      <c r="J235" t="s">
        <v>887</v>
      </c>
      <c r="K235" s="125" t="str">
        <f t="shared" si="3"/>
        <v>98</v>
      </c>
      <c r="L235">
        <f>VLOOKUP(E235,所属団体コード!$A$2:$B$225,2,0)</f>
        <v>169</v>
      </c>
      <c r="M235" s="125" t="s">
        <v>5122</v>
      </c>
    </row>
    <row r="236" spans="1:13" x14ac:dyDescent="0.15">
      <c r="A236">
        <v>1235</v>
      </c>
      <c r="B236" t="s">
        <v>5903</v>
      </c>
      <c r="C236" t="s">
        <v>5904</v>
      </c>
      <c r="D236" t="s">
        <v>99</v>
      </c>
      <c r="E236" t="s">
        <v>1822</v>
      </c>
      <c r="F236" t="s">
        <v>1905</v>
      </c>
      <c r="G236">
        <v>28</v>
      </c>
      <c r="H236">
        <v>600000235</v>
      </c>
      <c r="I236" t="s">
        <v>6187</v>
      </c>
      <c r="J236" t="s">
        <v>981</v>
      </c>
      <c r="K236" s="125" t="str">
        <f t="shared" si="3"/>
        <v>97</v>
      </c>
      <c r="L236">
        <f>VLOOKUP(E236,所属団体コード!$A$2:$B$225,2,0)</f>
        <v>169</v>
      </c>
      <c r="M236" s="125" t="s">
        <v>6332</v>
      </c>
    </row>
    <row r="237" spans="1:13" x14ac:dyDescent="0.15">
      <c r="A237">
        <v>1236</v>
      </c>
      <c r="B237" t="s">
        <v>5905</v>
      </c>
      <c r="C237" t="s">
        <v>5906</v>
      </c>
      <c r="D237" t="s">
        <v>99</v>
      </c>
      <c r="E237" t="s">
        <v>1822</v>
      </c>
      <c r="F237" t="s">
        <v>1905</v>
      </c>
      <c r="G237">
        <v>34</v>
      </c>
      <c r="H237">
        <v>600000236</v>
      </c>
      <c r="I237" t="s">
        <v>1267</v>
      </c>
      <c r="J237" t="s">
        <v>1699</v>
      </c>
      <c r="K237" s="125" t="str">
        <f t="shared" si="3"/>
        <v>97</v>
      </c>
      <c r="L237">
        <f>VLOOKUP(E237,所属団体コード!$A$2:$B$225,2,0)</f>
        <v>169</v>
      </c>
      <c r="M237" s="125" t="s">
        <v>6385</v>
      </c>
    </row>
    <row r="238" spans="1:13" x14ac:dyDescent="0.15">
      <c r="A238">
        <v>1237</v>
      </c>
      <c r="B238" t="s">
        <v>5907</v>
      </c>
      <c r="C238" t="s">
        <v>5908</v>
      </c>
      <c r="D238" t="s">
        <v>118</v>
      </c>
      <c r="E238" t="s">
        <v>1822</v>
      </c>
      <c r="F238" t="s">
        <v>1905</v>
      </c>
      <c r="G238">
        <v>45</v>
      </c>
      <c r="H238">
        <v>600000237</v>
      </c>
      <c r="I238" t="s">
        <v>1695</v>
      </c>
      <c r="J238" t="s">
        <v>1183</v>
      </c>
      <c r="K238" s="125" t="str">
        <f t="shared" si="3"/>
        <v>98</v>
      </c>
      <c r="L238">
        <f>VLOOKUP(E238,所属団体コード!$A$2:$B$225,2,0)</f>
        <v>169</v>
      </c>
      <c r="M238" s="125" t="s">
        <v>6386</v>
      </c>
    </row>
    <row r="239" spans="1:13" x14ac:dyDescent="0.15">
      <c r="A239">
        <v>1238</v>
      </c>
      <c r="B239" t="s">
        <v>5909</v>
      </c>
      <c r="C239" t="s">
        <v>5910</v>
      </c>
      <c r="D239" t="s">
        <v>118</v>
      </c>
      <c r="E239" t="s">
        <v>1822</v>
      </c>
      <c r="F239" t="s">
        <v>1905</v>
      </c>
      <c r="G239">
        <v>38</v>
      </c>
      <c r="H239">
        <v>600000238</v>
      </c>
      <c r="I239" t="s">
        <v>1112</v>
      </c>
      <c r="J239" t="s">
        <v>6268</v>
      </c>
      <c r="K239" s="125" t="str">
        <f t="shared" si="3"/>
        <v>98</v>
      </c>
      <c r="L239">
        <f>VLOOKUP(E239,所属団体コード!$A$2:$B$225,2,0)</f>
        <v>169</v>
      </c>
      <c r="M239" s="125" t="s">
        <v>6373</v>
      </c>
    </row>
    <row r="240" spans="1:13" x14ac:dyDescent="0.15">
      <c r="A240">
        <v>1239</v>
      </c>
      <c r="B240" t="s">
        <v>5911</v>
      </c>
      <c r="C240" t="s">
        <v>5912</v>
      </c>
      <c r="D240" t="s">
        <v>118</v>
      </c>
      <c r="E240" t="s">
        <v>1822</v>
      </c>
      <c r="F240" t="s">
        <v>1905</v>
      </c>
      <c r="G240">
        <v>38</v>
      </c>
      <c r="H240">
        <v>600000239</v>
      </c>
      <c r="I240" t="s">
        <v>1329</v>
      </c>
      <c r="J240" t="s">
        <v>960</v>
      </c>
      <c r="K240" s="125" t="str">
        <f t="shared" si="3"/>
        <v>98</v>
      </c>
      <c r="L240">
        <f>VLOOKUP(E240,所属団体コード!$A$2:$B$225,2,0)</f>
        <v>169</v>
      </c>
      <c r="M240" s="125" t="s">
        <v>5408</v>
      </c>
    </row>
    <row r="241" spans="1:13" x14ac:dyDescent="0.15">
      <c r="A241">
        <v>1240</v>
      </c>
      <c r="B241" t="s">
        <v>5913</v>
      </c>
      <c r="C241" t="s">
        <v>5914</v>
      </c>
      <c r="D241" t="s">
        <v>118</v>
      </c>
      <c r="E241" t="s">
        <v>1822</v>
      </c>
      <c r="F241" t="s">
        <v>1905</v>
      </c>
      <c r="G241">
        <v>34</v>
      </c>
      <c r="H241">
        <v>600000240</v>
      </c>
      <c r="I241" t="s">
        <v>6188</v>
      </c>
      <c r="J241" t="s">
        <v>4489</v>
      </c>
      <c r="K241" s="125" t="str">
        <f t="shared" si="3"/>
        <v>98</v>
      </c>
      <c r="L241">
        <f>VLOOKUP(E241,所属団体コード!$A$2:$B$225,2,0)</f>
        <v>169</v>
      </c>
      <c r="M241" s="125" t="s">
        <v>6387</v>
      </c>
    </row>
    <row r="242" spans="1:13" x14ac:dyDescent="0.15">
      <c r="A242">
        <v>1241</v>
      </c>
      <c r="B242" t="s">
        <v>5915</v>
      </c>
      <c r="C242" t="s">
        <v>5916</v>
      </c>
      <c r="D242" t="s">
        <v>126</v>
      </c>
      <c r="E242" t="s">
        <v>1822</v>
      </c>
      <c r="F242" t="s">
        <v>1905</v>
      </c>
      <c r="G242">
        <v>33</v>
      </c>
      <c r="H242">
        <v>600000241</v>
      </c>
      <c r="I242" t="s">
        <v>1324</v>
      </c>
      <c r="J242" t="s">
        <v>974</v>
      </c>
      <c r="K242" s="125" t="str">
        <f t="shared" si="3"/>
        <v>99</v>
      </c>
      <c r="L242">
        <f>VLOOKUP(E242,所属団体コード!$A$2:$B$225,2,0)</f>
        <v>169</v>
      </c>
      <c r="M242" s="125" t="s">
        <v>4796</v>
      </c>
    </row>
    <row r="243" spans="1:13" x14ac:dyDescent="0.15">
      <c r="A243">
        <v>1242</v>
      </c>
      <c r="B243" t="s">
        <v>5917</v>
      </c>
      <c r="C243" t="s">
        <v>5918</v>
      </c>
      <c r="D243" t="s">
        <v>126</v>
      </c>
      <c r="E243" t="s">
        <v>1822</v>
      </c>
      <c r="F243" t="s">
        <v>1905</v>
      </c>
      <c r="G243">
        <v>45</v>
      </c>
      <c r="H243">
        <v>600000242</v>
      </c>
      <c r="I243" t="s">
        <v>1257</v>
      </c>
      <c r="J243" t="s">
        <v>664</v>
      </c>
      <c r="K243" s="125" t="str">
        <f t="shared" si="3"/>
        <v>99</v>
      </c>
      <c r="L243">
        <f>VLOOKUP(E243,所属団体コード!$A$2:$B$225,2,0)</f>
        <v>169</v>
      </c>
      <c r="M243" s="125" t="s">
        <v>6370</v>
      </c>
    </row>
    <row r="244" spans="1:13" x14ac:dyDescent="0.15">
      <c r="A244">
        <v>1243</v>
      </c>
      <c r="B244" t="s">
        <v>5919</v>
      </c>
      <c r="C244" t="s">
        <v>5920</v>
      </c>
      <c r="D244" t="s">
        <v>126</v>
      </c>
      <c r="E244" t="s">
        <v>1822</v>
      </c>
      <c r="F244" t="s">
        <v>1905</v>
      </c>
      <c r="G244">
        <v>38</v>
      </c>
      <c r="H244">
        <v>600000243</v>
      </c>
      <c r="I244" t="s">
        <v>1252</v>
      </c>
      <c r="J244" t="s">
        <v>957</v>
      </c>
      <c r="K244" s="125" t="str">
        <f t="shared" si="3"/>
        <v>99</v>
      </c>
      <c r="L244">
        <f>VLOOKUP(E244,所属団体コード!$A$2:$B$225,2,0)</f>
        <v>169</v>
      </c>
      <c r="M244" s="125" t="s">
        <v>6388</v>
      </c>
    </row>
    <row r="245" spans="1:13" x14ac:dyDescent="0.15">
      <c r="A245">
        <v>1244</v>
      </c>
      <c r="B245" t="s">
        <v>5921</v>
      </c>
      <c r="C245" t="s">
        <v>5922</v>
      </c>
      <c r="D245" t="s">
        <v>99</v>
      </c>
      <c r="E245" t="s">
        <v>1822</v>
      </c>
      <c r="F245" t="s">
        <v>1905</v>
      </c>
      <c r="G245">
        <v>34</v>
      </c>
      <c r="H245">
        <v>600000244</v>
      </c>
      <c r="I245" t="s">
        <v>1350</v>
      </c>
      <c r="J245" t="s">
        <v>6269</v>
      </c>
      <c r="K245" s="125" t="str">
        <f t="shared" si="3"/>
        <v>97</v>
      </c>
      <c r="L245">
        <f>VLOOKUP(E245,所属団体コード!$A$2:$B$225,2,0)</f>
        <v>169</v>
      </c>
      <c r="M245" s="125" t="s">
        <v>5180</v>
      </c>
    </row>
    <row r="246" spans="1:13" x14ac:dyDescent="0.15">
      <c r="A246">
        <v>1245</v>
      </c>
      <c r="B246" t="s">
        <v>5923</v>
      </c>
      <c r="C246" t="s">
        <v>5924</v>
      </c>
      <c r="D246" t="s">
        <v>99</v>
      </c>
      <c r="E246" t="s">
        <v>1822</v>
      </c>
      <c r="F246" t="s">
        <v>1905</v>
      </c>
      <c r="G246">
        <v>28</v>
      </c>
      <c r="H246">
        <v>600000245</v>
      </c>
      <c r="I246" t="s">
        <v>1327</v>
      </c>
      <c r="J246" t="s">
        <v>1064</v>
      </c>
      <c r="K246" s="125" t="str">
        <f t="shared" si="3"/>
        <v>97</v>
      </c>
      <c r="L246">
        <f>VLOOKUP(E246,所属団体コード!$A$2:$B$225,2,0)</f>
        <v>169</v>
      </c>
      <c r="M246" s="125" t="s">
        <v>4990</v>
      </c>
    </row>
    <row r="247" spans="1:13" x14ac:dyDescent="0.15">
      <c r="A247">
        <v>1246</v>
      </c>
      <c r="B247" t="s">
        <v>5925</v>
      </c>
      <c r="C247" t="s">
        <v>5926</v>
      </c>
      <c r="D247" t="s">
        <v>99</v>
      </c>
      <c r="E247" t="s">
        <v>1822</v>
      </c>
      <c r="F247" t="s">
        <v>1905</v>
      </c>
      <c r="G247">
        <v>38</v>
      </c>
      <c r="H247">
        <v>600000246</v>
      </c>
      <c r="I247" t="s">
        <v>6189</v>
      </c>
      <c r="J247" t="s">
        <v>750</v>
      </c>
      <c r="K247" s="125" t="str">
        <f t="shared" si="3"/>
        <v>97</v>
      </c>
      <c r="L247">
        <f>VLOOKUP(E247,所属団体コード!$A$2:$B$225,2,0)</f>
        <v>169</v>
      </c>
      <c r="M247" s="125" t="s">
        <v>6389</v>
      </c>
    </row>
    <row r="248" spans="1:13" x14ac:dyDescent="0.15">
      <c r="A248">
        <v>1247</v>
      </c>
      <c r="B248" t="s">
        <v>5927</v>
      </c>
      <c r="C248" t="s">
        <v>5928</v>
      </c>
      <c r="D248" t="s">
        <v>118</v>
      </c>
      <c r="E248" t="s">
        <v>1822</v>
      </c>
      <c r="F248" t="s">
        <v>1905</v>
      </c>
      <c r="G248">
        <v>34</v>
      </c>
      <c r="H248">
        <v>600000247</v>
      </c>
      <c r="I248" t="s">
        <v>1112</v>
      </c>
      <c r="J248" t="s">
        <v>6254</v>
      </c>
      <c r="K248" s="125" t="str">
        <f t="shared" si="3"/>
        <v>98</v>
      </c>
      <c r="L248">
        <f>VLOOKUP(E248,所属団体コード!$A$2:$B$225,2,0)</f>
        <v>169</v>
      </c>
      <c r="M248" s="125" t="s">
        <v>6390</v>
      </c>
    </row>
    <row r="249" spans="1:13" x14ac:dyDescent="0.15">
      <c r="A249">
        <v>1248</v>
      </c>
      <c r="B249" t="s">
        <v>5929</v>
      </c>
      <c r="C249" t="s">
        <v>5930</v>
      </c>
      <c r="D249" t="s">
        <v>118</v>
      </c>
      <c r="E249" t="s">
        <v>1822</v>
      </c>
      <c r="F249" t="s">
        <v>1905</v>
      </c>
      <c r="G249">
        <v>34</v>
      </c>
      <c r="H249">
        <v>600000248</v>
      </c>
      <c r="I249" t="s">
        <v>1363</v>
      </c>
      <c r="J249" t="s">
        <v>1123</v>
      </c>
      <c r="K249" s="125" t="str">
        <f t="shared" si="3"/>
        <v>98</v>
      </c>
      <c r="L249">
        <f>VLOOKUP(E249,所属団体コード!$A$2:$B$225,2,0)</f>
        <v>169</v>
      </c>
      <c r="M249" s="125" t="s">
        <v>6391</v>
      </c>
    </row>
    <row r="250" spans="1:13" x14ac:dyDescent="0.15">
      <c r="A250">
        <v>1249</v>
      </c>
      <c r="B250" t="s">
        <v>5931</v>
      </c>
      <c r="C250" t="s">
        <v>5932</v>
      </c>
      <c r="D250" t="s">
        <v>126</v>
      </c>
      <c r="E250" t="s">
        <v>1822</v>
      </c>
      <c r="F250" t="s">
        <v>1905</v>
      </c>
      <c r="G250">
        <v>31</v>
      </c>
      <c r="H250">
        <v>600000249</v>
      </c>
      <c r="I250" t="s">
        <v>1304</v>
      </c>
      <c r="J250" t="s">
        <v>1285</v>
      </c>
      <c r="K250" s="125" t="str">
        <f t="shared" si="3"/>
        <v>99</v>
      </c>
      <c r="L250">
        <f>VLOOKUP(E250,所属団体コード!$A$2:$B$225,2,0)</f>
        <v>169</v>
      </c>
      <c r="M250" s="125" t="s">
        <v>5219</v>
      </c>
    </row>
    <row r="251" spans="1:13" x14ac:dyDescent="0.15">
      <c r="A251">
        <v>1250</v>
      </c>
      <c r="B251" t="s">
        <v>5933</v>
      </c>
      <c r="C251" t="s">
        <v>5934</v>
      </c>
      <c r="D251" t="s">
        <v>126</v>
      </c>
      <c r="E251" t="s">
        <v>1822</v>
      </c>
      <c r="F251" t="s">
        <v>1905</v>
      </c>
      <c r="G251">
        <v>33</v>
      </c>
      <c r="H251">
        <v>600000250</v>
      </c>
      <c r="I251" t="s">
        <v>1244</v>
      </c>
      <c r="J251" t="s">
        <v>631</v>
      </c>
      <c r="K251" s="125" t="str">
        <f t="shared" si="3"/>
        <v>00</v>
      </c>
      <c r="L251">
        <f>VLOOKUP(E251,所属団体コード!$A$2:$B$225,2,0)</f>
        <v>169</v>
      </c>
      <c r="M251" s="125" t="s">
        <v>1622</v>
      </c>
    </row>
    <row r="252" spans="1:13" x14ac:dyDescent="0.15">
      <c r="A252">
        <v>1251</v>
      </c>
      <c r="B252" t="s">
        <v>5935</v>
      </c>
      <c r="C252" t="s">
        <v>5936</v>
      </c>
      <c r="D252" t="s">
        <v>126</v>
      </c>
      <c r="E252" t="s">
        <v>1822</v>
      </c>
      <c r="F252" t="s">
        <v>1905</v>
      </c>
      <c r="G252">
        <v>36</v>
      </c>
      <c r="H252">
        <v>600000251</v>
      </c>
      <c r="I252" t="s">
        <v>1242</v>
      </c>
      <c r="J252" t="s">
        <v>641</v>
      </c>
      <c r="K252" s="125" t="str">
        <f t="shared" si="3"/>
        <v>99</v>
      </c>
      <c r="L252">
        <f>VLOOKUP(E252,所属団体コード!$A$2:$B$225,2,0)</f>
        <v>169</v>
      </c>
      <c r="M252" s="125" t="s">
        <v>6392</v>
      </c>
    </row>
    <row r="253" spans="1:13" x14ac:dyDescent="0.15">
      <c r="A253">
        <v>1252</v>
      </c>
      <c r="B253" t="s">
        <v>5937</v>
      </c>
      <c r="C253" t="s">
        <v>5938</v>
      </c>
      <c r="D253" t="s">
        <v>126</v>
      </c>
      <c r="E253" t="s">
        <v>1822</v>
      </c>
      <c r="F253" t="s">
        <v>1905</v>
      </c>
      <c r="G253">
        <v>33</v>
      </c>
      <c r="H253">
        <v>600000252</v>
      </c>
      <c r="I253" t="s">
        <v>1260</v>
      </c>
      <c r="J253" t="s">
        <v>923</v>
      </c>
      <c r="K253" s="125" t="str">
        <f t="shared" si="3"/>
        <v>00</v>
      </c>
      <c r="L253">
        <f>VLOOKUP(E253,所属団体コード!$A$2:$B$225,2,0)</f>
        <v>169</v>
      </c>
      <c r="M253" s="125" t="s">
        <v>1495</v>
      </c>
    </row>
    <row r="254" spans="1:13" x14ac:dyDescent="0.15">
      <c r="A254">
        <v>1253</v>
      </c>
      <c r="B254" t="s">
        <v>5939</v>
      </c>
      <c r="C254" t="s">
        <v>5940</v>
      </c>
      <c r="D254" t="s">
        <v>126</v>
      </c>
      <c r="E254" t="s">
        <v>1822</v>
      </c>
      <c r="F254" t="s">
        <v>1905</v>
      </c>
      <c r="G254">
        <v>36</v>
      </c>
      <c r="H254">
        <v>600000253</v>
      </c>
      <c r="I254" t="s">
        <v>1380</v>
      </c>
      <c r="J254" t="s">
        <v>692</v>
      </c>
      <c r="K254" s="125" t="str">
        <f t="shared" si="3"/>
        <v>99</v>
      </c>
      <c r="L254">
        <f>VLOOKUP(E254,所属団体コード!$A$2:$B$225,2,0)</f>
        <v>169</v>
      </c>
      <c r="M254" s="125" t="s">
        <v>5299</v>
      </c>
    </row>
    <row r="255" spans="1:13" x14ac:dyDescent="0.15">
      <c r="A255">
        <v>1254</v>
      </c>
      <c r="B255" t="s">
        <v>5941</v>
      </c>
      <c r="C255" t="s">
        <v>5942</v>
      </c>
      <c r="D255" t="s">
        <v>126</v>
      </c>
      <c r="E255" t="s">
        <v>1822</v>
      </c>
      <c r="F255" t="s">
        <v>1905</v>
      </c>
      <c r="G255">
        <v>31</v>
      </c>
      <c r="H255">
        <v>600000254</v>
      </c>
      <c r="I255" t="s">
        <v>1305</v>
      </c>
      <c r="J255" t="s">
        <v>780</v>
      </c>
      <c r="K255" s="125" t="str">
        <f t="shared" si="3"/>
        <v>99</v>
      </c>
      <c r="L255">
        <f>VLOOKUP(E255,所属団体コード!$A$2:$B$225,2,0)</f>
        <v>169</v>
      </c>
      <c r="M255" s="125" t="s">
        <v>6393</v>
      </c>
    </row>
    <row r="256" spans="1:13" x14ac:dyDescent="0.15">
      <c r="A256">
        <v>1255</v>
      </c>
      <c r="B256" t="s">
        <v>2967</v>
      </c>
      <c r="C256" t="s">
        <v>2968</v>
      </c>
      <c r="D256" t="s">
        <v>126</v>
      </c>
      <c r="E256" t="s">
        <v>1822</v>
      </c>
      <c r="F256" t="s">
        <v>1905</v>
      </c>
      <c r="G256">
        <v>21</v>
      </c>
      <c r="H256">
        <v>600000255</v>
      </c>
      <c r="I256" t="s">
        <v>607</v>
      </c>
      <c r="J256" t="s">
        <v>984</v>
      </c>
      <c r="K256" s="125" t="str">
        <f t="shared" si="3"/>
        <v>00</v>
      </c>
      <c r="L256">
        <f>VLOOKUP(E256,所属団体コード!$A$2:$B$225,2,0)</f>
        <v>169</v>
      </c>
      <c r="M256" s="125" t="s">
        <v>1613</v>
      </c>
    </row>
    <row r="257" spans="1:13" x14ac:dyDescent="0.15">
      <c r="A257">
        <v>1256</v>
      </c>
      <c r="B257" t="s">
        <v>5943</v>
      </c>
      <c r="C257" t="s">
        <v>5944</v>
      </c>
      <c r="D257" t="s">
        <v>99</v>
      </c>
      <c r="E257" t="s">
        <v>1822</v>
      </c>
      <c r="F257" t="s">
        <v>1905</v>
      </c>
      <c r="G257">
        <v>29</v>
      </c>
      <c r="H257">
        <v>600000256</v>
      </c>
      <c r="I257" t="s">
        <v>6190</v>
      </c>
      <c r="J257" t="s">
        <v>1328</v>
      </c>
      <c r="K257" s="125" t="str">
        <f t="shared" si="3"/>
        <v>97</v>
      </c>
      <c r="L257">
        <f>VLOOKUP(E257,所属団体コード!$A$2:$B$225,2,0)</f>
        <v>169</v>
      </c>
      <c r="M257" s="125" t="s">
        <v>4907</v>
      </c>
    </row>
    <row r="258" spans="1:13" x14ac:dyDescent="0.15">
      <c r="A258">
        <v>1257</v>
      </c>
      <c r="B258" t="s">
        <v>5945</v>
      </c>
      <c r="C258" t="s">
        <v>5946</v>
      </c>
      <c r="D258" t="s">
        <v>99</v>
      </c>
      <c r="E258" t="s">
        <v>1822</v>
      </c>
      <c r="F258" t="s">
        <v>1905</v>
      </c>
      <c r="G258">
        <v>34</v>
      </c>
      <c r="H258">
        <v>600000257</v>
      </c>
      <c r="I258" t="s">
        <v>724</v>
      </c>
      <c r="J258" t="s">
        <v>6270</v>
      </c>
      <c r="K258" s="125" t="str">
        <f t="shared" si="3"/>
        <v>97</v>
      </c>
      <c r="L258">
        <f>VLOOKUP(E258,所属団体コード!$A$2:$B$225,2,0)</f>
        <v>169</v>
      </c>
      <c r="M258" s="125" t="s">
        <v>5301</v>
      </c>
    </row>
    <row r="259" spans="1:13" x14ac:dyDescent="0.15">
      <c r="A259">
        <v>1258</v>
      </c>
      <c r="B259" t="s">
        <v>5947</v>
      </c>
      <c r="C259" t="s">
        <v>5948</v>
      </c>
      <c r="D259" t="s">
        <v>99</v>
      </c>
      <c r="E259" t="s">
        <v>1822</v>
      </c>
      <c r="F259" t="s">
        <v>1905</v>
      </c>
      <c r="G259">
        <v>32</v>
      </c>
      <c r="H259">
        <v>600000258</v>
      </c>
      <c r="I259" t="s">
        <v>6191</v>
      </c>
      <c r="J259" t="s">
        <v>941</v>
      </c>
      <c r="K259" s="125" t="str">
        <f t="shared" si="3"/>
        <v>97</v>
      </c>
      <c r="L259">
        <f>VLOOKUP(E259,所属団体コード!$A$2:$B$225,2,0)</f>
        <v>169</v>
      </c>
      <c r="M259" s="125" t="s">
        <v>6375</v>
      </c>
    </row>
    <row r="260" spans="1:13" x14ac:dyDescent="0.15">
      <c r="A260">
        <v>1259</v>
      </c>
      <c r="B260" t="s">
        <v>5949</v>
      </c>
      <c r="C260" t="s">
        <v>5950</v>
      </c>
      <c r="D260" t="s">
        <v>99</v>
      </c>
      <c r="E260" t="s">
        <v>1822</v>
      </c>
      <c r="F260" t="s">
        <v>1905</v>
      </c>
      <c r="G260">
        <v>26</v>
      </c>
      <c r="H260">
        <v>600000259</v>
      </c>
      <c r="I260" t="s">
        <v>1060</v>
      </c>
      <c r="J260" t="s">
        <v>1025</v>
      </c>
      <c r="K260" s="125" t="str">
        <f t="shared" si="3"/>
        <v>98</v>
      </c>
      <c r="L260">
        <f>VLOOKUP(E260,所属団体コード!$A$2:$B$225,2,0)</f>
        <v>169</v>
      </c>
      <c r="M260" s="125" t="s">
        <v>5143</v>
      </c>
    </row>
    <row r="261" spans="1:13" x14ac:dyDescent="0.15">
      <c r="A261">
        <v>1260</v>
      </c>
      <c r="B261" t="s">
        <v>5951</v>
      </c>
      <c r="C261" t="s">
        <v>5952</v>
      </c>
      <c r="D261" t="s">
        <v>99</v>
      </c>
      <c r="E261" t="s">
        <v>1822</v>
      </c>
      <c r="F261" t="s">
        <v>1905</v>
      </c>
      <c r="G261">
        <v>46</v>
      </c>
      <c r="H261">
        <v>600000260</v>
      </c>
      <c r="I261" t="s">
        <v>6192</v>
      </c>
      <c r="J261" t="s">
        <v>895</v>
      </c>
      <c r="K261" s="125" t="str">
        <f t="shared" ref="K261:K324" si="4">LEFT(M261,2)</f>
        <v>97</v>
      </c>
      <c r="L261">
        <f>VLOOKUP(E261,所属団体コード!$A$2:$B$225,2,0)</f>
        <v>169</v>
      </c>
      <c r="M261" s="125" t="s">
        <v>6394</v>
      </c>
    </row>
    <row r="262" spans="1:13" x14ac:dyDescent="0.15">
      <c r="A262">
        <v>1261</v>
      </c>
      <c r="B262" t="s">
        <v>5953</v>
      </c>
      <c r="C262" t="s">
        <v>5954</v>
      </c>
      <c r="D262" t="s">
        <v>99</v>
      </c>
      <c r="E262" t="s">
        <v>1822</v>
      </c>
      <c r="F262" t="s">
        <v>1905</v>
      </c>
      <c r="G262">
        <v>43</v>
      </c>
      <c r="H262">
        <v>600000261</v>
      </c>
      <c r="I262" t="s">
        <v>6193</v>
      </c>
      <c r="J262" t="s">
        <v>6271</v>
      </c>
      <c r="K262" s="125" t="str">
        <f t="shared" si="4"/>
        <v>97</v>
      </c>
      <c r="L262">
        <f>VLOOKUP(E262,所属団体コード!$A$2:$B$225,2,0)</f>
        <v>169</v>
      </c>
      <c r="M262" s="125" t="s">
        <v>6349</v>
      </c>
    </row>
    <row r="263" spans="1:13" x14ac:dyDescent="0.15">
      <c r="A263">
        <v>1262</v>
      </c>
      <c r="B263" t="s">
        <v>5955</v>
      </c>
      <c r="C263" t="s">
        <v>5956</v>
      </c>
      <c r="D263" t="s">
        <v>99</v>
      </c>
      <c r="E263" t="s">
        <v>1822</v>
      </c>
      <c r="F263" t="s">
        <v>1905</v>
      </c>
      <c r="G263">
        <v>36</v>
      </c>
      <c r="H263">
        <v>600000262</v>
      </c>
      <c r="I263" t="s">
        <v>1338</v>
      </c>
      <c r="J263" t="s">
        <v>6272</v>
      </c>
      <c r="K263" s="125" t="str">
        <f t="shared" si="4"/>
        <v>98</v>
      </c>
      <c r="L263">
        <f>VLOOKUP(E263,所属団体コード!$A$2:$B$225,2,0)</f>
        <v>169</v>
      </c>
      <c r="M263" s="125" t="s">
        <v>5179</v>
      </c>
    </row>
    <row r="264" spans="1:13" x14ac:dyDescent="0.15">
      <c r="A264">
        <v>1263</v>
      </c>
      <c r="B264" t="s">
        <v>5957</v>
      </c>
      <c r="C264" t="s">
        <v>5958</v>
      </c>
      <c r="D264" t="s">
        <v>99</v>
      </c>
      <c r="E264" t="s">
        <v>1822</v>
      </c>
      <c r="F264" t="s">
        <v>1905</v>
      </c>
      <c r="G264">
        <v>36</v>
      </c>
      <c r="H264">
        <v>600000263</v>
      </c>
      <c r="I264" t="s">
        <v>1292</v>
      </c>
      <c r="J264" t="s">
        <v>1011</v>
      </c>
      <c r="K264" s="125" t="str">
        <f t="shared" si="4"/>
        <v>98</v>
      </c>
      <c r="L264">
        <f>VLOOKUP(E264,所属団体コード!$A$2:$B$225,2,0)</f>
        <v>169</v>
      </c>
      <c r="M264" s="125" t="s">
        <v>5120</v>
      </c>
    </row>
    <row r="265" spans="1:13" x14ac:dyDescent="0.15">
      <c r="A265">
        <v>1264</v>
      </c>
      <c r="B265" t="s">
        <v>5959</v>
      </c>
      <c r="C265" t="s">
        <v>5960</v>
      </c>
      <c r="D265" t="s">
        <v>99</v>
      </c>
      <c r="E265" t="s">
        <v>1822</v>
      </c>
      <c r="F265" t="s">
        <v>1905</v>
      </c>
      <c r="G265">
        <v>34</v>
      </c>
      <c r="H265">
        <v>600000264</v>
      </c>
      <c r="I265" t="s">
        <v>845</v>
      </c>
      <c r="J265" t="s">
        <v>6273</v>
      </c>
      <c r="K265" s="125" t="str">
        <f t="shared" si="4"/>
        <v>97</v>
      </c>
      <c r="L265">
        <f>VLOOKUP(E265,所属団体コード!$A$2:$B$225,2,0)</f>
        <v>169</v>
      </c>
      <c r="M265" s="125" t="s">
        <v>6395</v>
      </c>
    </row>
    <row r="266" spans="1:13" x14ac:dyDescent="0.15">
      <c r="A266">
        <v>1265</v>
      </c>
      <c r="B266" t="s">
        <v>5961</v>
      </c>
      <c r="C266" t="s">
        <v>5962</v>
      </c>
      <c r="D266" t="s">
        <v>118</v>
      </c>
      <c r="E266" t="s">
        <v>1822</v>
      </c>
      <c r="F266" t="s">
        <v>1905</v>
      </c>
      <c r="G266" t="s">
        <v>835</v>
      </c>
      <c r="H266">
        <v>600000265</v>
      </c>
      <c r="I266" t="s">
        <v>1282</v>
      </c>
      <c r="J266" t="s">
        <v>682</v>
      </c>
      <c r="K266" s="125" t="str">
        <f t="shared" si="4"/>
        <v>98</v>
      </c>
      <c r="L266">
        <f>VLOOKUP(E266,所属団体コード!$A$2:$B$225,2,0)</f>
        <v>169</v>
      </c>
      <c r="M266" s="125" t="s">
        <v>6329</v>
      </c>
    </row>
    <row r="267" spans="1:13" x14ac:dyDescent="0.15">
      <c r="A267">
        <v>1266</v>
      </c>
      <c r="B267" t="s">
        <v>5963</v>
      </c>
      <c r="C267" t="s">
        <v>5964</v>
      </c>
      <c r="D267" t="s">
        <v>118</v>
      </c>
      <c r="E267" t="s">
        <v>1822</v>
      </c>
      <c r="F267" t="s">
        <v>1905</v>
      </c>
      <c r="G267">
        <v>28</v>
      </c>
      <c r="H267">
        <v>600000266</v>
      </c>
      <c r="I267" t="s">
        <v>1260</v>
      </c>
      <c r="J267" t="s">
        <v>6274</v>
      </c>
      <c r="K267" s="125" t="str">
        <f t="shared" si="4"/>
        <v>98</v>
      </c>
      <c r="L267">
        <f>VLOOKUP(E267,所属団体コード!$A$2:$B$225,2,0)</f>
        <v>169</v>
      </c>
      <c r="M267" s="125" t="s">
        <v>4905</v>
      </c>
    </row>
    <row r="268" spans="1:13" x14ac:dyDescent="0.15">
      <c r="A268">
        <v>1267</v>
      </c>
      <c r="B268" t="s">
        <v>5965</v>
      </c>
      <c r="C268" t="s">
        <v>5966</v>
      </c>
      <c r="D268" t="s">
        <v>118</v>
      </c>
      <c r="E268" t="s">
        <v>1822</v>
      </c>
      <c r="F268" t="s">
        <v>1905</v>
      </c>
      <c r="G268">
        <v>47</v>
      </c>
      <c r="H268">
        <v>600000267</v>
      </c>
      <c r="I268" t="s">
        <v>6163</v>
      </c>
      <c r="J268" t="s">
        <v>1389</v>
      </c>
      <c r="K268" s="125" t="str">
        <f t="shared" si="4"/>
        <v>98</v>
      </c>
      <c r="L268">
        <f>VLOOKUP(E268,所属団体コード!$A$2:$B$225,2,0)</f>
        <v>169</v>
      </c>
      <c r="M268" s="125" t="s">
        <v>6396</v>
      </c>
    </row>
    <row r="269" spans="1:13" x14ac:dyDescent="0.15">
      <c r="A269">
        <v>1268</v>
      </c>
      <c r="B269" t="s">
        <v>5967</v>
      </c>
      <c r="C269" t="s">
        <v>5968</v>
      </c>
      <c r="D269" t="s">
        <v>118</v>
      </c>
      <c r="E269" t="s">
        <v>1822</v>
      </c>
      <c r="F269" t="s">
        <v>1905</v>
      </c>
      <c r="G269">
        <v>46</v>
      </c>
      <c r="H269">
        <v>600000268</v>
      </c>
      <c r="I269" t="s">
        <v>1317</v>
      </c>
      <c r="J269" t="s">
        <v>1052</v>
      </c>
      <c r="K269" s="125" t="str">
        <f t="shared" si="4"/>
        <v>99</v>
      </c>
      <c r="L269">
        <f>VLOOKUP(E269,所属団体コード!$A$2:$B$225,2,0)</f>
        <v>169</v>
      </c>
      <c r="M269" s="125" t="s">
        <v>6397</v>
      </c>
    </row>
    <row r="270" spans="1:13" x14ac:dyDescent="0.15">
      <c r="A270">
        <v>1269</v>
      </c>
      <c r="B270" t="s">
        <v>5969</v>
      </c>
      <c r="C270" t="s">
        <v>5970</v>
      </c>
      <c r="D270" t="s">
        <v>118</v>
      </c>
      <c r="E270" t="s">
        <v>1822</v>
      </c>
      <c r="F270" t="s">
        <v>1905</v>
      </c>
      <c r="G270">
        <v>46</v>
      </c>
      <c r="H270">
        <v>600000269</v>
      </c>
      <c r="I270" t="s">
        <v>1384</v>
      </c>
      <c r="J270" t="s">
        <v>684</v>
      </c>
      <c r="K270" s="125" t="str">
        <f t="shared" si="4"/>
        <v>98</v>
      </c>
      <c r="L270">
        <f>VLOOKUP(E270,所属団体コード!$A$2:$B$225,2,0)</f>
        <v>169</v>
      </c>
      <c r="M270" s="125" t="s">
        <v>5433</v>
      </c>
    </row>
    <row r="271" spans="1:13" x14ac:dyDescent="0.15">
      <c r="A271">
        <v>1270</v>
      </c>
      <c r="B271" t="s">
        <v>5971</v>
      </c>
      <c r="C271" t="s">
        <v>5972</v>
      </c>
      <c r="D271" t="s">
        <v>118</v>
      </c>
      <c r="E271" t="s">
        <v>1822</v>
      </c>
      <c r="F271" t="s">
        <v>1905</v>
      </c>
      <c r="G271">
        <v>28</v>
      </c>
      <c r="H271">
        <v>600000270</v>
      </c>
      <c r="I271" t="s">
        <v>1292</v>
      </c>
      <c r="J271" t="s">
        <v>710</v>
      </c>
      <c r="K271" s="125" t="str">
        <f t="shared" si="4"/>
        <v>98</v>
      </c>
      <c r="L271">
        <f>VLOOKUP(E271,所属団体コード!$A$2:$B$225,2,0)</f>
        <v>169</v>
      </c>
      <c r="M271" s="125" t="s">
        <v>6398</v>
      </c>
    </row>
    <row r="272" spans="1:13" x14ac:dyDescent="0.15">
      <c r="A272">
        <v>1271</v>
      </c>
      <c r="B272" t="s">
        <v>5973</v>
      </c>
      <c r="C272" t="s">
        <v>5974</v>
      </c>
      <c r="D272" t="s">
        <v>118</v>
      </c>
      <c r="E272" t="s">
        <v>1822</v>
      </c>
      <c r="F272" t="s">
        <v>1905</v>
      </c>
      <c r="G272">
        <v>12</v>
      </c>
      <c r="H272">
        <v>600000271</v>
      </c>
      <c r="I272" t="s">
        <v>1253</v>
      </c>
      <c r="J272" t="s">
        <v>1097</v>
      </c>
      <c r="K272" s="125" t="str">
        <f t="shared" si="4"/>
        <v>98</v>
      </c>
      <c r="L272">
        <f>VLOOKUP(E272,所属団体コード!$A$2:$B$225,2,0)</f>
        <v>169</v>
      </c>
      <c r="M272" s="125" t="s">
        <v>4873</v>
      </c>
    </row>
    <row r="273" spans="1:13" x14ac:dyDescent="0.15">
      <c r="A273">
        <v>1272</v>
      </c>
      <c r="B273" t="s">
        <v>5975</v>
      </c>
      <c r="C273" t="s">
        <v>5976</v>
      </c>
      <c r="D273" t="s">
        <v>126</v>
      </c>
      <c r="E273" t="s">
        <v>1822</v>
      </c>
      <c r="F273" t="s">
        <v>1905</v>
      </c>
      <c r="G273">
        <v>43</v>
      </c>
      <c r="H273">
        <v>600000272</v>
      </c>
      <c r="I273" t="s">
        <v>6194</v>
      </c>
      <c r="J273" t="s">
        <v>606</v>
      </c>
      <c r="K273" s="125" t="str">
        <f t="shared" si="4"/>
        <v>99</v>
      </c>
      <c r="L273">
        <f>VLOOKUP(E273,所属団体コード!$A$2:$B$225,2,0)</f>
        <v>169</v>
      </c>
      <c r="M273" s="125" t="s">
        <v>4840</v>
      </c>
    </row>
    <row r="274" spans="1:13" x14ac:dyDescent="0.15">
      <c r="A274">
        <v>1273</v>
      </c>
      <c r="B274" t="s">
        <v>5977</v>
      </c>
      <c r="C274" t="s">
        <v>5978</v>
      </c>
      <c r="D274" t="s">
        <v>126</v>
      </c>
      <c r="E274" t="s">
        <v>1822</v>
      </c>
      <c r="F274" t="s">
        <v>1905</v>
      </c>
      <c r="G274">
        <v>32</v>
      </c>
      <c r="H274">
        <v>600000273</v>
      </c>
      <c r="I274" t="s">
        <v>956</v>
      </c>
      <c r="J274" t="s">
        <v>1180</v>
      </c>
      <c r="K274" s="125" t="str">
        <f t="shared" si="4"/>
        <v>00</v>
      </c>
      <c r="L274">
        <f>VLOOKUP(E274,所属団体コード!$A$2:$B$225,2,0)</f>
        <v>169</v>
      </c>
      <c r="M274" s="125" t="s">
        <v>1489</v>
      </c>
    </row>
    <row r="275" spans="1:13" x14ac:dyDescent="0.15">
      <c r="A275">
        <v>1274</v>
      </c>
      <c r="B275" t="s">
        <v>5979</v>
      </c>
      <c r="C275" t="s">
        <v>5980</v>
      </c>
      <c r="D275" t="s">
        <v>126</v>
      </c>
      <c r="E275" t="s">
        <v>1822</v>
      </c>
      <c r="F275" t="s">
        <v>1905</v>
      </c>
      <c r="G275">
        <v>39</v>
      </c>
      <c r="H275">
        <v>600000274</v>
      </c>
      <c r="I275" t="s">
        <v>6195</v>
      </c>
      <c r="J275" t="s">
        <v>6275</v>
      </c>
      <c r="K275" s="125" t="str">
        <f t="shared" si="4"/>
        <v>00</v>
      </c>
      <c r="L275">
        <f>VLOOKUP(E275,所属団体コード!$A$2:$B$225,2,0)</f>
        <v>169</v>
      </c>
      <c r="M275" s="125" t="s">
        <v>1622</v>
      </c>
    </row>
    <row r="276" spans="1:13" x14ac:dyDescent="0.15">
      <c r="A276">
        <v>1275</v>
      </c>
      <c r="B276" t="s">
        <v>5981</v>
      </c>
      <c r="C276" t="s">
        <v>5982</v>
      </c>
      <c r="D276" t="s">
        <v>126</v>
      </c>
      <c r="E276" t="s">
        <v>1822</v>
      </c>
      <c r="F276" t="s">
        <v>1905</v>
      </c>
      <c r="G276">
        <v>33</v>
      </c>
      <c r="H276">
        <v>600000275</v>
      </c>
      <c r="I276" t="s">
        <v>1257</v>
      </c>
      <c r="J276" t="s">
        <v>6276</v>
      </c>
      <c r="K276" s="125" t="str">
        <f t="shared" si="4"/>
        <v>99</v>
      </c>
      <c r="L276">
        <f>VLOOKUP(E276,所属団体コード!$A$2:$B$225,2,0)</f>
        <v>169</v>
      </c>
      <c r="M276" s="125" t="s">
        <v>5427</v>
      </c>
    </row>
    <row r="277" spans="1:13" x14ac:dyDescent="0.15">
      <c r="A277">
        <v>1276</v>
      </c>
      <c r="B277" t="s">
        <v>5983</v>
      </c>
      <c r="C277" t="s">
        <v>5984</v>
      </c>
      <c r="D277" t="s">
        <v>118</v>
      </c>
      <c r="E277" t="s">
        <v>1822</v>
      </c>
      <c r="F277" t="s">
        <v>1905</v>
      </c>
      <c r="G277">
        <v>33</v>
      </c>
      <c r="H277">
        <v>600000276</v>
      </c>
      <c r="I277" t="s">
        <v>644</v>
      </c>
      <c r="J277" t="s">
        <v>674</v>
      </c>
      <c r="K277" s="125" t="str">
        <f t="shared" si="4"/>
        <v>99</v>
      </c>
      <c r="L277">
        <f>VLOOKUP(E277,所属団体コード!$A$2:$B$225,2,0)</f>
        <v>169</v>
      </c>
      <c r="M277" s="125" t="s">
        <v>6399</v>
      </c>
    </row>
    <row r="278" spans="1:13" x14ac:dyDescent="0.15">
      <c r="A278">
        <v>1277</v>
      </c>
      <c r="B278" t="s">
        <v>5985</v>
      </c>
      <c r="C278" t="s">
        <v>5986</v>
      </c>
      <c r="D278" t="s">
        <v>129</v>
      </c>
      <c r="E278" t="s">
        <v>1792</v>
      </c>
      <c r="F278" t="s">
        <v>221</v>
      </c>
      <c r="G278">
        <v>37</v>
      </c>
      <c r="H278">
        <v>600000277</v>
      </c>
      <c r="I278" t="s">
        <v>1308</v>
      </c>
      <c r="J278" t="s">
        <v>1137</v>
      </c>
      <c r="K278" s="125" t="str">
        <f t="shared" si="4"/>
        <v>01</v>
      </c>
      <c r="L278">
        <f>VLOOKUP(E278,所属団体コード!$A$2:$B$225,2,0)</f>
        <v>137</v>
      </c>
      <c r="M278" s="125" t="s">
        <v>1616</v>
      </c>
    </row>
    <row r="279" spans="1:13" x14ac:dyDescent="0.15">
      <c r="A279">
        <v>1278</v>
      </c>
      <c r="B279" t="s">
        <v>5987</v>
      </c>
      <c r="C279" t="s">
        <v>5988</v>
      </c>
      <c r="D279" t="s">
        <v>4243</v>
      </c>
      <c r="E279" t="s">
        <v>1792</v>
      </c>
      <c r="F279" t="s">
        <v>221</v>
      </c>
      <c r="G279">
        <v>37</v>
      </c>
      <c r="H279">
        <v>600000278</v>
      </c>
      <c r="I279" t="s">
        <v>1292</v>
      </c>
      <c r="J279" t="s">
        <v>642</v>
      </c>
      <c r="K279" s="125" t="str">
        <f t="shared" si="4"/>
        <v>00</v>
      </c>
      <c r="L279">
        <f>VLOOKUP(E279,所属団体コード!$A$2:$B$225,2,0)</f>
        <v>137</v>
      </c>
      <c r="M279" s="125" t="s">
        <v>1418</v>
      </c>
    </row>
    <row r="280" spans="1:13" x14ac:dyDescent="0.15">
      <c r="A280">
        <v>1279</v>
      </c>
      <c r="B280" t="s">
        <v>5989</v>
      </c>
      <c r="C280" t="s">
        <v>5990</v>
      </c>
      <c r="D280" t="s">
        <v>4243</v>
      </c>
      <c r="E280" t="s">
        <v>1792</v>
      </c>
      <c r="F280" t="s">
        <v>221</v>
      </c>
      <c r="G280">
        <v>37</v>
      </c>
      <c r="H280">
        <v>600000279</v>
      </c>
      <c r="I280" t="s">
        <v>1299</v>
      </c>
      <c r="J280" t="s">
        <v>6277</v>
      </c>
      <c r="K280" s="125" t="str">
        <f t="shared" si="4"/>
        <v>00</v>
      </c>
      <c r="L280">
        <f>VLOOKUP(E280,所属団体コード!$A$2:$B$225,2,0)</f>
        <v>137</v>
      </c>
      <c r="M280" s="125" t="s">
        <v>5372</v>
      </c>
    </row>
    <row r="281" spans="1:13" x14ac:dyDescent="0.15">
      <c r="A281">
        <v>1280</v>
      </c>
      <c r="B281" t="s">
        <v>5991</v>
      </c>
      <c r="C281" t="s">
        <v>5992</v>
      </c>
      <c r="D281" t="s">
        <v>126</v>
      </c>
      <c r="E281" t="s">
        <v>1800</v>
      </c>
      <c r="F281" t="s">
        <v>1882</v>
      </c>
      <c r="G281">
        <v>39</v>
      </c>
      <c r="H281">
        <v>600000280</v>
      </c>
      <c r="I281" t="s">
        <v>1695</v>
      </c>
      <c r="J281" t="s">
        <v>1023</v>
      </c>
      <c r="K281" s="125" t="str">
        <f t="shared" si="4"/>
        <v>99</v>
      </c>
      <c r="L281">
        <f>VLOOKUP(E281,所属団体コード!$A$2:$B$225,2,0)</f>
        <v>146</v>
      </c>
      <c r="M281" s="125" t="s">
        <v>5395</v>
      </c>
    </row>
    <row r="282" spans="1:13" x14ac:dyDescent="0.15">
      <c r="A282">
        <v>1281</v>
      </c>
      <c r="B282" t="s">
        <v>5993</v>
      </c>
      <c r="C282" t="s">
        <v>5994</v>
      </c>
      <c r="D282" t="s">
        <v>126</v>
      </c>
      <c r="E282" t="s">
        <v>1800</v>
      </c>
      <c r="F282" t="s">
        <v>1882</v>
      </c>
      <c r="G282">
        <v>39</v>
      </c>
      <c r="H282">
        <v>600000281</v>
      </c>
      <c r="I282" t="s">
        <v>1339</v>
      </c>
      <c r="J282" t="s">
        <v>1203</v>
      </c>
      <c r="K282" s="125" t="str">
        <f t="shared" si="4"/>
        <v>99</v>
      </c>
      <c r="L282">
        <f>VLOOKUP(E282,所属団体コード!$A$2:$B$225,2,0)</f>
        <v>146</v>
      </c>
      <c r="M282" s="125" t="s">
        <v>5233</v>
      </c>
    </row>
    <row r="283" spans="1:13" x14ac:dyDescent="0.15">
      <c r="A283">
        <v>1282</v>
      </c>
      <c r="B283" t="s">
        <v>5995</v>
      </c>
      <c r="C283" t="s">
        <v>5996</v>
      </c>
      <c r="D283" t="s">
        <v>134</v>
      </c>
      <c r="E283" t="s">
        <v>4247</v>
      </c>
      <c r="F283" t="s">
        <v>1912</v>
      </c>
      <c r="G283">
        <v>35</v>
      </c>
      <c r="H283">
        <v>600000282</v>
      </c>
      <c r="I283" t="s">
        <v>757</v>
      </c>
      <c r="J283" t="s">
        <v>1325</v>
      </c>
      <c r="K283" s="125" t="str">
        <f t="shared" si="4"/>
        <v>00</v>
      </c>
      <c r="L283">
        <f>VLOOKUP(E283,所属団体コード!$A$2:$B$225,2,0)</f>
        <v>176</v>
      </c>
      <c r="M283" s="125" t="s">
        <v>1506</v>
      </c>
    </row>
    <row r="284" spans="1:13" x14ac:dyDescent="0.15">
      <c r="A284">
        <v>1283</v>
      </c>
      <c r="B284" t="s">
        <v>5997</v>
      </c>
      <c r="C284" t="s">
        <v>5998</v>
      </c>
      <c r="D284" t="s">
        <v>99</v>
      </c>
      <c r="E284" t="s">
        <v>4247</v>
      </c>
      <c r="F284" t="s">
        <v>1912</v>
      </c>
      <c r="G284">
        <v>35</v>
      </c>
      <c r="H284">
        <v>600000283</v>
      </c>
      <c r="I284" t="s">
        <v>6173</v>
      </c>
      <c r="J284" t="s">
        <v>1553</v>
      </c>
      <c r="K284" s="125" t="str">
        <f t="shared" si="4"/>
        <v>00</v>
      </c>
      <c r="L284">
        <f>VLOOKUP(E284,所属団体コード!$A$2:$B$225,2,0)</f>
        <v>176</v>
      </c>
      <c r="M284" s="125" t="s">
        <v>1590</v>
      </c>
    </row>
    <row r="285" spans="1:13" x14ac:dyDescent="0.15">
      <c r="A285" t="s">
        <v>5999</v>
      </c>
      <c r="B285" t="s">
        <v>6000</v>
      </c>
      <c r="C285" t="s">
        <v>6001</v>
      </c>
      <c r="D285" t="s">
        <v>129</v>
      </c>
      <c r="E285" t="s">
        <v>1822</v>
      </c>
      <c r="F285" t="s">
        <v>1905</v>
      </c>
      <c r="G285">
        <v>21</v>
      </c>
      <c r="H285">
        <v>600000284</v>
      </c>
      <c r="I285" t="s">
        <v>724</v>
      </c>
      <c r="J285" t="s">
        <v>1106</v>
      </c>
      <c r="K285" s="125" t="str">
        <f t="shared" si="4"/>
        <v>00</v>
      </c>
      <c r="L285">
        <f>VLOOKUP(E285,所属団体コード!$A$2:$B$225,2,0)</f>
        <v>169</v>
      </c>
      <c r="M285" s="125" t="s">
        <v>1665</v>
      </c>
    </row>
    <row r="286" spans="1:13" x14ac:dyDescent="0.15">
      <c r="A286">
        <v>1285</v>
      </c>
      <c r="B286" t="s">
        <v>6002</v>
      </c>
      <c r="C286" t="s">
        <v>6003</v>
      </c>
      <c r="D286" t="s">
        <v>129</v>
      </c>
      <c r="E286" t="s">
        <v>1822</v>
      </c>
      <c r="F286" t="s">
        <v>1905</v>
      </c>
      <c r="G286">
        <v>26</v>
      </c>
      <c r="H286">
        <v>600000285</v>
      </c>
      <c r="I286" t="s">
        <v>1281</v>
      </c>
      <c r="J286" t="s">
        <v>774</v>
      </c>
      <c r="K286" s="125" t="str">
        <f t="shared" si="4"/>
        <v>01</v>
      </c>
      <c r="L286">
        <f>VLOOKUP(E286,所属団体コード!$A$2:$B$225,2,0)</f>
        <v>169</v>
      </c>
      <c r="M286" s="125" t="s">
        <v>5377</v>
      </c>
    </row>
    <row r="287" spans="1:13" x14ac:dyDescent="0.15">
      <c r="A287">
        <v>1286</v>
      </c>
      <c r="B287" t="s">
        <v>6004</v>
      </c>
      <c r="C287" t="s">
        <v>6005</v>
      </c>
      <c r="D287" t="s">
        <v>129</v>
      </c>
      <c r="E287" t="s">
        <v>1822</v>
      </c>
      <c r="F287" t="s">
        <v>1905</v>
      </c>
      <c r="G287">
        <v>38</v>
      </c>
      <c r="H287">
        <v>600000286</v>
      </c>
      <c r="I287" t="s">
        <v>1261</v>
      </c>
      <c r="J287" t="s">
        <v>650</v>
      </c>
      <c r="K287" s="125" t="str">
        <f t="shared" si="4"/>
        <v>00</v>
      </c>
      <c r="L287">
        <f>VLOOKUP(E287,所属団体コード!$A$2:$B$225,2,0)</f>
        <v>169</v>
      </c>
      <c r="M287" s="125" t="s">
        <v>1519</v>
      </c>
    </row>
    <row r="288" spans="1:13" x14ac:dyDescent="0.15">
      <c r="A288">
        <v>1287</v>
      </c>
      <c r="B288" t="s">
        <v>6006</v>
      </c>
      <c r="C288" t="s">
        <v>6007</v>
      </c>
      <c r="D288" t="s">
        <v>129</v>
      </c>
      <c r="E288" t="s">
        <v>1822</v>
      </c>
      <c r="F288" t="s">
        <v>1905</v>
      </c>
      <c r="G288">
        <v>40</v>
      </c>
      <c r="H288">
        <v>600000287</v>
      </c>
      <c r="I288" t="s">
        <v>6196</v>
      </c>
      <c r="J288" t="s">
        <v>667</v>
      </c>
      <c r="K288" s="125" t="str">
        <f t="shared" si="4"/>
        <v>00</v>
      </c>
      <c r="L288">
        <f>VLOOKUP(E288,所属団体コード!$A$2:$B$225,2,0)</f>
        <v>169</v>
      </c>
      <c r="M288" s="125" t="s">
        <v>1511</v>
      </c>
    </row>
    <row r="289" spans="1:13" x14ac:dyDescent="0.15">
      <c r="A289">
        <v>1288</v>
      </c>
      <c r="B289" t="s">
        <v>6008</v>
      </c>
      <c r="C289" t="s">
        <v>6009</v>
      </c>
      <c r="D289" t="s">
        <v>129</v>
      </c>
      <c r="E289" t="s">
        <v>1822</v>
      </c>
      <c r="F289" t="s">
        <v>1905</v>
      </c>
      <c r="G289">
        <v>34</v>
      </c>
      <c r="H289">
        <v>600000288</v>
      </c>
      <c r="I289" t="s">
        <v>1300</v>
      </c>
      <c r="J289" t="s">
        <v>831</v>
      </c>
      <c r="K289" s="125" t="str">
        <f t="shared" si="4"/>
        <v>00</v>
      </c>
      <c r="L289">
        <f>VLOOKUP(E289,所属団体コード!$A$2:$B$225,2,0)</f>
        <v>169</v>
      </c>
      <c r="M289" s="125" t="s">
        <v>1590</v>
      </c>
    </row>
    <row r="290" spans="1:13" x14ac:dyDescent="0.15">
      <c r="A290">
        <v>1289</v>
      </c>
      <c r="B290" t="s">
        <v>6010</v>
      </c>
      <c r="C290" t="s">
        <v>6011</v>
      </c>
      <c r="D290" t="s">
        <v>129</v>
      </c>
      <c r="E290" t="s">
        <v>1822</v>
      </c>
      <c r="F290" t="s">
        <v>1905</v>
      </c>
      <c r="G290">
        <v>47</v>
      </c>
      <c r="H290">
        <v>600000289</v>
      </c>
      <c r="I290" t="s">
        <v>1303</v>
      </c>
      <c r="J290" t="s">
        <v>967</v>
      </c>
      <c r="K290" s="125" t="str">
        <f t="shared" si="4"/>
        <v>01</v>
      </c>
      <c r="L290">
        <f>VLOOKUP(E290,所属団体コード!$A$2:$B$225,2,0)</f>
        <v>169</v>
      </c>
      <c r="M290" s="125" t="s">
        <v>1479</v>
      </c>
    </row>
    <row r="291" spans="1:13" x14ac:dyDescent="0.15">
      <c r="A291">
        <v>1290</v>
      </c>
      <c r="B291" t="s">
        <v>6012</v>
      </c>
      <c r="C291" t="s">
        <v>6013</v>
      </c>
      <c r="D291" t="s">
        <v>129</v>
      </c>
      <c r="E291" t="s">
        <v>1822</v>
      </c>
      <c r="F291" t="s">
        <v>1905</v>
      </c>
      <c r="G291">
        <v>33</v>
      </c>
      <c r="H291">
        <v>600000290</v>
      </c>
      <c r="I291" t="s">
        <v>757</v>
      </c>
      <c r="J291" t="s">
        <v>799</v>
      </c>
      <c r="K291" s="125" t="str">
        <f t="shared" si="4"/>
        <v>01</v>
      </c>
      <c r="L291">
        <f>VLOOKUP(E291,所属団体コード!$A$2:$B$225,2,0)</f>
        <v>169</v>
      </c>
      <c r="M291" s="125" t="s">
        <v>5378</v>
      </c>
    </row>
    <row r="292" spans="1:13" x14ac:dyDescent="0.15">
      <c r="A292">
        <v>1291</v>
      </c>
      <c r="B292" t="s">
        <v>6014</v>
      </c>
      <c r="C292" t="s">
        <v>6015</v>
      </c>
      <c r="D292" t="s">
        <v>129</v>
      </c>
      <c r="E292" t="s">
        <v>1822</v>
      </c>
      <c r="F292" t="s">
        <v>1905</v>
      </c>
      <c r="G292">
        <v>29</v>
      </c>
      <c r="H292">
        <v>600000291</v>
      </c>
      <c r="I292" t="s">
        <v>1237</v>
      </c>
      <c r="J292" t="s">
        <v>6278</v>
      </c>
      <c r="K292" s="125" t="str">
        <f t="shared" si="4"/>
        <v>00</v>
      </c>
      <c r="L292">
        <f>VLOOKUP(E292,所属団体コード!$A$2:$B$225,2,0)</f>
        <v>169</v>
      </c>
      <c r="M292" s="125" t="s">
        <v>1452</v>
      </c>
    </row>
    <row r="293" spans="1:13" x14ac:dyDescent="0.15">
      <c r="A293">
        <v>1292</v>
      </c>
      <c r="B293" t="s">
        <v>6016</v>
      </c>
      <c r="C293" t="s">
        <v>6017</v>
      </c>
      <c r="D293" t="s">
        <v>129</v>
      </c>
      <c r="E293" t="s">
        <v>1822</v>
      </c>
      <c r="F293" t="s">
        <v>1905</v>
      </c>
      <c r="G293">
        <v>33</v>
      </c>
      <c r="H293">
        <v>600000292</v>
      </c>
      <c r="I293" t="s">
        <v>1293</v>
      </c>
      <c r="J293" t="s">
        <v>6279</v>
      </c>
      <c r="K293" s="125" t="str">
        <f t="shared" si="4"/>
        <v>00</v>
      </c>
      <c r="L293">
        <f>VLOOKUP(E293,所属団体コード!$A$2:$B$225,2,0)</f>
        <v>169</v>
      </c>
      <c r="M293" s="125" t="s">
        <v>1673</v>
      </c>
    </row>
    <row r="294" spans="1:13" x14ac:dyDescent="0.15">
      <c r="A294">
        <v>1293</v>
      </c>
      <c r="B294" t="s">
        <v>6018</v>
      </c>
      <c r="C294" t="s">
        <v>6019</v>
      </c>
      <c r="D294" t="s">
        <v>129</v>
      </c>
      <c r="E294" t="s">
        <v>1822</v>
      </c>
      <c r="F294" t="s">
        <v>1905</v>
      </c>
      <c r="G294">
        <v>43</v>
      </c>
      <c r="H294">
        <v>600000293</v>
      </c>
      <c r="I294" t="s">
        <v>1391</v>
      </c>
      <c r="J294" t="s">
        <v>1131</v>
      </c>
      <c r="K294" s="125" t="str">
        <f t="shared" si="4"/>
        <v>01</v>
      </c>
      <c r="L294">
        <f>VLOOKUP(E294,所属団体コード!$A$2:$B$225,2,0)</f>
        <v>169</v>
      </c>
      <c r="M294" s="125" t="s">
        <v>1570</v>
      </c>
    </row>
    <row r="295" spans="1:13" x14ac:dyDescent="0.15">
      <c r="A295">
        <v>1294</v>
      </c>
      <c r="B295" t="s">
        <v>6020</v>
      </c>
      <c r="C295" t="s">
        <v>6021</v>
      </c>
      <c r="D295" t="s">
        <v>129</v>
      </c>
      <c r="E295" t="s">
        <v>1822</v>
      </c>
      <c r="F295" t="s">
        <v>1905</v>
      </c>
      <c r="G295">
        <v>28</v>
      </c>
      <c r="H295">
        <v>600000294</v>
      </c>
      <c r="I295" t="s">
        <v>6197</v>
      </c>
      <c r="J295" t="s">
        <v>773</v>
      </c>
      <c r="K295" s="125" t="str">
        <f t="shared" si="4"/>
        <v>01</v>
      </c>
      <c r="L295">
        <f>VLOOKUP(E295,所属団体コード!$A$2:$B$225,2,0)</f>
        <v>169</v>
      </c>
      <c r="M295" s="125" t="s">
        <v>6400</v>
      </c>
    </row>
    <row r="296" spans="1:13" x14ac:dyDescent="0.15">
      <c r="A296">
        <v>1295</v>
      </c>
      <c r="B296" t="s">
        <v>6022</v>
      </c>
      <c r="C296" t="s">
        <v>6023</v>
      </c>
      <c r="D296" t="s">
        <v>129</v>
      </c>
      <c r="E296" t="s">
        <v>1822</v>
      </c>
      <c r="F296" t="s">
        <v>1905</v>
      </c>
      <c r="G296">
        <v>33</v>
      </c>
      <c r="H296">
        <v>600000295</v>
      </c>
      <c r="I296" t="s">
        <v>1304</v>
      </c>
      <c r="J296" t="s">
        <v>6265</v>
      </c>
      <c r="K296" s="125" t="str">
        <f t="shared" si="4"/>
        <v>00</v>
      </c>
      <c r="L296">
        <f>VLOOKUP(E296,所属団体コード!$A$2:$B$225,2,0)</f>
        <v>169</v>
      </c>
      <c r="M296" s="125" t="s">
        <v>1583</v>
      </c>
    </row>
    <row r="297" spans="1:13" x14ac:dyDescent="0.15">
      <c r="A297">
        <v>1296</v>
      </c>
      <c r="B297" t="s">
        <v>6024</v>
      </c>
      <c r="C297" t="s">
        <v>6025</v>
      </c>
      <c r="D297" t="s">
        <v>129</v>
      </c>
      <c r="E297" t="s">
        <v>1822</v>
      </c>
      <c r="F297" t="s">
        <v>1905</v>
      </c>
      <c r="G297">
        <v>28</v>
      </c>
      <c r="H297">
        <v>600000296</v>
      </c>
      <c r="I297" t="s">
        <v>1307</v>
      </c>
      <c r="J297" t="s">
        <v>762</v>
      </c>
      <c r="K297" s="125" t="str">
        <f t="shared" si="4"/>
        <v>00</v>
      </c>
      <c r="L297">
        <f>VLOOKUP(E297,所属団体コード!$A$2:$B$225,2,0)</f>
        <v>169</v>
      </c>
      <c r="M297" s="125" t="s">
        <v>1437</v>
      </c>
    </row>
    <row r="298" spans="1:13" x14ac:dyDescent="0.15">
      <c r="A298">
        <v>1297</v>
      </c>
      <c r="B298" t="s">
        <v>6026</v>
      </c>
      <c r="C298" t="s">
        <v>6027</v>
      </c>
      <c r="D298" t="s">
        <v>129</v>
      </c>
      <c r="E298" t="s">
        <v>1822</v>
      </c>
      <c r="F298" t="s">
        <v>1905</v>
      </c>
      <c r="G298">
        <v>36</v>
      </c>
      <c r="H298">
        <v>600000297</v>
      </c>
      <c r="I298" t="s">
        <v>1289</v>
      </c>
      <c r="J298" t="s">
        <v>1124</v>
      </c>
      <c r="K298" s="125" t="str">
        <f t="shared" si="4"/>
        <v>00</v>
      </c>
      <c r="L298">
        <f>VLOOKUP(E298,所属団体コード!$A$2:$B$225,2,0)</f>
        <v>169</v>
      </c>
      <c r="M298" s="125" t="s">
        <v>1474</v>
      </c>
    </row>
    <row r="299" spans="1:13" x14ac:dyDescent="0.15">
      <c r="A299">
        <v>1298</v>
      </c>
      <c r="B299" t="s">
        <v>6028</v>
      </c>
      <c r="C299" t="s">
        <v>6029</v>
      </c>
      <c r="D299" t="s">
        <v>129</v>
      </c>
      <c r="E299" t="s">
        <v>1822</v>
      </c>
      <c r="F299" t="s">
        <v>1905</v>
      </c>
      <c r="G299">
        <v>28</v>
      </c>
      <c r="H299">
        <v>600000298</v>
      </c>
      <c r="I299" t="s">
        <v>1244</v>
      </c>
      <c r="J299" t="s">
        <v>6280</v>
      </c>
      <c r="K299" s="125" t="str">
        <f t="shared" si="4"/>
        <v>00</v>
      </c>
      <c r="L299">
        <f>VLOOKUP(E299,所属団体コード!$A$2:$B$225,2,0)</f>
        <v>169</v>
      </c>
      <c r="M299" s="125" t="s">
        <v>1630</v>
      </c>
    </row>
    <row r="300" spans="1:13" x14ac:dyDescent="0.15">
      <c r="A300">
        <v>1299</v>
      </c>
      <c r="B300" t="s">
        <v>6030</v>
      </c>
      <c r="C300" t="s">
        <v>6031</v>
      </c>
      <c r="D300" t="s">
        <v>129</v>
      </c>
      <c r="E300" t="s">
        <v>1822</v>
      </c>
      <c r="F300" t="s">
        <v>1905</v>
      </c>
      <c r="G300" t="s">
        <v>835</v>
      </c>
      <c r="H300">
        <v>600000299</v>
      </c>
      <c r="I300" t="s">
        <v>1278</v>
      </c>
      <c r="J300" t="s">
        <v>6281</v>
      </c>
      <c r="K300" s="125" t="str">
        <f t="shared" si="4"/>
        <v>01</v>
      </c>
      <c r="L300">
        <f>VLOOKUP(E300,所属団体コード!$A$2:$B$225,2,0)</f>
        <v>169</v>
      </c>
      <c r="M300" s="125" t="s">
        <v>1459</v>
      </c>
    </row>
    <row r="301" spans="1:13" x14ac:dyDescent="0.15">
      <c r="A301">
        <v>1300</v>
      </c>
      <c r="B301" t="s">
        <v>6032</v>
      </c>
      <c r="C301" t="s">
        <v>6033</v>
      </c>
      <c r="D301" t="s">
        <v>129</v>
      </c>
      <c r="E301" t="s">
        <v>1822</v>
      </c>
      <c r="F301" t="s">
        <v>1905</v>
      </c>
      <c r="G301">
        <v>47</v>
      </c>
      <c r="H301">
        <v>600000300</v>
      </c>
      <c r="I301" t="s">
        <v>1324</v>
      </c>
      <c r="J301" t="s">
        <v>6282</v>
      </c>
      <c r="K301" s="125" t="str">
        <f t="shared" si="4"/>
        <v>00</v>
      </c>
      <c r="L301">
        <f>VLOOKUP(E301,所属団体コード!$A$2:$B$225,2,0)</f>
        <v>169</v>
      </c>
      <c r="M301" s="125" t="s">
        <v>1429</v>
      </c>
    </row>
    <row r="302" spans="1:13" x14ac:dyDescent="0.15">
      <c r="A302">
        <v>1301</v>
      </c>
      <c r="B302" t="s">
        <v>6034</v>
      </c>
      <c r="C302" t="s">
        <v>6035</v>
      </c>
      <c r="D302" t="s">
        <v>129</v>
      </c>
      <c r="E302" t="s">
        <v>1822</v>
      </c>
      <c r="F302" t="s">
        <v>1905</v>
      </c>
      <c r="G302">
        <v>21</v>
      </c>
      <c r="H302">
        <v>600000301</v>
      </c>
      <c r="I302" t="s">
        <v>1339</v>
      </c>
      <c r="J302" t="s">
        <v>6283</v>
      </c>
      <c r="K302" s="125" t="str">
        <f t="shared" si="4"/>
        <v>00</v>
      </c>
      <c r="L302">
        <f>VLOOKUP(E302,所属団体コード!$A$2:$B$225,2,0)</f>
        <v>169</v>
      </c>
      <c r="M302" s="125" t="s">
        <v>1628</v>
      </c>
    </row>
    <row r="303" spans="1:13" x14ac:dyDescent="0.15">
      <c r="A303">
        <v>1302</v>
      </c>
      <c r="B303" t="s">
        <v>6036</v>
      </c>
      <c r="C303" t="s">
        <v>6037</v>
      </c>
      <c r="D303" t="s">
        <v>129</v>
      </c>
      <c r="E303" t="s">
        <v>1822</v>
      </c>
      <c r="F303" t="s">
        <v>1905</v>
      </c>
      <c r="G303">
        <v>28</v>
      </c>
      <c r="H303">
        <v>600000302</v>
      </c>
      <c r="I303" t="s">
        <v>6198</v>
      </c>
      <c r="J303" t="s">
        <v>833</v>
      </c>
      <c r="K303" s="125" t="str">
        <f t="shared" si="4"/>
        <v>01</v>
      </c>
      <c r="L303">
        <f>VLOOKUP(E303,所属団体コード!$A$2:$B$225,2,0)</f>
        <v>169</v>
      </c>
      <c r="M303" s="125" t="s">
        <v>6401</v>
      </c>
    </row>
    <row r="304" spans="1:13" x14ac:dyDescent="0.15">
      <c r="A304">
        <v>1303</v>
      </c>
      <c r="B304" t="s">
        <v>6038</v>
      </c>
      <c r="C304" t="s">
        <v>6039</v>
      </c>
      <c r="D304" t="s">
        <v>129</v>
      </c>
      <c r="E304" t="s">
        <v>1822</v>
      </c>
      <c r="F304" t="s">
        <v>1905</v>
      </c>
      <c r="G304">
        <v>35</v>
      </c>
      <c r="H304">
        <v>600000303</v>
      </c>
      <c r="I304" t="s">
        <v>1245</v>
      </c>
      <c r="J304" t="s">
        <v>713</v>
      </c>
      <c r="K304" s="125" t="str">
        <f t="shared" si="4"/>
        <v>00</v>
      </c>
      <c r="L304">
        <f>VLOOKUP(E304,所属団体コード!$A$2:$B$225,2,0)</f>
        <v>169</v>
      </c>
      <c r="M304" s="125" t="s">
        <v>6402</v>
      </c>
    </row>
    <row r="305" spans="1:13" x14ac:dyDescent="0.15">
      <c r="A305">
        <v>1304</v>
      </c>
      <c r="B305" t="s">
        <v>6040</v>
      </c>
      <c r="C305" t="s">
        <v>6041</v>
      </c>
      <c r="D305" t="s">
        <v>129</v>
      </c>
      <c r="E305" t="s">
        <v>1822</v>
      </c>
      <c r="F305" t="s">
        <v>1905</v>
      </c>
      <c r="G305">
        <v>43</v>
      </c>
      <c r="H305">
        <v>600000304</v>
      </c>
      <c r="I305" t="s">
        <v>1315</v>
      </c>
      <c r="J305" t="s">
        <v>750</v>
      </c>
      <c r="K305" s="125" t="str">
        <f t="shared" si="4"/>
        <v>00</v>
      </c>
      <c r="L305">
        <f>VLOOKUP(E305,所属団体コード!$A$2:$B$225,2,0)</f>
        <v>169</v>
      </c>
      <c r="M305" s="125" t="s">
        <v>1497</v>
      </c>
    </row>
    <row r="306" spans="1:13" x14ac:dyDescent="0.15">
      <c r="A306">
        <v>1305</v>
      </c>
      <c r="B306" t="s">
        <v>6042</v>
      </c>
      <c r="C306" t="s">
        <v>6043</v>
      </c>
      <c r="D306" t="s">
        <v>129</v>
      </c>
      <c r="E306" t="s">
        <v>1822</v>
      </c>
      <c r="F306" t="s">
        <v>1905</v>
      </c>
      <c r="G306">
        <v>33</v>
      </c>
      <c r="H306">
        <v>600000305</v>
      </c>
      <c r="I306" t="s">
        <v>1238</v>
      </c>
      <c r="J306" t="s">
        <v>771</v>
      </c>
      <c r="K306" s="125" t="str">
        <f t="shared" si="4"/>
        <v>00</v>
      </c>
      <c r="L306">
        <f>VLOOKUP(E306,所属団体コード!$A$2:$B$225,2,0)</f>
        <v>169</v>
      </c>
      <c r="M306" s="125" t="s">
        <v>5414</v>
      </c>
    </row>
    <row r="307" spans="1:13" x14ac:dyDescent="0.15">
      <c r="A307">
        <v>1306</v>
      </c>
      <c r="B307" t="s">
        <v>6044</v>
      </c>
      <c r="C307" t="s">
        <v>6045</v>
      </c>
      <c r="D307" t="s">
        <v>129</v>
      </c>
      <c r="E307" t="s">
        <v>1822</v>
      </c>
      <c r="F307" t="s">
        <v>1905</v>
      </c>
      <c r="G307">
        <v>34</v>
      </c>
      <c r="H307">
        <v>600000306</v>
      </c>
      <c r="I307" t="s">
        <v>6199</v>
      </c>
      <c r="J307" t="s">
        <v>762</v>
      </c>
      <c r="K307" s="125" t="str">
        <f t="shared" si="4"/>
        <v>00</v>
      </c>
      <c r="L307">
        <f>VLOOKUP(E307,所属団体コード!$A$2:$B$225,2,0)</f>
        <v>169</v>
      </c>
      <c r="M307" s="125" t="s">
        <v>1484</v>
      </c>
    </row>
    <row r="308" spans="1:13" x14ac:dyDescent="0.15">
      <c r="A308">
        <v>1307</v>
      </c>
      <c r="B308" t="s">
        <v>6046</v>
      </c>
      <c r="C308" t="s">
        <v>6047</v>
      </c>
      <c r="D308" t="s">
        <v>129</v>
      </c>
      <c r="E308" t="s">
        <v>1822</v>
      </c>
      <c r="F308" t="s">
        <v>1905</v>
      </c>
      <c r="G308">
        <v>34</v>
      </c>
      <c r="H308">
        <v>600000307</v>
      </c>
      <c r="I308" t="s">
        <v>1307</v>
      </c>
      <c r="J308" t="s">
        <v>1034</v>
      </c>
      <c r="K308" s="125" t="str">
        <f t="shared" si="4"/>
        <v>00</v>
      </c>
      <c r="L308">
        <f>VLOOKUP(E308,所属団体コード!$A$2:$B$225,2,0)</f>
        <v>169</v>
      </c>
      <c r="M308" s="125" t="s">
        <v>1678</v>
      </c>
    </row>
    <row r="309" spans="1:13" x14ac:dyDescent="0.15">
      <c r="A309">
        <v>1308</v>
      </c>
      <c r="B309" t="s">
        <v>6048</v>
      </c>
      <c r="C309" t="s">
        <v>6049</v>
      </c>
      <c r="D309" t="s">
        <v>129</v>
      </c>
      <c r="E309" t="s">
        <v>1822</v>
      </c>
      <c r="F309" t="s">
        <v>1905</v>
      </c>
      <c r="G309">
        <v>27</v>
      </c>
      <c r="H309">
        <v>600000308</v>
      </c>
      <c r="I309" t="s">
        <v>1066</v>
      </c>
      <c r="J309" t="s">
        <v>846</v>
      </c>
      <c r="K309" s="125" t="str">
        <f t="shared" si="4"/>
        <v>00</v>
      </c>
      <c r="L309">
        <f>VLOOKUP(E309,所属団体コード!$A$2:$B$225,2,0)</f>
        <v>169</v>
      </c>
      <c r="M309" s="125" t="s">
        <v>1678</v>
      </c>
    </row>
    <row r="310" spans="1:13" x14ac:dyDescent="0.15">
      <c r="A310">
        <v>1309</v>
      </c>
      <c r="B310" t="s">
        <v>6050</v>
      </c>
      <c r="C310" t="s">
        <v>6051</v>
      </c>
      <c r="D310" t="s">
        <v>129</v>
      </c>
      <c r="E310" t="s">
        <v>1822</v>
      </c>
      <c r="F310" t="s">
        <v>1905</v>
      </c>
      <c r="G310">
        <v>26</v>
      </c>
      <c r="H310">
        <v>600000309</v>
      </c>
      <c r="I310" t="s">
        <v>1233</v>
      </c>
      <c r="J310" t="s">
        <v>803</v>
      </c>
      <c r="K310" s="125" t="str">
        <f t="shared" si="4"/>
        <v>00</v>
      </c>
      <c r="L310">
        <f>VLOOKUP(E310,所属団体コード!$A$2:$B$225,2,0)</f>
        <v>169</v>
      </c>
      <c r="M310" s="125" t="s">
        <v>1487</v>
      </c>
    </row>
    <row r="311" spans="1:13" x14ac:dyDescent="0.15">
      <c r="A311">
        <v>1310</v>
      </c>
      <c r="B311" t="s">
        <v>6052</v>
      </c>
      <c r="C311" t="s">
        <v>6053</v>
      </c>
      <c r="D311" t="s">
        <v>129</v>
      </c>
      <c r="E311" t="s">
        <v>1822</v>
      </c>
      <c r="F311" t="s">
        <v>1905</v>
      </c>
      <c r="G311">
        <v>39</v>
      </c>
      <c r="H311">
        <v>600000310</v>
      </c>
      <c r="I311" t="s">
        <v>1292</v>
      </c>
      <c r="J311" t="s">
        <v>828</v>
      </c>
      <c r="K311" s="125" t="str">
        <f t="shared" si="4"/>
        <v>00</v>
      </c>
      <c r="L311">
        <f>VLOOKUP(E311,所属団体コード!$A$2:$B$225,2,0)</f>
        <v>169</v>
      </c>
      <c r="M311" s="125" t="s">
        <v>1597</v>
      </c>
    </row>
    <row r="312" spans="1:13" x14ac:dyDescent="0.15">
      <c r="A312">
        <v>1311</v>
      </c>
      <c r="B312" t="s">
        <v>6054</v>
      </c>
      <c r="C312" t="s">
        <v>6055</v>
      </c>
      <c r="D312" t="s">
        <v>126</v>
      </c>
      <c r="E312" t="s">
        <v>1799</v>
      </c>
      <c r="F312" t="s">
        <v>1881</v>
      </c>
      <c r="G312">
        <v>34</v>
      </c>
      <c r="H312">
        <v>600000311</v>
      </c>
      <c r="I312" t="s">
        <v>1306</v>
      </c>
      <c r="J312" t="s">
        <v>1382</v>
      </c>
      <c r="K312" s="125" t="str">
        <f t="shared" si="4"/>
        <v>98</v>
      </c>
      <c r="L312">
        <f>VLOOKUP(E312,所属団体コード!$A$2:$B$225,2,0)</f>
        <v>145</v>
      </c>
      <c r="M312" s="125" t="s">
        <v>6403</v>
      </c>
    </row>
    <row r="313" spans="1:13" x14ac:dyDescent="0.15">
      <c r="A313">
        <v>1312</v>
      </c>
      <c r="B313" t="s">
        <v>6056</v>
      </c>
      <c r="C313" t="s">
        <v>6057</v>
      </c>
      <c r="D313" t="s">
        <v>129</v>
      </c>
      <c r="E313" t="s">
        <v>1799</v>
      </c>
      <c r="F313" t="s">
        <v>1881</v>
      </c>
      <c r="G313">
        <v>42</v>
      </c>
      <c r="H313">
        <v>600000312</v>
      </c>
      <c r="I313" t="s">
        <v>1260</v>
      </c>
      <c r="J313" t="s">
        <v>6284</v>
      </c>
      <c r="K313" s="125" t="str">
        <f t="shared" si="4"/>
        <v>01</v>
      </c>
      <c r="L313">
        <f>VLOOKUP(E313,所属団体コード!$A$2:$B$225,2,0)</f>
        <v>145</v>
      </c>
      <c r="M313" s="125" t="s">
        <v>6404</v>
      </c>
    </row>
    <row r="314" spans="1:13" x14ac:dyDescent="0.15">
      <c r="A314">
        <v>1313</v>
      </c>
      <c r="B314" t="s">
        <v>6058</v>
      </c>
      <c r="C314" t="s">
        <v>6059</v>
      </c>
      <c r="D314" t="s">
        <v>126</v>
      </c>
      <c r="E314" t="s">
        <v>1803</v>
      </c>
      <c r="F314" t="s">
        <v>1885</v>
      </c>
      <c r="G314">
        <v>33</v>
      </c>
      <c r="H314">
        <v>600000313</v>
      </c>
      <c r="I314" t="s">
        <v>1235</v>
      </c>
      <c r="J314" t="s">
        <v>705</v>
      </c>
      <c r="K314" s="125" t="str">
        <f t="shared" si="4"/>
        <v>97</v>
      </c>
      <c r="L314">
        <f>VLOOKUP(E314,所属団体コード!$A$2:$B$225,2,0)</f>
        <v>149</v>
      </c>
      <c r="M314" s="125" t="s">
        <v>4821</v>
      </c>
    </row>
    <row r="315" spans="1:13" x14ac:dyDescent="0.15">
      <c r="A315">
        <v>1314</v>
      </c>
      <c r="B315" t="s">
        <v>6060</v>
      </c>
      <c r="C315" t="s">
        <v>6061</v>
      </c>
      <c r="D315" t="s">
        <v>118</v>
      </c>
      <c r="E315" t="s">
        <v>1803</v>
      </c>
      <c r="F315" t="s">
        <v>1885</v>
      </c>
      <c r="G315">
        <v>33</v>
      </c>
      <c r="H315">
        <v>600000314</v>
      </c>
      <c r="I315" t="s">
        <v>6180</v>
      </c>
      <c r="J315" t="s">
        <v>4710</v>
      </c>
      <c r="K315" s="125" t="str">
        <f t="shared" si="4"/>
        <v>95</v>
      </c>
      <c r="L315">
        <f>VLOOKUP(E315,所属団体コード!$A$2:$B$225,2,0)</f>
        <v>149</v>
      </c>
      <c r="M315" s="125" t="s">
        <v>6405</v>
      </c>
    </row>
    <row r="316" spans="1:13" x14ac:dyDescent="0.15">
      <c r="A316">
        <v>1315</v>
      </c>
      <c r="B316" t="s">
        <v>6062</v>
      </c>
      <c r="C316" t="s">
        <v>6063</v>
      </c>
      <c r="D316" t="s">
        <v>118</v>
      </c>
      <c r="E316" t="s">
        <v>1803</v>
      </c>
      <c r="F316" t="s">
        <v>1885</v>
      </c>
      <c r="G316">
        <v>33</v>
      </c>
      <c r="H316">
        <v>600000315</v>
      </c>
      <c r="I316" t="s">
        <v>6200</v>
      </c>
      <c r="J316" t="s">
        <v>975</v>
      </c>
      <c r="K316" s="125" t="str">
        <f t="shared" si="4"/>
        <v>97</v>
      </c>
      <c r="L316">
        <f>VLOOKUP(E316,所属団体コード!$A$2:$B$225,2,0)</f>
        <v>149</v>
      </c>
      <c r="M316" s="125" t="s">
        <v>6406</v>
      </c>
    </row>
    <row r="317" spans="1:13" x14ac:dyDescent="0.15">
      <c r="A317">
        <v>1316</v>
      </c>
      <c r="B317" t="s">
        <v>6064</v>
      </c>
      <c r="C317" t="s">
        <v>6065</v>
      </c>
      <c r="D317" t="s">
        <v>118</v>
      </c>
      <c r="E317" t="s">
        <v>1803</v>
      </c>
      <c r="F317" t="s">
        <v>1885</v>
      </c>
      <c r="G317">
        <v>33</v>
      </c>
      <c r="H317">
        <v>600000316</v>
      </c>
      <c r="I317" t="s">
        <v>1255</v>
      </c>
      <c r="J317" t="s">
        <v>774</v>
      </c>
      <c r="K317" s="125" t="str">
        <f t="shared" si="4"/>
        <v>98</v>
      </c>
      <c r="L317">
        <f>VLOOKUP(E317,所属団体コード!$A$2:$B$225,2,0)</f>
        <v>149</v>
      </c>
      <c r="M317" s="125" t="s">
        <v>6407</v>
      </c>
    </row>
    <row r="318" spans="1:13" x14ac:dyDescent="0.15">
      <c r="A318">
        <v>1317</v>
      </c>
      <c r="B318" t="s">
        <v>6066</v>
      </c>
      <c r="C318" t="s">
        <v>6067</v>
      </c>
      <c r="D318" t="s">
        <v>126</v>
      </c>
      <c r="E318" t="s">
        <v>1794</v>
      </c>
      <c r="F318" t="s">
        <v>1875</v>
      </c>
      <c r="G318">
        <v>35</v>
      </c>
      <c r="H318">
        <v>600000317</v>
      </c>
      <c r="I318" t="s">
        <v>1256</v>
      </c>
      <c r="J318" t="s">
        <v>6285</v>
      </c>
      <c r="K318" s="125" t="str">
        <f t="shared" si="4"/>
        <v>00</v>
      </c>
      <c r="L318">
        <f>VLOOKUP(E318,所属団体コード!$A$2:$B$225,2,0)</f>
        <v>139</v>
      </c>
      <c r="M318" s="125" t="s">
        <v>1433</v>
      </c>
    </row>
    <row r="319" spans="1:13" x14ac:dyDescent="0.15">
      <c r="A319">
        <v>1318</v>
      </c>
      <c r="B319" t="s">
        <v>6068</v>
      </c>
      <c r="C319" t="s">
        <v>6069</v>
      </c>
      <c r="D319" t="s">
        <v>99</v>
      </c>
      <c r="E319" t="s">
        <v>1808</v>
      </c>
      <c r="F319" t="s">
        <v>1891</v>
      </c>
      <c r="G319">
        <v>46</v>
      </c>
      <c r="H319">
        <v>600000318</v>
      </c>
      <c r="I319" t="s">
        <v>1330</v>
      </c>
      <c r="J319" t="s">
        <v>6286</v>
      </c>
      <c r="K319" s="125" t="str">
        <f t="shared" si="4"/>
        <v>97</v>
      </c>
      <c r="L319">
        <f>VLOOKUP(E319,所属団体コード!$A$2:$B$225,2,0)</f>
        <v>155</v>
      </c>
      <c r="M319" s="125" t="s">
        <v>5337</v>
      </c>
    </row>
    <row r="320" spans="1:13" x14ac:dyDescent="0.15">
      <c r="A320">
        <v>1319</v>
      </c>
      <c r="B320" t="s">
        <v>6070</v>
      </c>
      <c r="C320" t="s">
        <v>6071</v>
      </c>
      <c r="D320" t="s">
        <v>99</v>
      </c>
      <c r="E320" t="s">
        <v>1808</v>
      </c>
      <c r="F320" t="s">
        <v>1891</v>
      </c>
      <c r="G320">
        <v>36</v>
      </c>
      <c r="H320">
        <v>600000319</v>
      </c>
      <c r="I320" t="s">
        <v>1299</v>
      </c>
      <c r="J320" t="s">
        <v>6287</v>
      </c>
      <c r="K320" s="125" t="str">
        <f t="shared" si="4"/>
        <v>98</v>
      </c>
      <c r="L320">
        <f>VLOOKUP(E320,所属団体コード!$A$2:$B$225,2,0)</f>
        <v>155</v>
      </c>
      <c r="M320" s="125" t="s">
        <v>6408</v>
      </c>
    </row>
    <row r="321" spans="1:13" x14ac:dyDescent="0.15">
      <c r="A321">
        <v>1320</v>
      </c>
      <c r="B321" t="s">
        <v>6072</v>
      </c>
      <c r="C321" t="s">
        <v>6073</v>
      </c>
      <c r="D321" t="s">
        <v>118</v>
      </c>
      <c r="E321" t="s">
        <v>1808</v>
      </c>
      <c r="F321" t="s">
        <v>1891</v>
      </c>
      <c r="G321">
        <v>35</v>
      </c>
      <c r="H321">
        <v>600000320</v>
      </c>
      <c r="I321" t="s">
        <v>1327</v>
      </c>
      <c r="J321" t="s">
        <v>4755</v>
      </c>
      <c r="K321" s="125" t="str">
        <f t="shared" si="4"/>
        <v>98</v>
      </c>
      <c r="L321">
        <f>VLOOKUP(E321,所属団体コード!$A$2:$B$225,2,0)</f>
        <v>155</v>
      </c>
      <c r="M321" s="125" t="s">
        <v>5001</v>
      </c>
    </row>
    <row r="322" spans="1:13" x14ac:dyDescent="0.15">
      <c r="A322">
        <v>1321</v>
      </c>
      <c r="B322" t="s">
        <v>6074</v>
      </c>
      <c r="C322" t="s">
        <v>6075</v>
      </c>
      <c r="D322" t="s">
        <v>126</v>
      </c>
      <c r="E322" t="s">
        <v>1808</v>
      </c>
      <c r="F322" t="s">
        <v>1891</v>
      </c>
      <c r="G322">
        <v>46</v>
      </c>
      <c r="H322">
        <v>600000321</v>
      </c>
      <c r="I322" t="s">
        <v>6201</v>
      </c>
      <c r="J322" t="s">
        <v>6288</v>
      </c>
      <c r="K322" s="125" t="str">
        <f t="shared" si="4"/>
        <v>99</v>
      </c>
      <c r="L322">
        <f>VLOOKUP(E322,所属団体コード!$A$2:$B$225,2,0)</f>
        <v>155</v>
      </c>
      <c r="M322" s="125" t="s">
        <v>5027</v>
      </c>
    </row>
    <row r="323" spans="1:13" x14ac:dyDescent="0.15">
      <c r="A323">
        <v>1322</v>
      </c>
      <c r="B323" t="s">
        <v>6076</v>
      </c>
      <c r="C323" t="s">
        <v>6077</v>
      </c>
      <c r="D323" t="s">
        <v>126</v>
      </c>
      <c r="E323" t="s">
        <v>1808</v>
      </c>
      <c r="F323" t="s">
        <v>1891</v>
      </c>
      <c r="G323">
        <v>45</v>
      </c>
      <c r="H323">
        <v>600000322</v>
      </c>
      <c r="I323" t="s">
        <v>1302</v>
      </c>
      <c r="J323" t="s">
        <v>606</v>
      </c>
      <c r="K323" s="125" t="str">
        <f t="shared" si="4"/>
        <v>99</v>
      </c>
      <c r="L323">
        <f>VLOOKUP(E323,所属団体コード!$A$2:$B$225,2,0)</f>
        <v>155</v>
      </c>
      <c r="M323" s="125" t="s">
        <v>6409</v>
      </c>
    </row>
    <row r="324" spans="1:13" x14ac:dyDescent="0.15">
      <c r="A324">
        <v>1323</v>
      </c>
      <c r="B324" t="s">
        <v>6078</v>
      </c>
      <c r="C324" t="s">
        <v>6079</v>
      </c>
      <c r="D324" t="s">
        <v>126</v>
      </c>
      <c r="E324" t="s">
        <v>1808</v>
      </c>
      <c r="F324" t="s">
        <v>1891</v>
      </c>
      <c r="G324">
        <v>32</v>
      </c>
      <c r="H324">
        <v>600000323</v>
      </c>
      <c r="I324" t="s">
        <v>1083</v>
      </c>
      <c r="J324" t="s">
        <v>6289</v>
      </c>
      <c r="K324" s="125" t="str">
        <f t="shared" si="4"/>
        <v>99</v>
      </c>
      <c r="L324">
        <f>VLOOKUP(E324,所属団体コード!$A$2:$B$225,2,0)</f>
        <v>155</v>
      </c>
      <c r="M324" s="125" t="s">
        <v>6410</v>
      </c>
    </row>
    <row r="325" spans="1:13" x14ac:dyDescent="0.15">
      <c r="A325">
        <v>1324</v>
      </c>
      <c r="B325" t="s">
        <v>6080</v>
      </c>
      <c r="C325" t="s">
        <v>6081</v>
      </c>
      <c r="D325" t="s">
        <v>126</v>
      </c>
      <c r="E325" t="s">
        <v>1808</v>
      </c>
      <c r="F325" t="s">
        <v>1891</v>
      </c>
      <c r="G325">
        <v>35</v>
      </c>
      <c r="H325">
        <v>600000324</v>
      </c>
      <c r="I325" t="s">
        <v>1327</v>
      </c>
      <c r="J325" t="s">
        <v>6290</v>
      </c>
      <c r="K325" s="125" t="str">
        <f t="shared" ref="K325:K388" si="5">LEFT(M325,2)</f>
        <v>99</v>
      </c>
      <c r="L325">
        <f>VLOOKUP(E325,所属団体コード!$A$2:$B$225,2,0)</f>
        <v>155</v>
      </c>
      <c r="M325" s="125" t="s">
        <v>6411</v>
      </c>
    </row>
    <row r="326" spans="1:13" x14ac:dyDescent="0.15">
      <c r="A326">
        <v>1325</v>
      </c>
      <c r="B326" t="s">
        <v>6082</v>
      </c>
      <c r="C326" t="s">
        <v>6083</v>
      </c>
      <c r="D326" t="s">
        <v>126</v>
      </c>
      <c r="E326" t="s">
        <v>1808</v>
      </c>
      <c r="F326" t="s">
        <v>1891</v>
      </c>
      <c r="G326">
        <v>35</v>
      </c>
      <c r="H326">
        <v>600000325</v>
      </c>
      <c r="I326" t="s">
        <v>1291</v>
      </c>
      <c r="J326" t="s">
        <v>6291</v>
      </c>
      <c r="K326" s="125" t="str">
        <f t="shared" si="5"/>
        <v>99</v>
      </c>
      <c r="L326">
        <f>VLOOKUP(E326,所属団体コード!$A$2:$B$225,2,0)</f>
        <v>155</v>
      </c>
      <c r="M326" s="125" t="s">
        <v>1634</v>
      </c>
    </row>
    <row r="327" spans="1:13" x14ac:dyDescent="0.15">
      <c r="A327">
        <v>1326</v>
      </c>
      <c r="B327" t="s">
        <v>6084</v>
      </c>
      <c r="C327" t="s">
        <v>6085</v>
      </c>
      <c r="D327" t="s">
        <v>126</v>
      </c>
      <c r="E327" t="s">
        <v>1808</v>
      </c>
      <c r="F327" t="s">
        <v>1891</v>
      </c>
      <c r="G327">
        <v>34</v>
      </c>
      <c r="H327">
        <v>600000326</v>
      </c>
      <c r="I327" t="s">
        <v>1306</v>
      </c>
      <c r="J327" t="s">
        <v>6292</v>
      </c>
      <c r="K327" s="125" t="str">
        <f t="shared" si="5"/>
        <v>99</v>
      </c>
      <c r="L327">
        <f>VLOOKUP(E327,所属団体コード!$A$2:$B$225,2,0)</f>
        <v>155</v>
      </c>
      <c r="M327" s="125" t="s">
        <v>6412</v>
      </c>
    </row>
    <row r="328" spans="1:13" x14ac:dyDescent="0.15">
      <c r="A328">
        <v>1327</v>
      </c>
      <c r="B328" t="s">
        <v>6086</v>
      </c>
      <c r="C328" t="s">
        <v>6087</v>
      </c>
      <c r="D328" t="s">
        <v>129</v>
      </c>
      <c r="E328" t="s">
        <v>1812</v>
      </c>
      <c r="F328" t="s">
        <v>1895</v>
      </c>
      <c r="G328">
        <v>38</v>
      </c>
      <c r="H328">
        <v>600000327</v>
      </c>
      <c r="I328" t="s">
        <v>1351</v>
      </c>
      <c r="J328" t="s">
        <v>869</v>
      </c>
      <c r="K328" s="125" t="str">
        <f t="shared" si="5"/>
        <v>00</v>
      </c>
      <c r="L328">
        <f>VLOOKUP(E328,所属団体コード!$A$2:$B$225,2,0)</f>
        <v>159</v>
      </c>
      <c r="M328" s="125" t="s">
        <v>6413</v>
      </c>
    </row>
    <row r="329" spans="1:13" x14ac:dyDescent="0.15">
      <c r="A329">
        <v>1328</v>
      </c>
      <c r="B329" t="s">
        <v>6088</v>
      </c>
      <c r="C329" t="s">
        <v>6089</v>
      </c>
      <c r="D329" t="s">
        <v>129</v>
      </c>
      <c r="E329" t="s">
        <v>1812</v>
      </c>
      <c r="F329" t="s">
        <v>1895</v>
      </c>
      <c r="G329">
        <v>38</v>
      </c>
      <c r="H329">
        <v>600000328</v>
      </c>
      <c r="I329" t="s">
        <v>1383</v>
      </c>
      <c r="J329" t="s">
        <v>710</v>
      </c>
      <c r="K329" s="125" t="str">
        <f t="shared" si="5"/>
        <v>00</v>
      </c>
      <c r="L329">
        <f>VLOOKUP(E329,所属団体コード!$A$2:$B$225,2,0)</f>
        <v>159</v>
      </c>
      <c r="M329" s="125" t="s">
        <v>1502</v>
      </c>
    </row>
    <row r="330" spans="1:13" x14ac:dyDescent="0.15">
      <c r="A330">
        <v>1329</v>
      </c>
      <c r="B330" t="s">
        <v>6090</v>
      </c>
      <c r="C330" t="s">
        <v>6091</v>
      </c>
      <c r="D330" t="s">
        <v>129</v>
      </c>
      <c r="E330" t="s">
        <v>1819</v>
      </c>
      <c r="F330" t="s">
        <v>1902</v>
      </c>
      <c r="G330">
        <v>34</v>
      </c>
      <c r="H330">
        <v>600000329</v>
      </c>
      <c r="I330" t="s">
        <v>1229</v>
      </c>
      <c r="J330" t="s">
        <v>717</v>
      </c>
      <c r="K330" s="125" t="str">
        <f t="shared" si="5"/>
        <v>00</v>
      </c>
      <c r="L330">
        <f>VLOOKUP(E330,所属団体コード!$A$2:$B$225,2,0)</f>
        <v>166</v>
      </c>
      <c r="M330" s="125" t="s">
        <v>1631</v>
      </c>
    </row>
    <row r="331" spans="1:13" x14ac:dyDescent="0.15">
      <c r="A331">
        <v>1330</v>
      </c>
      <c r="B331" t="s">
        <v>6092</v>
      </c>
      <c r="C331" t="s">
        <v>6093</v>
      </c>
      <c r="D331" t="s">
        <v>126</v>
      </c>
      <c r="E331" t="s">
        <v>1819</v>
      </c>
      <c r="F331" t="s">
        <v>1902</v>
      </c>
      <c r="G331">
        <v>34</v>
      </c>
      <c r="H331">
        <v>600000330</v>
      </c>
      <c r="I331" t="s">
        <v>719</v>
      </c>
      <c r="J331" t="s">
        <v>6293</v>
      </c>
      <c r="K331" s="125" t="str">
        <f t="shared" si="5"/>
        <v>97</v>
      </c>
      <c r="L331">
        <f>VLOOKUP(E331,所属団体コード!$A$2:$B$225,2,0)</f>
        <v>166</v>
      </c>
      <c r="M331" s="125" t="s">
        <v>5072</v>
      </c>
    </row>
    <row r="332" spans="1:13" x14ac:dyDescent="0.15">
      <c r="A332">
        <v>1331</v>
      </c>
      <c r="B332" t="s">
        <v>6094</v>
      </c>
      <c r="C332" t="s">
        <v>6095</v>
      </c>
      <c r="D332" t="s">
        <v>129</v>
      </c>
      <c r="E332" t="s">
        <v>1819</v>
      </c>
      <c r="F332" t="s">
        <v>1902</v>
      </c>
      <c r="G332">
        <v>34</v>
      </c>
      <c r="H332">
        <v>600000331</v>
      </c>
      <c r="I332" t="s">
        <v>6202</v>
      </c>
      <c r="J332" t="s">
        <v>6294</v>
      </c>
      <c r="K332" s="125" t="str">
        <f t="shared" si="5"/>
        <v>99</v>
      </c>
      <c r="L332">
        <f>VLOOKUP(E332,所属団体コード!$A$2:$B$225,2,0)</f>
        <v>166</v>
      </c>
      <c r="M332" s="125" t="s">
        <v>6414</v>
      </c>
    </row>
    <row r="333" spans="1:13" x14ac:dyDescent="0.15">
      <c r="A333">
        <v>1332</v>
      </c>
      <c r="B333" t="s">
        <v>6096</v>
      </c>
      <c r="C333" t="s">
        <v>6097</v>
      </c>
      <c r="D333" t="s">
        <v>126</v>
      </c>
      <c r="E333" t="s">
        <v>1820</v>
      </c>
      <c r="F333" t="s">
        <v>1903</v>
      </c>
      <c r="G333">
        <v>37</v>
      </c>
      <c r="H333">
        <v>600000332</v>
      </c>
      <c r="I333" t="s">
        <v>1274</v>
      </c>
      <c r="J333" t="s">
        <v>785</v>
      </c>
      <c r="K333" s="125" t="str">
        <f t="shared" si="5"/>
        <v>99</v>
      </c>
      <c r="L333">
        <f>VLOOKUP(E333,所属団体コード!$A$2:$B$225,2,0)</f>
        <v>167</v>
      </c>
      <c r="M333" s="125" t="s">
        <v>5260</v>
      </c>
    </row>
    <row r="334" spans="1:13" x14ac:dyDescent="0.15">
      <c r="A334">
        <v>1333</v>
      </c>
      <c r="B334" t="s">
        <v>6098</v>
      </c>
      <c r="C334" t="s">
        <v>6099</v>
      </c>
      <c r="D334" t="s">
        <v>129</v>
      </c>
      <c r="E334" t="s">
        <v>1820</v>
      </c>
      <c r="F334" t="s">
        <v>1903</v>
      </c>
      <c r="G334">
        <v>37</v>
      </c>
      <c r="H334">
        <v>600000333</v>
      </c>
      <c r="I334" t="s">
        <v>1262</v>
      </c>
      <c r="J334" t="s">
        <v>1141</v>
      </c>
      <c r="K334" s="125" t="str">
        <f t="shared" si="5"/>
        <v>00</v>
      </c>
      <c r="L334">
        <f>VLOOKUP(E334,所属団体コード!$A$2:$B$225,2,0)</f>
        <v>167</v>
      </c>
      <c r="M334" s="125" t="s">
        <v>6415</v>
      </c>
    </row>
    <row r="335" spans="1:13" x14ac:dyDescent="0.15">
      <c r="A335">
        <v>1334</v>
      </c>
      <c r="B335" t="s">
        <v>6100</v>
      </c>
      <c r="C335" t="s">
        <v>6101</v>
      </c>
      <c r="D335" t="s">
        <v>129</v>
      </c>
      <c r="E335" t="s">
        <v>1793</v>
      </c>
      <c r="F335" t="s">
        <v>170</v>
      </c>
      <c r="G335">
        <v>39</v>
      </c>
      <c r="H335">
        <v>600000334</v>
      </c>
      <c r="I335" t="s">
        <v>6203</v>
      </c>
      <c r="J335" t="s">
        <v>984</v>
      </c>
      <c r="K335" s="125" t="str">
        <f t="shared" si="5"/>
        <v>00</v>
      </c>
      <c r="L335">
        <f>VLOOKUP(E335,所属団体コード!$A$2:$B$225,2,0)</f>
        <v>138</v>
      </c>
      <c r="M335" s="125" t="s">
        <v>1578</v>
      </c>
    </row>
    <row r="336" spans="1:13" x14ac:dyDescent="0.15">
      <c r="A336">
        <v>1335</v>
      </c>
      <c r="B336" t="s">
        <v>6102</v>
      </c>
      <c r="C336" t="s">
        <v>6103</v>
      </c>
      <c r="D336" t="s">
        <v>129</v>
      </c>
      <c r="E336" t="s">
        <v>1793</v>
      </c>
      <c r="F336" t="s">
        <v>170</v>
      </c>
      <c r="G336">
        <v>39</v>
      </c>
      <c r="H336">
        <v>600000335</v>
      </c>
      <c r="I336" t="s">
        <v>1341</v>
      </c>
      <c r="J336" t="s">
        <v>1090</v>
      </c>
      <c r="K336" s="125" t="str">
        <f t="shared" si="5"/>
        <v>00</v>
      </c>
      <c r="L336">
        <f>VLOOKUP(E336,所属団体コード!$A$2:$B$225,2,0)</f>
        <v>138</v>
      </c>
      <c r="M336" s="125" t="s">
        <v>5376</v>
      </c>
    </row>
    <row r="337" spans="1:13" x14ac:dyDescent="0.15">
      <c r="A337">
        <v>1336</v>
      </c>
      <c r="B337" t="s">
        <v>6104</v>
      </c>
      <c r="C337" t="s">
        <v>6105</v>
      </c>
      <c r="D337" t="s">
        <v>129</v>
      </c>
      <c r="E337" t="s">
        <v>1793</v>
      </c>
      <c r="F337" t="s">
        <v>170</v>
      </c>
      <c r="G337">
        <v>39</v>
      </c>
      <c r="H337">
        <v>600000336</v>
      </c>
      <c r="I337" t="s">
        <v>1260</v>
      </c>
      <c r="J337" t="s">
        <v>1346</v>
      </c>
      <c r="K337" s="125" t="str">
        <f t="shared" si="5"/>
        <v>00</v>
      </c>
      <c r="L337">
        <f>VLOOKUP(E337,所属団体コード!$A$2:$B$225,2,0)</f>
        <v>138</v>
      </c>
      <c r="M337" s="125" t="s">
        <v>5428</v>
      </c>
    </row>
    <row r="338" spans="1:13" x14ac:dyDescent="0.15">
      <c r="A338">
        <v>1337</v>
      </c>
      <c r="B338" t="s">
        <v>6106</v>
      </c>
      <c r="C338" t="s">
        <v>6107</v>
      </c>
      <c r="D338" t="s">
        <v>129</v>
      </c>
      <c r="E338" t="s">
        <v>1793</v>
      </c>
      <c r="F338" t="s">
        <v>170</v>
      </c>
      <c r="G338">
        <v>39</v>
      </c>
      <c r="H338">
        <v>600000337</v>
      </c>
      <c r="I338" t="s">
        <v>628</v>
      </c>
      <c r="J338" t="s">
        <v>664</v>
      </c>
      <c r="K338" s="125" t="str">
        <f t="shared" si="5"/>
        <v>00</v>
      </c>
      <c r="L338">
        <f>VLOOKUP(E338,所属団体コード!$A$2:$B$225,2,0)</f>
        <v>138</v>
      </c>
      <c r="M338" s="125" t="s">
        <v>1704</v>
      </c>
    </row>
    <row r="339" spans="1:13" x14ac:dyDescent="0.15">
      <c r="A339">
        <v>1338</v>
      </c>
      <c r="B339" t="s">
        <v>6108</v>
      </c>
      <c r="C339" t="s">
        <v>6109</v>
      </c>
      <c r="D339" t="s">
        <v>126</v>
      </c>
      <c r="E339" t="s">
        <v>1788</v>
      </c>
      <c r="F339">
        <v>490064</v>
      </c>
      <c r="G339">
        <v>36</v>
      </c>
      <c r="H339">
        <v>600000338</v>
      </c>
      <c r="I339" t="s">
        <v>1302</v>
      </c>
      <c r="J339" t="s">
        <v>6295</v>
      </c>
      <c r="K339" s="125" t="str">
        <f t="shared" si="5"/>
        <v>99</v>
      </c>
      <c r="L339">
        <f>VLOOKUP(E339,所属団体コード!$A$2:$B$225,2,0)</f>
        <v>133</v>
      </c>
      <c r="M339" s="125" t="s">
        <v>6416</v>
      </c>
    </row>
    <row r="340" spans="1:13" x14ac:dyDescent="0.15">
      <c r="A340">
        <v>1339</v>
      </c>
      <c r="B340" t="s">
        <v>6110</v>
      </c>
      <c r="C340" t="s">
        <v>6111</v>
      </c>
      <c r="D340" t="s">
        <v>129</v>
      </c>
      <c r="E340" t="s">
        <v>1815</v>
      </c>
      <c r="F340" t="s">
        <v>1898</v>
      </c>
      <c r="G340">
        <v>34</v>
      </c>
      <c r="H340">
        <v>600000339</v>
      </c>
      <c r="I340" t="s">
        <v>1276</v>
      </c>
      <c r="J340" t="s">
        <v>6296</v>
      </c>
      <c r="K340" s="125" t="str">
        <f t="shared" si="5"/>
        <v>01</v>
      </c>
      <c r="L340">
        <f>VLOOKUP(E340,所属団体コード!$A$2:$B$225,2,0)</f>
        <v>162</v>
      </c>
      <c r="M340" s="125" t="s">
        <v>6417</v>
      </c>
    </row>
    <row r="341" spans="1:13" x14ac:dyDescent="0.15">
      <c r="A341">
        <v>1340</v>
      </c>
      <c r="B341" t="s">
        <v>6112</v>
      </c>
      <c r="C341" t="s">
        <v>6113</v>
      </c>
      <c r="D341" t="s">
        <v>129</v>
      </c>
      <c r="E341" t="s">
        <v>1808</v>
      </c>
      <c r="F341" t="s">
        <v>1891</v>
      </c>
      <c r="G341">
        <v>46</v>
      </c>
      <c r="H341">
        <v>600000340</v>
      </c>
      <c r="I341" t="s">
        <v>6173</v>
      </c>
      <c r="J341" t="s">
        <v>1365</v>
      </c>
      <c r="K341" s="125" t="str">
        <f t="shared" si="5"/>
        <v>01</v>
      </c>
      <c r="L341">
        <f>VLOOKUP(E341,所属団体コード!$A$2:$B$225,2,0)</f>
        <v>155</v>
      </c>
      <c r="M341" s="125" t="s">
        <v>1677</v>
      </c>
    </row>
    <row r="342" spans="1:13" x14ac:dyDescent="0.15">
      <c r="A342">
        <v>1341</v>
      </c>
      <c r="B342" t="s">
        <v>6114</v>
      </c>
      <c r="C342" t="s">
        <v>6115</v>
      </c>
      <c r="D342" t="s">
        <v>129</v>
      </c>
      <c r="E342" t="s">
        <v>1808</v>
      </c>
      <c r="F342" t="s">
        <v>1891</v>
      </c>
      <c r="G342">
        <v>46</v>
      </c>
      <c r="H342">
        <v>600000341</v>
      </c>
      <c r="I342" t="s">
        <v>1292</v>
      </c>
      <c r="J342" t="s">
        <v>1014</v>
      </c>
      <c r="K342" s="125" t="str">
        <f t="shared" si="5"/>
        <v>00</v>
      </c>
      <c r="L342">
        <f>VLOOKUP(E342,所属団体コード!$A$2:$B$225,2,0)</f>
        <v>155</v>
      </c>
      <c r="M342" s="125" t="s">
        <v>1440</v>
      </c>
    </row>
    <row r="343" spans="1:13" x14ac:dyDescent="0.15">
      <c r="A343">
        <v>1342</v>
      </c>
      <c r="B343" t="s">
        <v>6116</v>
      </c>
      <c r="C343" t="s">
        <v>6117</v>
      </c>
      <c r="D343" t="s">
        <v>129</v>
      </c>
      <c r="E343" t="s">
        <v>1808</v>
      </c>
      <c r="F343" t="s">
        <v>1891</v>
      </c>
      <c r="G343">
        <v>35</v>
      </c>
      <c r="H343">
        <v>600000342</v>
      </c>
      <c r="I343" t="s">
        <v>1305</v>
      </c>
      <c r="J343" t="s">
        <v>6297</v>
      </c>
      <c r="K343" s="125" t="str">
        <f t="shared" si="5"/>
        <v>00</v>
      </c>
      <c r="L343">
        <f>VLOOKUP(E343,所属団体コード!$A$2:$B$225,2,0)</f>
        <v>155</v>
      </c>
      <c r="M343" s="125" t="s">
        <v>1432</v>
      </c>
    </row>
    <row r="344" spans="1:13" x14ac:dyDescent="0.15">
      <c r="A344">
        <v>1343</v>
      </c>
      <c r="B344" t="s">
        <v>6118</v>
      </c>
      <c r="C344" t="s">
        <v>6119</v>
      </c>
      <c r="D344" t="s">
        <v>118</v>
      </c>
      <c r="E344" t="s">
        <v>1814</v>
      </c>
      <c r="F344" t="s">
        <v>1897</v>
      </c>
      <c r="G344">
        <v>33</v>
      </c>
      <c r="H344">
        <v>600000343</v>
      </c>
      <c r="I344" t="s">
        <v>1083</v>
      </c>
      <c r="J344" t="s">
        <v>642</v>
      </c>
      <c r="K344" s="125" t="str">
        <f t="shared" si="5"/>
        <v>98</v>
      </c>
      <c r="L344">
        <f>VLOOKUP(E344,所属団体コード!$A$2:$B$225,2,0)</f>
        <v>161</v>
      </c>
      <c r="M344" s="125" t="s">
        <v>5255</v>
      </c>
    </row>
    <row r="345" spans="1:13" x14ac:dyDescent="0.15">
      <c r="A345">
        <v>1344</v>
      </c>
      <c r="B345" t="s">
        <v>6120</v>
      </c>
      <c r="C345" t="s">
        <v>6121</v>
      </c>
      <c r="D345" t="s">
        <v>129</v>
      </c>
      <c r="E345" t="s">
        <v>1789</v>
      </c>
      <c r="F345" t="s">
        <v>220</v>
      </c>
      <c r="G345">
        <v>38</v>
      </c>
      <c r="H345">
        <v>600000344</v>
      </c>
      <c r="I345" t="s">
        <v>1242</v>
      </c>
      <c r="J345" t="s">
        <v>673</v>
      </c>
      <c r="K345" s="125" t="str">
        <f t="shared" si="5"/>
        <v>00</v>
      </c>
      <c r="L345">
        <f>VLOOKUP(E345,所属団体コード!$A$2:$B$225,2,0)</f>
        <v>134</v>
      </c>
      <c r="M345" s="125" t="s">
        <v>1594</v>
      </c>
    </row>
    <row r="346" spans="1:13" x14ac:dyDescent="0.15">
      <c r="A346">
        <v>1345</v>
      </c>
      <c r="B346" t="s">
        <v>6122</v>
      </c>
      <c r="C346" t="s">
        <v>6123</v>
      </c>
      <c r="D346" t="s">
        <v>129</v>
      </c>
      <c r="E346" t="s">
        <v>1804</v>
      </c>
      <c r="F346" t="s">
        <v>1887</v>
      </c>
      <c r="G346">
        <v>33</v>
      </c>
      <c r="H346">
        <v>600000345</v>
      </c>
      <c r="I346" t="s">
        <v>929</v>
      </c>
      <c r="J346" t="s">
        <v>6298</v>
      </c>
      <c r="K346" s="125" t="str">
        <f t="shared" si="5"/>
        <v>00</v>
      </c>
      <c r="L346">
        <f>VLOOKUP(E346,所属団体コード!$A$2:$B$225,2,0)</f>
        <v>151</v>
      </c>
      <c r="M346" s="125" t="s">
        <v>1474</v>
      </c>
    </row>
    <row r="347" spans="1:13" x14ac:dyDescent="0.15">
      <c r="A347">
        <v>1346</v>
      </c>
      <c r="B347" t="s">
        <v>6124</v>
      </c>
      <c r="C347" t="s">
        <v>6125</v>
      </c>
      <c r="D347" t="s">
        <v>129</v>
      </c>
      <c r="E347" t="s">
        <v>1804</v>
      </c>
      <c r="F347" t="s">
        <v>1887</v>
      </c>
      <c r="G347">
        <v>47</v>
      </c>
      <c r="H347">
        <v>600000346</v>
      </c>
      <c r="I347" t="s">
        <v>1238</v>
      </c>
      <c r="J347" t="s">
        <v>880</v>
      </c>
      <c r="K347" s="125" t="str">
        <f t="shared" si="5"/>
        <v>00</v>
      </c>
      <c r="L347">
        <f>VLOOKUP(E347,所属団体コード!$A$2:$B$225,2,0)</f>
        <v>151</v>
      </c>
      <c r="M347" s="125" t="s">
        <v>5416</v>
      </c>
    </row>
    <row r="348" spans="1:13" x14ac:dyDescent="0.15">
      <c r="A348">
        <v>1347</v>
      </c>
      <c r="B348" t="s">
        <v>6126</v>
      </c>
      <c r="C348" t="s">
        <v>6127</v>
      </c>
      <c r="D348" t="s">
        <v>129</v>
      </c>
      <c r="E348" t="s">
        <v>1804</v>
      </c>
      <c r="F348" t="s">
        <v>1887</v>
      </c>
      <c r="G348">
        <v>33</v>
      </c>
      <c r="H348">
        <v>600000347</v>
      </c>
      <c r="I348" t="s">
        <v>1373</v>
      </c>
      <c r="J348" t="s">
        <v>1038</v>
      </c>
      <c r="K348" s="125" t="str">
        <f t="shared" si="5"/>
        <v>01</v>
      </c>
      <c r="L348">
        <f>VLOOKUP(E348,所属団体コード!$A$2:$B$225,2,0)</f>
        <v>151</v>
      </c>
      <c r="M348" s="125" t="s">
        <v>1567</v>
      </c>
    </row>
    <row r="349" spans="1:13" x14ac:dyDescent="0.15">
      <c r="A349">
        <v>1348</v>
      </c>
      <c r="B349" t="s">
        <v>6128</v>
      </c>
      <c r="C349" t="s">
        <v>6129</v>
      </c>
      <c r="D349" t="s">
        <v>129</v>
      </c>
      <c r="E349" t="s">
        <v>1821</v>
      </c>
      <c r="F349" t="s">
        <v>1904</v>
      </c>
      <c r="G349">
        <v>34</v>
      </c>
      <c r="H349">
        <v>600000348</v>
      </c>
      <c r="I349" t="s">
        <v>719</v>
      </c>
      <c r="J349" t="s">
        <v>1313</v>
      </c>
      <c r="K349" s="125" t="str">
        <f t="shared" si="5"/>
        <v>00</v>
      </c>
      <c r="L349">
        <f>VLOOKUP(E349,所属団体コード!$A$2:$B$225,2,0)</f>
        <v>168</v>
      </c>
      <c r="M349" s="125" t="s">
        <v>1417</v>
      </c>
    </row>
    <row r="350" spans="1:13" x14ac:dyDescent="0.15">
      <c r="A350">
        <v>1349</v>
      </c>
      <c r="B350" t="s">
        <v>6130</v>
      </c>
      <c r="C350" t="s">
        <v>6131</v>
      </c>
      <c r="D350" t="s">
        <v>129</v>
      </c>
      <c r="E350" t="s">
        <v>1821</v>
      </c>
      <c r="F350" t="s">
        <v>1904</v>
      </c>
      <c r="G350">
        <v>34</v>
      </c>
      <c r="H350">
        <v>600000349</v>
      </c>
      <c r="I350" t="s">
        <v>1321</v>
      </c>
      <c r="J350" t="s">
        <v>6299</v>
      </c>
      <c r="K350" s="125" t="str">
        <f t="shared" si="5"/>
        <v>01</v>
      </c>
      <c r="L350">
        <f>VLOOKUP(E350,所属団体コード!$A$2:$B$225,2,0)</f>
        <v>168</v>
      </c>
      <c r="M350" s="125" t="s">
        <v>6418</v>
      </c>
    </row>
    <row r="351" spans="1:13" x14ac:dyDescent="0.15">
      <c r="A351">
        <v>1350</v>
      </c>
      <c r="B351" t="s">
        <v>6132</v>
      </c>
      <c r="C351" t="s">
        <v>6133</v>
      </c>
      <c r="D351" t="s">
        <v>129</v>
      </c>
      <c r="E351" t="s">
        <v>1805</v>
      </c>
      <c r="F351" t="s">
        <v>1888</v>
      </c>
      <c r="G351">
        <v>33</v>
      </c>
      <c r="H351">
        <v>600000350</v>
      </c>
      <c r="I351" t="s">
        <v>1410</v>
      </c>
      <c r="J351" t="s">
        <v>6300</v>
      </c>
      <c r="K351" s="125" t="str">
        <f t="shared" si="5"/>
        <v>00</v>
      </c>
      <c r="L351">
        <f>VLOOKUP(E351,所属団体コード!$A$2:$B$225,2,0)</f>
        <v>152</v>
      </c>
      <c r="M351" s="125" t="s">
        <v>5422</v>
      </c>
    </row>
    <row r="352" spans="1:13" x14ac:dyDescent="0.15">
      <c r="A352">
        <v>1351</v>
      </c>
      <c r="B352" t="s">
        <v>6134</v>
      </c>
      <c r="C352" t="s">
        <v>6135</v>
      </c>
      <c r="D352" t="s">
        <v>129</v>
      </c>
      <c r="E352" t="s">
        <v>1805</v>
      </c>
      <c r="F352" t="s">
        <v>1888</v>
      </c>
      <c r="G352">
        <v>34</v>
      </c>
      <c r="H352">
        <v>600000351</v>
      </c>
      <c r="I352" t="s">
        <v>6173</v>
      </c>
      <c r="J352" t="s">
        <v>809</v>
      </c>
      <c r="K352" s="125" t="str">
        <f t="shared" si="5"/>
        <v>00</v>
      </c>
      <c r="L352">
        <f>VLOOKUP(E352,所属団体コード!$A$2:$B$225,2,0)</f>
        <v>152</v>
      </c>
      <c r="M352" s="125" t="s">
        <v>1673</v>
      </c>
    </row>
    <row r="353" spans="1:13" x14ac:dyDescent="0.15">
      <c r="A353">
        <v>1352</v>
      </c>
      <c r="B353" t="s">
        <v>6136</v>
      </c>
      <c r="C353" t="s">
        <v>6137</v>
      </c>
      <c r="D353" t="s">
        <v>129</v>
      </c>
      <c r="E353" t="s">
        <v>1822</v>
      </c>
      <c r="F353" t="s">
        <v>1905</v>
      </c>
      <c r="G353">
        <v>38</v>
      </c>
      <c r="H353">
        <v>600000352</v>
      </c>
      <c r="I353" t="s">
        <v>6204</v>
      </c>
      <c r="J353" t="s">
        <v>831</v>
      </c>
      <c r="K353" s="125" t="str">
        <f t="shared" si="5"/>
        <v>00</v>
      </c>
      <c r="L353">
        <f>VLOOKUP(E353,所属団体コード!$A$2:$B$225,2,0)</f>
        <v>169</v>
      </c>
      <c r="M353" s="125" t="s">
        <v>1631</v>
      </c>
    </row>
    <row r="354" spans="1:13" x14ac:dyDescent="0.15">
      <c r="A354">
        <v>1353</v>
      </c>
      <c r="B354" t="s">
        <v>6138</v>
      </c>
      <c r="C354" t="s">
        <v>6139</v>
      </c>
      <c r="D354" t="s">
        <v>129</v>
      </c>
      <c r="E354" t="s">
        <v>1802</v>
      </c>
      <c r="F354" t="s">
        <v>1884</v>
      </c>
      <c r="G354">
        <v>39</v>
      </c>
      <c r="H354">
        <v>600000353</v>
      </c>
      <c r="I354" t="s">
        <v>1295</v>
      </c>
      <c r="J354" t="s">
        <v>6301</v>
      </c>
      <c r="K354" s="125" t="str">
        <f t="shared" si="5"/>
        <v>00</v>
      </c>
      <c r="L354">
        <f>VLOOKUP(E354,所属団体コード!$A$2:$B$225,2,0)</f>
        <v>148</v>
      </c>
      <c r="M354" s="125" t="s">
        <v>1465</v>
      </c>
    </row>
    <row r="355" spans="1:13" x14ac:dyDescent="0.15">
      <c r="A355">
        <v>1354</v>
      </c>
      <c r="B355" t="s">
        <v>6140</v>
      </c>
      <c r="C355" t="s">
        <v>6141</v>
      </c>
      <c r="D355" t="s">
        <v>129</v>
      </c>
      <c r="E355" t="s">
        <v>1785</v>
      </c>
      <c r="F355" t="s">
        <v>169</v>
      </c>
      <c r="G355">
        <v>33</v>
      </c>
      <c r="H355">
        <v>600000354</v>
      </c>
      <c r="I355" t="s">
        <v>1324</v>
      </c>
      <c r="J355" t="s">
        <v>1468</v>
      </c>
      <c r="K355" s="125" t="str">
        <f t="shared" si="5"/>
        <v>00</v>
      </c>
      <c r="L355">
        <f>VLOOKUP(E355,所属団体コード!$A$2:$B$225,2,0)</f>
        <v>130</v>
      </c>
      <c r="M355" s="125" t="s">
        <v>5007</v>
      </c>
    </row>
    <row r="356" spans="1:13" x14ac:dyDescent="0.15">
      <c r="A356">
        <v>1355</v>
      </c>
      <c r="B356" t="s">
        <v>6142</v>
      </c>
      <c r="C356" t="s">
        <v>6143</v>
      </c>
      <c r="D356" t="s">
        <v>129</v>
      </c>
      <c r="E356" t="s">
        <v>1785</v>
      </c>
      <c r="F356" t="s">
        <v>169</v>
      </c>
      <c r="G356">
        <v>28</v>
      </c>
      <c r="H356">
        <v>600000355</v>
      </c>
      <c r="I356" t="s">
        <v>1293</v>
      </c>
      <c r="J356" t="s">
        <v>899</v>
      </c>
      <c r="K356" s="125" t="str">
        <f t="shared" si="5"/>
        <v>00</v>
      </c>
      <c r="L356">
        <f>VLOOKUP(E356,所属団体コード!$A$2:$B$225,2,0)</f>
        <v>130</v>
      </c>
      <c r="M356" s="125" t="s">
        <v>1589</v>
      </c>
    </row>
    <row r="357" spans="1:13" x14ac:dyDescent="0.15">
      <c r="A357">
        <v>1356</v>
      </c>
      <c r="B357" t="s">
        <v>6144</v>
      </c>
      <c r="C357" t="s">
        <v>6145</v>
      </c>
      <c r="D357" t="s">
        <v>129</v>
      </c>
      <c r="E357" t="s">
        <v>1816</v>
      </c>
      <c r="F357" t="s">
        <v>1899</v>
      </c>
      <c r="G357">
        <v>33</v>
      </c>
      <c r="H357">
        <v>600000356</v>
      </c>
      <c r="I357" t="s">
        <v>6205</v>
      </c>
      <c r="J357" t="s">
        <v>6302</v>
      </c>
      <c r="K357" s="125" t="str">
        <f t="shared" si="5"/>
        <v>00</v>
      </c>
      <c r="L357">
        <f>VLOOKUP(E357,所属団体コード!$A$2:$B$225,2,0)</f>
        <v>163</v>
      </c>
      <c r="M357" s="125" t="s">
        <v>1654</v>
      </c>
    </row>
    <row r="358" spans="1:13" x14ac:dyDescent="0.15">
      <c r="A358">
        <v>1357</v>
      </c>
      <c r="B358" t="s">
        <v>6146</v>
      </c>
      <c r="C358" t="s">
        <v>6147</v>
      </c>
      <c r="D358" t="s">
        <v>129</v>
      </c>
      <c r="E358" t="s">
        <v>1816</v>
      </c>
      <c r="F358" t="s">
        <v>1899</v>
      </c>
      <c r="G358">
        <v>33</v>
      </c>
      <c r="H358">
        <v>600000357</v>
      </c>
      <c r="I358" t="s">
        <v>1253</v>
      </c>
      <c r="J358" t="s">
        <v>829</v>
      </c>
      <c r="K358" s="125" t="str">
        <f t="shared" si="5"/>
        <v>01</v>
      </c>
      <c r="L358">
        <f>VLOOKUP(E358,所属団体コード!$A$2:$B$225,2,0)</f>
        <v>163</v>
      </c>
      <c r="M358" s="125" t="s">
        <v>1602</v>
      </c>
    </row>
    <row r="359" spans="1:13" x14ac:dyDescent="0.15">
      <c r="A359">
        <v>1358</v>
      </c>
      <c r="B359" t="s">
        <v>6148</v>
      </c>
      <c r="C359" t="s">
        <v>6149</v>
      </c>
      <c r="D359" t="s">
        <v>129</v>
      </c>
      <c r="E359" t="s">
        <v>1816</v>
      </c>
      <c r="F359" t="s">
        <v>1899</v>
      </c>
      <c r="G359">
        <v>33</v>
      </c>
      <c r="H359">
        <v>600000358</v>
      </c>
      <c r="I359" t="s">
        <v>1340</v>
      </c>
      <c r="J359" t="s">
        <v>833</v>
      </c>
      <c r="K359" s="125" t="str">
        <f t="shared" si="5"/>
        <v>00</v>
      </c>
      <c r="L359">
        <f>VLOOKUP(E359,所属団体コード!$A$2:$B$225,2,0)</f>
        <v>163</v>
      </c>
      <c r="M359" s="125" t="s">
        <v>1477</v>
      </c>
    </row>
    <row r="360" spans="1:13" x14ac:dyDescent="0.15">
      <c r="A360">
        <v>1359</v>
      </c>
      <c r="B360" t="s">
        <v>6150</v>
      </c>
      <c r="C360" t="s">
        <v>6151</v>
      </c>
      <c r="D360" t="s">
        <v>129</v>
      </c>
      <c r="E360" t="s">
        <v>1800</v>
      </c>
      <c r="F360" t="s">
        <v>1882</v>
      </c>
      <c r="G360">
        <v>32</v>
      </c>
      <c r="H360">
        <v>600000359</v>
      </c>
      <c r="I360" t="s">
        <v>1297</v>
      </c>
      <c r="J360" t="s">
        <v>642</v>
      </c>
      <c r="K360" s="125" t="str">
        <f t="shared" si="5"/>
        <v>00</v>
      </c>
      <c r="L360">
        <f>VLOOKUP(E360,所属団体コード!$A$2:$B$225,2,0)</f>
        <v>146</v>
      </c>
      <c r="M360" s="125" t="s">
        <v>1607</v>
      </c>
    </row>
    <row r="361" spans="1:13" x14ac:dyDescent="0.15">
      <c r="A361">
        <v>1360</v>
      </c>
      <c r="B361" t="s">
        <v>6152</v>
      </c>
      <c r="C361" t="s">
        <v>6153</v>
      </c>
      <c r="D361" t="s">
        <v>99</v>
      </c>
      <c r="E361" t="s">
        <v>4249</v>
      </c>
      <c r="F361" t="s">
        <v>1908</v>
      </c>
      <c r="G361">
        <v>33</v>
      </c>
      <c r="H361">
        <v>600000360</v>
      </c>
      <c r="I361" t="s">
        <v>6184</v>
      </c>
      <c r="J361" t="s">
        <v>6303</v>
      </c>
      <c r="K361" s="125" t="str">
        <f t="shared" si="5"/>
        <v>00</v>
      </c>
      <c r="L361">
        <f>VLOOKUP(E361,所属団体コード!$A$2:$B$225,2,0)</f>
        <v>172</v>
      </c>
      <c r="M361" s="125" t="s">
        <v>1597</v>
      </c>
    </row>
    <row r="362" spans="1:13" x14ac:dyDescent="0.15">
      <c r="A362">
        <v>1361</v>
      </c>
      <c r="B362" t="s">
        <v>6154</v>
      </c>
      <c r="C362" t="s">
        <v>6155</v>
      </c>
      <c r="D362" t="s">
        <v>134</v>
      </c>
      <c r="E362" t="s">
        <v>4249</v>
      </c>
      <c r="F362" t="s">
        <v>1908</v>
      </c>
      <c r="G362">
        <v>33</v>
      </c>
      <c r="H362">
        <v>600000361</v>
      </c>
      <c r="I362" t="s">
        <v>6206</v>
      </c>
      <c r="J362" t="s">
        <v>6304</v>
      </c>
      <c r="K362" s="125" t="str">
        <f t="shared" si="5"/>
        <v>99</v>
      </c>
      <c r="L362">
        <f>VLOOKUP(E362,所属団体コード!$A$2:$B$225,2,0)</f>
        <v>172</v>
      </c>
      <c r="M362" s="125" t="s">
        <v>5215</v>
      </c>
    </row>
    <row r="363" spans="1:13" x14ac:dyDescent="0.15">
      <c r="K363" s="125" t="str">
        <f t="shared" si="5"/>
        <v/>
      </c>
      <c r="M363" s="125"/>
    </row>
    <row r="364" spans="1:13" x14ac:dyDescent="0.15">
      <c r="K364" s="125" t="str">
        <f t="shared" si="5"/>
        <v/>
      </c>
      <c r="M364" s="125"/>
    </row>
    <row r="365" spans="1:13" x14ac:dyDescent="0.15">
      <c r="K365" s="125" t="str">
        <f t="shared" si="5"/>
        <v/>
      </c>
      <c r="M365" s="125"/>
    </row>
    <row r="366" spans="1:13" x14ac:dyDescent="0.15">
      <c r="K366" s="125" t="str">
        <f t="shared" si="5"/>
        <v/>
      </c>
      <c r="M366" s="125"/>
    </row>
    <row r="367" spans="1:13" x14ac:dyDescent="0.15">
      <c r="K367" s="125" t="str">
        <f t="shared" si="5"/>
        <v/>
      </c>
      <c r="M367" s="125"/>
    </row>
    <row r="368" spans="1:13" x14ac:dyDescent="0.15">
      <c r="K368" s="125" t="str">
        <f t="shared" si="5"/>
        <v/>
      </c>
      <c r="M368" s="125"/>
    </row>
    <row r="369" spans="11:13" x14ac:dyDescent="0.15">
      <c r="K369" s="125" t="str">
        <f t="shared" si="5"/>
        <v/>
      </c>
      <c r="M369" s="125"/>
    </row>
    <row r="370" spans="11:13" x14ac:dyDescent="0.15">
      <c r="K370" s="125" t="str">
        <f t="shared" si="5"/>
        <v/>
      </c>
      <c r="M370" s="125"/>
    </row>
    <row r="371" spans="11:13" x14ac:dyDescent="0.15">
      <c r="K371" s="125" t="str">
        <f t="shared" si="5"/>
        <v/>
      </c>
      <c r="M371" s="125"/>
    </row>
    <row r="372" spans="11:13" x14ac:dyDescent="0.15">
      <c r="K372" s="125" t="str">
        <f t="shared" si="5"/>
        <v/>
      </c>
      <c r="M372" s="125"/>
    </row>
    <row r="373" spans="11:13" x14ac:dyDescent="0.15">
      <c r="K373" s="125" t="str">
        <f t="shared" si="5"/>
        <v/>
      </c>
      <c r="M373" s="125"/>
    </row>
    <row r="374" spans="11:13" x14ac:dyDescent="0.15">
      <c r="K374" s="125" t="str">
        <f t="shared" si="5"/>
        <v/>
      </c>
      <c r="M374" s="125"/>
    </row>
    <row r="375" spans="11:13" x14ac:dyDescent="0.15">
      <c r="K375" s="125" t="str">
        <f t="shared" si="5"/>
        <v/>
      </c>
      <c r="M375" s="125"/>
    </row>
    <row r="376" spans="11:13" x14ac:dyDescent="0.15">
      <c r="K376" s="125" t="str">
        <f t="shared" si="5"/>
        <v/>
      </c>
      <c r="M376" s="125"/>
    </row>
    <row r="377" spans="11:13" x14ac:dyDescent="0.15">
      <c r="K377" s="125" t="str">
        <f t="shared" si="5"/>
        <v/>
      </c>
      <c r="M377" s="125"/>
    </row>
    <row r="378" spans="11:13" x14ac:dyDescent="0.15">
      <c r="K378" s="125" t="str">
        <f t="shared" si="5"/>
        <v/>
      </c>
      <c r="M378" s="125"/>
    </row>
    <row r="379" spans="11:13" x14ac:dyDescent="0.15">
      <c r="K379" s="125" t="str">
        <f t="shared" si="5"/>
        <v/>
      </c>
      <c r="M379" s="125"/>
    </row>
    <row r="380" spans="11:13" x14ac:dyDescent="0.15">
      <c r="K380" s="125" t="str">
        <f t="shared" si="5"/>
        <v/>
      </c>
      <c r="M380" s="125"/>
    </row>
    <row r="381" spans="11:13" x14ac:dyDescent="0.15">
      <c r="K381" s="125" t="str">
        <f t="shared" si="5"/>
        <v/>
      </c>
      <c r="M381" s="125"/>
    </row>
    <row r="382" spans="11:13" x14ac:dyDescent="0.15">
      <c r="K382" s="125" t="str">
        <f t="shared" si="5"/>
        <v/>
      </c>
      <c r="M382" s="125"/>
    </row>
    <row r="383" spans="11:13" x14ac:dyDescent="0.15">
      <c r="K383" s="125" t="str">
        <f t="shared" si="5"/>
        <v/>
      </c>
      <c r="M383" s="125"/>
    </row>
    <row r="384" spans="11:13" x14ac:dyDescent="0.15">
      <c r="K384" s="125" t="str">
        <f t="shared" si="5"/>
        <v/>
      </c>
      <c r="M384" s="125"/>
    </row>
    <row r="385" spans="11:13" x14ac:dyDescent="0.15">
      <c r="K385" s="125" t="str">
        <f t="shared" si="5"/>
        <v/>
      </c>
      <c r="M385" s="125"/>
    </row>
    <row r="386" spans="11:13" x14ac:dyDescent="0.15">
      <c r="K386" s="125" t="str">
        <f t="shared" si="5"/>
        <v/>
      </c>
      <c r="M386" s="125"/>
    </row>
    <row r="387" spans="11:13" x14ac:dyDescent="0.15">
      <c r="K387" s="125" t="str">
        <f t="shared" si="5"/>
        <v/>
      </c>
      <c r="M387" s="125"/>
    </row>
    <row r="388" spans="11:13" x14ac:dyDescent="0.15">
      <c r="K388" s="125" t="str">
        <f t="shared" si="5"/>
        <v/>
      </c>
      <c r="M388" s="125"/>
    </row>
    <row r="389" spans="11:13" x14ac:dyDescent="0.15">
      <c r="K389" s="125" t="str">
        <f t="shared" ref="K389:K452" si="6">LEFT(M389,2)</f>
        <v/>
      </c>
      <c r="M389" s="125"/>
    </row>
    <row r="390" spans="11:13" x14ac:dyDescent="0.15">
      <c r="K390" s="125" t="str">
        <f t="shared" si="6"/>
        <v/>
      </c>
      <c r="M390" s="125"/>
    </row>
    <row r="391" spans="11:13" x14ac:dyDescent="0.15">
      <c r="K391" s="125" t="str">
        <f t="shared" si="6"/>
        <v/>
      </c>
      <c r="M391" s="125"/>
    </row>
    <row r="392" spans="11:13" x14ac:dyDescent="0.15">
      <c r="K392" s="125" t="str">
        <f t="shared" si="6"/>
        <v/>
      </c>
      <c r="M392" s="125"/>
    </row>
    <row r="393" spans="11:13" x14ac:dyDescent="0.15">
      <c r="K393" s="125" t="str">
        <f t="shared" si="6"/>
        <v/>
      </c>
      <c r="M393" s="125"/>
    </row>
    <row r="394" spans="11:13" x14ac:dyDescent="0.15">
      <c r="K394" s="125" t="str">
        <f t="shared" si="6"/>
        <v/>
      </c>
      <c r="M394" s="125"/>
    </row>
    <row r="395" spans="11:13" x14ac:dyDescent="0.15">
      <c r="K395" s="125" t="str">
        <f t="shared" si="6"/>
        <v/>
      </c>
      <c r="M395" s="125"/>
    </row>
    <row r="396" spans="11:13" x14ac:dyDescent="0.15">
      <c r="K396" s="125" t="str">
        <f t="shared" si="6"/>
        <v/>
      </c>
      <c r="M396" s="125"/>
    </row>
    <row r="397" spans="11:13" x14ac:dyDescent="0.15">
      <c r="K397" s="125" t="str">
        <f t="shared" si="6"/>
        <v/>
      </c>
      <c r="M397" s="125"/>
    </row>
    <row r="398" spans="11:13" x14ac:dyDescent="0.15">
      <c r="K398" s="125" t="str">
        <f t="shared" si="6"/>
        <v/>
      </c>
      <c r="M398" s="125"/>
    </row>
    <row r="399" spans="11:13" x14ac:dyDescent="0.15">
      <c r="K399" s="125" t="str">
        <f t="shared" si="6"/>
        <v/>
      </c>
      <c r="M399" s="125"/>
    </row>
    <row r="400" spans="11:13" x14ac:dyDescent="0.15">
      <c r="K400" s="125" t="str">
        <f t="shared" si="6"/>
        <v/>
      </c>
      <c r="M400" s="125"/>
    </row>
    <row r="401" spans="11:13" x14ac:dyDescent="0.15">
      <c r="K401" s="125" t="str">
        <f t="shared" si="6"/>
        <v/>
      </c>
      <c r="M401" s="125"/>
    </row>
    <row r="402" spans="11:13" x14ac:dyDescent="0.15">
      <c r="K402" s="125" t="str">
        <f t="shared" si="6"/>
        <v/>
      </c>
      <c r="M402" s="125"/>
    </row>
    <row r="403" spans="11:13" x14ac:dyDescent="0.15">
      <c r="K403" s="125" t="str">
        <f t="shared" si="6"/>
        <v/>
      </c>
      <c r="M403" s="125"/>
    </row>
    <row r="404" spans="11:13" x14ac:dyDescent="0.15">
      <c r="K404" s="125" t="str">
        <f t="shared" si="6"/>
        <v/>
      </c>
      <c r="M404" s="125"/>
    </row>
    <row r="405" spans="11:13" x14ac:dyDescent="0.15">
      <c r="K405" s="125" t="str">
        <f t="shared" si="6"/>
        <v/>
      </c>
      <c r="M405" s="125"/>
    </row>
    <row r="406" spans="11:13" x14ac:dyDescent="0.15">
      <c r="K406" s="125" t="str">
        <f t="shared" si="6"/>
        <v/>
      </c>
      <c r="M406" s="125"/>
    </row>
    <row r="407" spans="11:13" x14ac:dyDescent="0.15">
      <c r="K407" s="125" t="str">
        <f t="shared" si="6"/>
        <v/>
      </c>
      <c r="M407" s="125"/>
    </row>
    <row r="408" spans="11:13" x14ac:dyDescent="0.15">
      <c r="K408" s="125" t="str">
        <f t="shared" si="6"/>
        <v/>
      </c>
      <c r="M408" s="125"/>
    </row>
    <row r="409" spans="11:13" x14ac:dyDescent="0.15">
      <c r="K409" s="125" t="str">
        <f t="shared" si="6"/>
        <v/>
      </c>
      <c r="M409" s="125"/>
    </row>
    <row r="410" spans="11:13" x14ac:dyDescent="0.15">
      <c r="K410" s="125" t="str">
        <f t="shared" si="6"/>
        <v/>
      </c>
      <c r="M410" s="125"/>
    </row>
    <row r="411" spans="11:13" x14ac:dyDescent="0.15">
      <c r="K411" s="125" t="str">
        <f t="shared" si="6"/>
        <v/>
      </c>
      <c r="M411" s="125"/>
    </row>
    <row r="412" spans="11:13" x14ac:dyDescent="0.15">
      <c r="K412" s="125" t="str">
        <f t="shared" si="6"/>
        <v/>
      </c>
      <c r="M412" s="125"/>
    </row>
    <row r="413" spans="11:13" x14ac:dyDescent="0.15">
      <c r="K413" s="125" t="str">
        <f t="shared" si="6"/>
        <v/>
      </c>
      <c r="M413" s="125"/>
    </row>
    <row r="414" spans="11:13" x14ac:dyDescent="0.15">
      <c r="K414" s="125" t="str">
        <f t="shared" si="6"/>
        <v/>
      </c>
      <c r="M414" s="125"/>
    </row>
    <row r="415" spans="11:13" x14ac:dyDescent="0.15">
      <c r="K415" s="125" t="str">
        <f t="shared" si="6"/>
        <v/>
      </c>
      <c r="M415" s="125"/>
    </row>
    <row r="416" spans="11:13" x14ac:dyDescent="0.15">
      <c r="K416" s="125" t="str">
        <f t="shared" si="6"/>
        <v/>
      </c>
      <c r="M416" s="125"/>
    </row>
    <row r="417" spans="11:13" x14ac:dyDescent="0.15">
      <c r="K417" s="125" t="str">
        <f t="shared" si="6"/>
        <v/>
      </c>
      <c r="M417" s="125"/>
    </row>
    <row r="418" spans="11:13" x14ac:dyDescent="0.15">
      <c r="K418" s="125" t="str">
        <f t="shared" si="6"/>
        <v/>
      </c>
      <c r="M418" s="125"/>
    </row>
    <row r="419" spans="11:13" x14ac:dyDescent="0.15">
      <c r="K419" s="125" t="str">
        <f t="shared" si="6"/>
        <v/>
      </c>
      <c r="M419" s="125"/>
    </row>
    <row r="420" spans="11:13" x14ac:dyDescent="0.15">
      <c r="K420" s="125" t="str">
        <f t="shared" si="6"/>
        <v/>
      </c>
      <c r="M420" s="125"/>
    </row>
    <row r="421" spans="11:13" x14ac:dyDescent="0.15">
      <c r="K421" s="125" t="str">
        <f t="shared" si="6"/>
        <v/>
      </c>
      <c r="M421" s="125"/>
    </row>
    <row r="422" spans="11:13" x14ac:dyDescent="0.15">
      <c r="K422" s="125" t="str">
        <f t="shared" si="6"/>
        <v/>
      </c>
      <c r="M422" s="125"/>
    </row>
    <row r="423" spans="11:13" x14ac:dyDescent="0.15">
      <c r="K423" s="125" t="str">
        <f t="shared" si="6"/>
        <v/>
      </c>
      <c r="M423" s="125"/>
    </row>
    <row r="424" spans="11:13" x14ac:dyDescent="0.15">
      <c r="K424" s="125" t="str">
        <f t="shared" si="6"/>
        <v/>
      </c>
      <c r="M424" s="125"/>
    </row>
    <row r="425" spans="11:13" x14ac:dyDescent="0.15">
      <c r="K425" s="125" t="str">
        <f t="shared" si="6"/>
        <v/>
      </c>
      <c r="M425" s="125"/>
    </row>
    <row r="426" spans="11:13" x14ac:dyDescent="0.15">
      <c r="K426" s="125" t="str">
        <f t="shared" si="6"/>
        <v/>
      </c>
      <c r="M426" s="125"/>
    </row>
    <row r="427" spans="11:13" x14ac:dyDescent="0.15">
      <c r="K427" s="125" t="str">
        <f t="shared" si="6"/>
        <v/>
      </c>
      <c r="M427" s="125"/>
    </row>
    <row r="428" spans="11:13" x14ac:dyDescent="0.15">
      <c r="K428" s="125" t="str">
        <f t="shared" si="6"/>
        <v/>
      </c>
      <c r="M428" s="125"/>
    </row>
    <row r="429" spans="11:13" x14ac:dyDescent="0.15">
      <c r="K429" s="125" t="str">
        <f t="shared" si="6"/>
        <v/>
      </c>
      <c r="M429" s="125"/>
    </row>
    <row r="430" spans="11:13" x14ac:dyDescent="0.15">
      <c r="K430" s="125" t="str">
        <f t="shared" si="6"/>
        <v/>
      </c>
      <c r="M430" s="125"/>
    </row>
    <row r="431" spans="11:13" x14ac:dyDescent="0.15">
      <c r="K431" s="125" t="str">
        <f t="shared" si="6"/>
        <v/>
      </c>
      <c r="M431" s="125"/>
    </row>
    <row r="432" spans="11:13" x14ac:dyDescent="0.15">
      <c r="K432" s="125" t="str">
        <f t="shared" si="6"/>
        <v/>
      </c>
      <c r="M432" s="125"/>
    </row>
    <row r="433" spans="11:13" x14ac:dyDescent="0.15">
      <c r="K433" s="125" t="str">
        <f t="shared" si="6"/>
        <v/>
      </c>
      <c r="M433" s="125"/>
    </row>
    <row r="434" spans="11:13" x14ac:dyDescent="0.15">
      <c r="K434" s="125" t="str">
        <f t="shared" si="6"/>
        <v/>
      </c>
      <c r="M434" s="125"/>
    </row>
    <row r="435" spans="11:13" x14ac:dyDescent="0.15">
      <c r="K435" s="125" t="str">
        <f t="shared" si="6"/>
        <v/>
      </c>
      <c r="M435" s="125"/>
    </row>
    <row r="436" spans="11:13" x14ac:dyDescent="0.15">
      <c r="K436" s="125" t="str">
        <f t="shared" si="6"/>
        <v/>
      </c>
      <c r="M436" s="125"/>
    </row>
    <row r="437" spans="11:13" x14ac:dyDescent="0.15">
      <c r="K437" s="125" t="str">
        <f t="shared" si="6"/>
        <v/>
      </c>
      <c r="M437" s="125"/>
    </row>
    <row r="438" spans="11:13" x14ac:dyDescent="0.15">
      <c r="K438" s="125" t="str">
        <f t="shared" si="6"/>
        <v/>
      </c>
      <c r="M438" s="125"/>
    </row>
    <row r="439" spans="11:13" x14ac:dyDescent="0.15">
      <c r="K439" s="125" t="str">
        <f t="shared" si="6"/>
        <v/>
      </c>
      <c r="M439" s="125"/>
    </row>
    <row r="440" spans="11:13" x14ac:dyDescent="0.15">
      <c r="K440" s="125" t="str">
        <f t="shared" si="6"/>
        <v/>
      </c>
      <c r="M440" s="125"/>
    </row>
    <row r="441" spans="11:13" x14ac:dyDescent="0.15">
      <c r="K441" s="125" t="str">
        <f t="shared" si="6"/>
        <v/>
      </c>
      <c r="M441" s="125"/>
    </row>
    <row r="442" spans="11:13" x14ac:dyDescent="0.15">
      <c r="K442" s="125" t="str">
        <f t="shared" si="6"/>
        <v/>
      </c>
      <c r="M442" s="125"/>
    </row>
    <row r="443" spans="11:13" x14ac:dyDescent="0.15">
      <c r="K443" s="125" t="str">
        <f t="shared" si="6"/>
        <v/>
      </c>
      <c r="M443" s="125"/>
    </row>
    <row r="444" spans="11:13" x14ac:dyDescent="0.15">
      <c r="K444" s="125" t="str">
        <f t="shared" si="6"/>
        <v/>
      </c>
      <c r="M444" s="125"/>
    </row>
    <row r="445" spans="11:13" x14ac:dyDescent="0.15">
      <c r="K445" s="125" t="str">
        <f t="shared" si="6"/>
        <v/>
      </c>
      <c r="M445" s="125"/>
    </row>
    <row r="446" spans="11:13" x14ac:dyDescent="0.15">
      <c r="K446" s="125" t="str">
        <f t="shared" si="6"/>
        <v/>
      </c>
      <c r="M446" s="125"/>
    </row>
    <row r="447" spans="11:13" x14ac:dyDescent="0.15">
      <c r="K447" s="125" t="str">
        <f t="shared" si="6"/>
        <v/>
      </c>
      <c r="M447" s="125"/>
    </row>
    <row r="448" spans="11:13" x14ac:dyDescent="0.15">
      <c r="K448" s="125" t="str">
        <f t="shared" si="6"/>
        <v/>
      </c>
      <c r="M448" s="125"/>
    </row>
    <row r="449" spans="11:13" x14ac:dyDescent="0.15">
      <c r="K449" s="125" t="str">
        <f t="shared" si="6"/>
        <v/>
      </c>
      <c r="M449" s="125"/>
    </row>
    <row r="450" spans="11:13" x14ac:dyDescent="0.15">
      <c r="K450" s="125" t="str">
        <f t="shared" si="6"/>
        <v/>
      </c>
      <c r="M450" s="125"/>
    </row>
    <row r="451" spans="11:13" x14ac:dyDescent="0.15">
      <c r="K451" s="125" t="str">
        <f t="shared" si="6"/>
        <v/>
      </c>
      <c r="M451" s="125"/>
    </row>
    <row r="452" spans="11:13" x14ac:dyDescent="0.15">
      <c r="K452" s="125" t="str">
        <f t="shared" si="6"/>
        <v/>
      </c>
      <c r="M452" s="125"/>
    </row>
    <row r="453" spans="11:13" x14ac:dyDescent="0.15">
      <c r="K453" s="125" t="str">
        <f t="shared" ref="K453:K516" si="7">LEFT(M453,2)</f>
        <v/>
      </c>
      <c r="M453" s="125"/>
    </row>
    <row r="454" spans="11:13" x14ac:dyDescent="0.15">
      <c r="K454" s="125" t="str">
        <f t="shared" si="7"/>
        <v/>
      </c>
      <c r="M454" s="125"/>
    </row>
    <row r="455" spans="11:13" x14ac:dyDescent="0.15">
      <c r="K455" s="125" t="str">
        <f t="shared" si="7"/>
        <v/>
      </c>
      <c r="M455" s="125"/>
    </row>
    <row r="456" spans="11:13" x14ac:dyDescent="0.15">
      <c r="K456" s="125" t="str">
        <f t="shared" si="7"/>
        <v/>
      </c>
      <c r="M456" s="125"/>
    </row>
    <row r="457" spans="11:13" x14ac:dyDescent="0.15">
      <c r="K457" s="125" t="str">
        <f t="shared" si="7"/>
        <v/>
      </c>
      <c r="M457" s="125"/>
    </row>
    <row r="458" spans="11:13" x14ac:dyDescent="0.15">
      <c r="K458" s="125" t="str">
        <f t="shared" si="7"/>
        <v/>
      </c>
      <c r="M458" s="125"/>
    </row>
    <row r="459" spans="11:13" x14ac:dyDescent="0.15">
      <c r="K459" s="125" t="str">
        <f t="shared" si="7"/>
        <v/>
      </c>
      <c r="M459" s="125"/>
    </row>
    <row r="460" spans="11:13" x14ac:dyDescent="0.15">
      <c r="K460" s="125" t="str">
        <f t="shared" si="7"/>
        <v/>
      </c>
      <c r="M460" s="125"/>
    </row>
    <row r="461" spans="11:13" x14ac:dyDescent="0.15">
      <c r="K461" s="125" t="str">
        <f t="shared" si="7"/>
        <v/>
      </c>
      <c r="M461" s="125"/>
    </row>
    <row r="462" spans="11:13" x14ac:dyDescent="0.15">
      <c r="K462" s="125" t="str">
        <f t="shared" si="7"/>
        <v/>
      </c>
      <c r="M462" s="125"/>
    </row>
    <row r="463" spans="11:13" x14ac:dyDescent="0.15">
      <c r="K463" s="125" t="str">
        <f t="shared" si="7"/>
        <v/>
      </c>
      <c r="M463" s="125"/>
    </row>
    <row r="464" spans="11:13" x14ac:dyDescent="0.15">
      <c r="K464" s="125" t="str">
        <f t="shared" si="7"/>
        <v/>
      </c>
      <c r="M464" s="125"/>
    </row>
    <row r="465" spans="11:13" x14ac:dyDescent="0.15">
      <c r="K465" s="125" t="str">
        <f t="shared" si="7"/>
        <v/>
      </c>
      <c r="M465" s="125"/>
    </row>
    <row r="466" spans="11:13" x14ac:dyDescent="0.15">
      <c r="K466" s="125" t="str">
        <f t="shared" si="7"/>
        <v/>
      </c>
      <c r="M466" s="125"/>
    </row>
    <row r="467" spans="11:13" x14ac:dyDescent="0.15">
      <c r="K467" s="125" t="str">
        <f t="shared" si="7"/>
        <v/>
      </c>
      <c r="M467" s="125"/>
    </row>
    <row r="468" spans="11:13" x14ac:dyDescent="0.15">
      <c r="K468" s="125" t="str">
        <f t="shared" si="7"/>
        <v/>
      </c>
      <c r="M468" s="125"/>
    </row>
    <row r="469" spans="11:13" x14ac:dyDescent="0.15">
      <c r="K469" s="125" t="str">
        <f t="shared" si="7"/>
        <v/>
      </c>
      <c r="M469" s="125"/>
    </row>
    <row r="470" spans="11:13" x14ac:dyDescent="0.15">
      <c r="K470" s="125" t="str">
        <f t="shared" si="7"/>
        <v/>
      </c>
      <c r="M470" s="125"/>
    </row>
    <row r="471" spans="11:13" x14ac:dyDescent="0.15">
      <c r="K471" s="125" t="str">
        <f t="shared" si="7"/>
        <v/>
      </c>
      <c r="M471" s="125"/>
    </row>
    <row r="472" spans="11:13" x14ac:dyDescent="0.15">
      <c r="K472" s="125" t="str">
        <f t="shared" si="7"/>
        <v/>
      </c>
      <c r="M472" s="125"/>
    </row>
    <row r="473" spans="11:13" x14ac:dyDescent="0.15">
      <c r="K473" s="125" t="str">
        <f t="shared" si="7"/>
        <v/>
      </c>
      <c r="M473" s="125"/>
    </row>
    <row r="474" spans="11:13" x14ac:dyDescent="0.15">
      <c r="K474" s="125" t="str">
        <f t="shared" si="7"/>
        <v/>
      </c>
      <c r="M474" s="125"/>
    </row>
    <row r="475" spans="11:13" x14ac:dyDescent="0.15">
      <c r="K475" s="125" t="str">
        <f t="shared" si="7"/>
        <v/>
      </c>
      <c r="M475" s="125"/>
    </row>
    <row r="476" spans="11:13" x14ac:dyDescent="0.15">
      <c r="K476" s="125" t="str">
        <f t="shared" si="7"/>
        <v/>
      </c>
      <c r="M476" s="125"/>
    </row>
    <row r="477" spans="11:13" x14ac:dyDescent="0.15">
      <c r="K477" s="125" t="str">
        <f t="shared" si="7"/>
        <v/>
      </c>
      <c r="M477" s="125"/>
    </row>
    <row r="478" spans="11:13" x14ac:dyDescent="0.15">
      <c r="K478" s="125" t="str">
        <f t="shared" si="7"/>
        <v/>
      </c>
      <c r="M478" s="125"/>
    </row>
    <row r="479" spans="11:13" x14ac:dyDescent="0.15">
      <c r="K479" s="125" t="str">
        <f t="shared" si="7"/>
        <v/>
      </c>
      <c r="M479" s="125"/>
    </row>
    <row r="480" spans="11:13" x14ac:dyDescent="0.15">
      <c r="K480" s="125" t="str">
        <f t="shared" si="7"/>
        <v/>
      </c>
      <c r="M480" s="125"/>
    </row>
    <row r="481" spans="11:13" x14ac:dyDescent="0.15">
      <c r="K481" s="125" t="str">
        <f t="shared" si="7"/>
        <v/>
      </c>
      <c r="M481" s="125"/>
    </row>
    <row r="482" spans="11:13" x14ac:dyDescent="0.15">
      <c r="K482" s="125" t="str">
        <f t="shared" si="7"/>
        <v/>
      </c>
      <c r="M482" s="125"/>
    </row>
    <row r="483" spans="11:13" x14ac:dyDescent="0.15">
      <c r="K483" s="125" t="str">
        <f t="shared" si="7"/>
        <v/>
      </c>
      <c r="M483" s="125"/>
    </row>
    <row r="484" spans="11:13" x14ac:dyDescent="0.15">
      <c r="K484" s="125" t="str">
        <f t="shared" si="7"/>
        <v/>
      </c>
      <c r="M484" s="125"/>
    </row>
    <row r="485" spans="11:13" x14ac:dyDescent="0.15">
      <c r="K485" s="125" t="str">
        <f t="shared" si="7"/>
        <v/>
      </c>
      <c r="M485" s="125"/>
    </row>
    <row r="486" spans="11:13" x14ac:dyDescent="0.15">
      <c r="K486" s="125" t="str">
        <f t="shared" si="7"/>
        <v/>
      </c>
      <c r="M486" s="125"/>
    </row>
    <row r="487" spans="11:13" x14ac:dyDescent="0.15">
      <c r="K487" s="125" t="str">
        <f t="shared" si="7"/>
        <v/>
      </c>
      <c r="M487" s="125"/>
    </row>
    <row r="488" spans="11:13" x14ac:dyDescent="0.15">
      <c r="K488" s="125" t="str">
        <f t="shared" si="7"/>
        <v/>
      </c>
      <c r="M488" s="125"/>
    </row>
    <row r="489" spans="11:13" x14ac:dyDescent="0.15">
      <c r="K489" s="125" t="str">
        <f t="shared" si="7"/>
        <v/>
      </c>
      <c r="M489" s="125"/>
    </row>
    <row r="490" spans="11:13" x14ac:dyDescent="0.15">
      <c r="K490" s="125" t="str">
        <f t="shared" si="7"/>
        <v/>
      </c>
      <c r="M490" s="125"/>
    </row>
    <row r="491" spans="11:13" x14ac:dyDescent="0.15">
      <c r="K491" s="125" t="str">
        <f t="shared" si="7"/>
        <v/>
      </c>
      <c r="M491" s="125"/>
    </row>
    <row r="492" spans="11:13" x14ac:dyDescent="0.15">
      <c r="K492" s="125" t="str">
        <f t="shared" si="7"/>
        <v/>
      </c>
      <c r="M492" s="125"/>
    </row>
    <row r="493" spans="11:13" x14ac:dyDescent="0.15">
      <c r="K493" s="125" t="str">
        <f t="shared" si="7"/>
        <v/>
      </c>
      <c r="M493" s="125"/>
    </row>
    <row r="494" spans="11:13" x14ac:dyDescent="0.15">
      <c r="K494" s="125" t="str">
        <f t="shared" si="7"/>
        <v/>
      </c>
      <c r="M494" s="125"/>
    </row>
    <row r="495" spans="11:13" x14ac:dyDescent="0.15">
      <c r="K495" s="125" t="str">
        <f t="shared" si="7"/>
        <v/>
      </c>
      <c r="M495" s="125"/>
    </row>
    <row r="496" spans="11:13" x14ac:dyDescent="0.15">
      <c r="K496" s="125" t="str">
        <f t="shared" si="7"/>
        <v/>
      </c>
      <c r="M496" s="125"/>
    </row>
    <row r="497" spans="11:13" x14ac:dyDescent="0.15">
      <c r="K497" s="125" t="str">
        <f t="shared" si="7"/>
        <v/>
      </c>
      <c r="M497" s="125"/>
    </row>
    <row r="498" spans="11:13" x14ac:dyDescent="0.15">
      <c r="K498" s="125" t="str">
        <f t="shared" si="7"/>
        <v/>
      </c>
      <c r="M498" s="125"/>
    </row>
    <row r="499" spans="11:13" x14ac:dyDescent="0.15">
      <c r="K499" s="125" t="str">
        <f t="shared" si="7"/>
        <v/>
      </c>
      <c r="M499" s="125"/>
    </row>
    <row r="500" spans="11:13" x14ac:dyDescent="0.15">
      <c r="K500" s="125" t="str">
        <f t="shared" si="7"/>
        <v/>
      </c>
      <c r="M500" s="125"/>
    </row>
    <row r="501" spans="11:13" x14ac:dyDescent="0.15">
      <c r="K501" s="125" t="str">
        <f t="shared" si="7"/>
        <v/>
      </c>
      <c r="M501" s="125"/>
    </row>
    <row r="502" spans="11:13" x14ac:dyDescent="0.15">
      <c r="K502" s="125" t="str">
        <f t="shared" si="7"/>
        <v/>
      </c>
      <c r="M502" s="125"/>
    </row>
    <row r="503" spans="11:13" x14ac:dyDescent="0.15">
      <c r="K503" s="125" t="str">
        <f t="shared" si="7"/>
        <v/>
      </c>
      <c r="M503" s="125"/>
    </row>
    <row r="504" spans="11:13" x14ac:dyDescent="0.15">
      <c r="K504" s="125" t="str">
        <f t="shared" si="7"/>
        <v/>
      </c>
      <c r="M504" s="125"/>
    </row>
    <row r="505" spans="11:13" x14ac:dyDescent="0.15">
      <c r="K505" s="125" t="str">
        <f t="shared" si="7"/>
        <v/>
      </c>
      <c r="M505" s="125"/>
    </row>
    <row r="506" spans="11:13" x14ac:dyDescent="0.15">
      <c r="K506" s="125" t="str">
        <f t="shared" si="7"/>
        <v/>
      </c>
      <c r="M506" s="125"/>
    </row>
    <row r="507" spans="11:13" x14ac:dyDescent="0.15">
      <c r="K507" s="125" t="str">
        <f t="shared" si="7"/>
        <v/>
      </c>
      <c r="M507" s="125"/>
    </row>
    <row r="508" spans="11:13" x14ac:dyDescent="0.15">
      <c r="K508" s="125" t="str">
        <f t="shared" si="7"/>
        <v/>
      </c>
      <c r="M508" s="125"/>
    </row>
    <row r="509" spans="11:13" x14ac:dyDescent="0.15">
      <c r="K509" s="125" t="str">
        <f t="shared" si="7"/>
        <v/>
      </c>
      <c r="M509" s="125"/>
    </row>
    <row r="510" spans="11:13" x14ac:dyDescent="0.15">
      <c r="K510" s="125" t="str">
        <f t="shared" si="7"/>
        <v/>
      </c>
      <c r="M510" s="125"/>
    </row>
    <row r="511" spans="11:13" x14ac:dyDescent="0.15">
      <c r="K511" s="125" t="str">
        <f t="shared" si="7"/>
        <v/>
      </c>
      <c r="M511" s="125"/>
    </row>
    <row r="512" spans="11:13" x14ac:dyDescent="0.15">
      <c r="K512" s="125" t="str">
        <f t="shared" si="7"/>
        <v/>
      </c>
      <c r="M512" s="125"/>
    </row>
    <row r="513" spans="11:13" x14ac:dyDescent="0.15">
      <c r="K513" s="125" t="str">
        <f t="shared" si="7"/>
        <v/>
      </c>
      <c r="M513" s="125"/>
    </row>
    <row r="514" spans="11:13" x14ac:dyDescent="0.15">
      <c r="K514" s="125" t="str">
        <f t="shared" si="7"/>
        <v/>
      </c>
      <c r="M514" s="125"/>
    </row>
    <row r="515" spans="11:13" x14ac:dyDescent="0.15">
      <c r="K515" s="125" t="str">
        <f t="shared" si="7"/>
        <v/>
      </c>
      <c r="M515" s="125"/>
    </row>
    <row r="516" spans="11:13" x14ac:dyDescent="0.15">
      <c r="K516" s="125" t="str">
        <f t="shared" si="7"/>
        <v/>
      </c>
      <c r="M516" s="125"/>
    </row>
    <row r="517" spans="11:13" x14ac:dyDescent="0.15">
      <c r="K517" s="125" t="str">
        <f t="shared" ref="K517:K580" si="8">LEFT(M517,2)</f>
        <v/>
      </c>
      <c r="M517" s="125"/>
    </row>
    <row r="518" spans="11:13" x14ac:dyDescent="0.15">
      <c r="K518" s="125" t="str">
        <f t="shared" si="8"/>
        <v/>
      </c>
      <c r="M518" s="125"/>
    </row>
    <row r="519" spans="11:13" x14ac:dyDescent="0.15">
      <c r="K519" s="125" t="str">
        <f t="shared" si="8"/>
        <v/>
      </c>
      <c r="M519" s="125"/>
    </row>
    <row r="520" spans="11:13" x14ac:dyDescent="0.15">
      <c r="K520" s="125" t="str">
        <f t="shared" si="8"/>
        <v/>
      </c>
      <c r="M520" s="125"/>
    </row>
    <row r="521" spans="11:13" x14ac:dyDescent="0.15">
      <c r="K521" s="125" t="str">
        <f t="shared" si="8"/>
        <v/>
      </c>
      <c r="M521" s="125"/>
    </row>
    <row r="522" spans="11:13" x14ac:dyDescent="0.15">
      <c r="K522" s="125" t="str">
        <f t="shared" si="8"/>
        <v/>
      </c>
      <c r="M522" s="125"/>
    </row>
    <row r="523" spans="11:13" x14ac:dyDescent="0.15">
      <c r="K523" s="125" t="str">
        <f t="shared" si="8"/>
        <v/>
      </c>
      <c r="M523" s="125"/>
    </row>
    <row r="524" spans="11:13" x14ac:dyDescent="0.15">
      <c r="K524" s="125" t="str">
        <f t="shared" si="8"/>
        <v/>
      </c>
      <c r="M524" s="125"/>
    </row>
    <row r="525" spans="11:13" x14ac:dyDescent="0.15">
      <c r="K525" s="125" t="str">
        <f t="shared" si="8"/>
        <v/>
      </c>
      <c r="M525" s="125"/>
    </row>
    <row r="526" spans="11:13" x14ac:dyDescent="0.15">
      <c r="K526" s="125" t="str">
        <f t="shared" si="8"/>
        <v/>
      </c>
      <c r="M526" s="125"/>
    </row>
    <row r="527" spans="11:13" x14ac:dyDescent="0.15">
      <c r="K527" s="125" t="str">
        <f t="shared" si="8"/>
        <v/>
      </c>
      <c r="M527" s="125"/>
    </row>
    <row r="528" spans="11:13" x14ac:dyDescent="0.15">
      <c r="K528" s="125" t="str">
        <f t="shared" si="8"/>
        <v/>
      </c>
      <c r="M528" s="125"/>
    </row>
    <row r="529" spans="11:13" x14ac:dyDescent="0.15">
      <c r="K529" s="125" t="str">
        <f t="shared" si="8"/>
        <v/>
      </c>
      <c r="M529" s="125"/>
    </row>
    <row r="530" spans="11:13" x14ac:dyDescent="0.15">
      <c r="K530" s="125" t="str">
        <f t="shared" si="8"/>
        <v/>
      </c>
      <c r="M530" s="125"/>
    </row>
    <row r="531" spans="11:13" x14ac:dyDescent="0.15">
      <c r="K531" s="125" t="str">
        <f t="shared" si="8"/>
        <v/>
      </c>
      <c r="M531" s="125"/>
    </row>
    <row r="532" spans="11:13" x14ac:dyDescent="0.15">
      <c r="K532" s="125" t="str">
        <f t="shared" si="8"/>
        <v/>
      </c>
      <c r="M532" s="125"/>
    </row>
    <row r="533" spans="11:13" x14ac:dyDescent="0.15">
      <c r="K533" s="125" t="str">
        <f t="shared" si="8"/>
        <v/>
      </c>
      <c r="M533" s="125"/>
    </row>
    <row r="534" spans="11:13" x14ac:dyDescent="0.15">
      <c r="K534" s="125" t="str">
        <f t="shared" si="8"/>
        <v/>
      </c>
      <c r="M534" s="125"/>
    </row>
    <row r="535" spans="11:13" x14ac:dyDescent="0.15">
      <c r="K535" s="125" t="str">
        <f t="shared" si="8"/>
        <v/>
      </c>
      <c r="M535" s="125"/>
    </row>
    <row r="536" spans="11:13" x14ac:dyDescent="0.15">
      <c r="K536" s="125" t="str">
        <f t="shared" si="8"/>
        <v/>
      </c>
      <c r="M536" s="125"/>
    </row>
    <row r="537" spans="11:13" x14ac:dyDescent="0.15">
      <c r="K537" s="125" t="str">
        <f t="shared" si="8"/>
        <v/>
      </c>
      <c r="M537" s="125"/>
    </row>
    <row r="538" spans="11:13" x14ac:dyDescent="0.15">
      <c r="K538" s="125" t="str">
        <f t="shared" si="8"/>
        <v/>
      </c>
      <c r="M538" s="125"/>
    </row>
    <row r="539" spans="11:13" x14ac:dyDescent="0.15">
      <c r="K539" s="125" t="str">
        <f t="shared" si="8"/>
        <v/>
      </c>
      <c r="M539" s="125"/>
    </row>
    <row r="540" spans="11:13" x14ac:dyDescent="0.15">
      <c r="K540" s="125" t="str">
        <f t="shared" si="8"/>
        <v/>
      </c>
      <c r="M540" s="125"/>
    </row>
    <row r="541" spans="11:13" x14ac:dyDescent="0.15">
      <c r="K541" s="125" t="str">
        <f t="shared" si="8"/>
        <v/>
      </c>
      <c r="M541" s="125"/>
    </row>
    <row r="542" spans="11:13" x14ac:dyDescent="0.15">
      <c r="K542" s="125" t="str">
        <f t="shared" si="8"/>
        <v/>
      </c>
      <c r="M542" s="125"/>
    </row>
    <row r="543" spans="11:13" x14ac:dyDescent="0.15">
      <c r="K543" s="125" t="str">
        <f t="shared" si="8"/>
        <v/>
      </c>
      <c r="M543" s="125"/>
    </row>
    <row r="544" spans="11:13" x14ac:dyDescent="0.15">
      <c r="K544" s="125" t="str">
        <f t="shared" si="8"/>
        <v/>
      </c>
      <c r="M544" s="125"/>
    </row>
    <row r="545" spans="11:13" x14ac:dyDescent="0.15">
      <c r="K545" s="125" t="str">
        <f t="shared" si="8"/>
        <v/>
      </c>
      <c r="M545" s="125"/>
    </row>
    <row r="546" spans="11:13" x14ac:dyDescent="0.15">
      <c r="K546" s="125" t="str">
        <f t="shared" si="8"/>
        <v/>
      </c>
      <c r="M546" s="125"/>
    </row>
    <row r="547" spans="11:13" x14ac:dyDescent="0.15">
      <c r="K547" s="125" t="str">
        <f t="shared" si="8"/>
        <v/>
      </c>
      <c r="M547" s="125"/>
    </row>
    <row r="548" spans="11:13" x14ac:dyDescent="0.15">
      <c r="K548" s="125" t="str">
        <f t="shared" si="8"/>
        <v/>
      </c>
      <c r="M548" s="125"/>
    </row>
    <row r="549" spans="11:13" x14ac:dyDescent="0.15">
      <c r="K549" s="125" t="str">
        <f t="shared" si="8"/>
        <v/>
      </c>
      <c r="M549" s="125"/>
    </row>
    <row r="550" spans="11:13" x14ac:dyDescent="0.15">
      <c r="K550" s="125" t="str">
        <f t="shared" si="8"/>
        <v/>
      </c>
      <c r="M550" s="125"/>
    </row>
    <row r="551" spans="11:13" x14ac:dyDescent="0.15">
      <c r="K551" s="125" t="str">
        <f t="shared" si="8"/>
        <v/>
      </c>
      <c r="M551" s="125"/>
    </row>
    <row r="552" spans="11:13" x14ac:dyDescent="0.15">
      <c r="K552" s="125" t="str">
        <f t="shared" si="8"/>
        <v/>
      </c>
      <c r="M552" s="125"/>
    </row>
    <row r="553" spans="11:13" x14ac:dyDescent="0.15">
      <c r="K553" s="125" t="str">
        <f t="shared" si="8"/>
        <v/>
      </c>
      <c r="M553" s="125"/>
    </row>
    <row r="554" spans="11:13" x14ac:dyDescent="0.15">
      <c r="K554" s="125" t="str">
        <f t="shared" si="8"/>
        <v/>
      </c>
      <c r="M554" s="125"/>
    </row>
    <row r="555" spans="11:13" x14ac:dyDescent="0.15">
      <c r="K555" s="125" t="str">
        <f t="shared" si="8"/>
        <v/>
      </c>
      <c r="M555" s="125"/>
    </row>
    <row r="556" spans="11:13" x14ac:dyDescent="0.15">
      <c r="K556" s="125" t="str">
        <f t="shared" si="8"/>
        <v/>
      </c>
      <c r="M556" s="125"/>
    </row>
    <row r="557" spans="11:13" x14ac:dyDescent="0.15">
      <c r="K557" s="125" t="str">
        <f t="shared" si="8"/>
        <v/>
      </c>
      <c r="M557" s="125"/>
    </row>
    <row r="558" spans="11:13" x14ac:dyDescent="0.15">
      <c r="K558" s="125" t="str">
        <f t="shared" si="8"/>
        <v/>
      </c>
      <c r="M558" s="125"/>
    </row>
    <row r="559" spans="11:13" x14ac:dyDescent="0.15">
      <c r="K559" s="125" t="str">
        <f t="shared" si="8"/>
        <v/>
      </c>
      <c r="M559" s="125"/>
    </row>
    <row r="560" spans="11:13" x14ac:dyDescent="0.15">
      <c r="K560" s="125" t="str">
        <f t="shared" si="8"/>
        <v/>
      </c>
      <c r="M560" s="125"/>
    </row>
    <row r="561" spans="11:13" x14ac:dyDescent="0.15">
      <c r="K561" s="125" t="str">
        <f t="shared" si="8"/>
        <v/>
      </c>
      <c r="M561" s="125"/>
    </row>
    <row r="562" spans="11:13" x14ac:dyDescent="0.15">
      <c r="K562" s="125" t="str">
        <f t="shared" si="8"/>
        <v/>
      </c>
      <c r="M562" s="125"/>
    </row>
    <row r="563" spans="11:13" x14ac:dyDescent="0.15">
      <c r="K563" s="125" t="str">
        <f t="shared" si="8"/>
        <v/>
      </c>
      <c r="M563" s="125"/>
    </row>
    <row r="564" spans="11:13" x14ac:dyDescent="0.15">
      <c r="K564" s="125" t="str">
        <f t="shared" si="8"/>
        <v/>
      </c>
      <c r="M564" s="125"/>
    </row>
    <row r="565" spans="11:13" x14ac:dyDescent="0.15">
      <c r="K565" s="125" t="str">
        <f t="shared" si="8"/>
        <v/>
      </c>
      <c r="M565" s="125"/>
    </row>
    <row r="566" spans="11:13" x14ac:dyDescent="0.15">
      <c r="K566" s="125" t="str">
        <f t="shared" si="8"/>
        <v/>
      </c>
      <c r="M566" s="125"/>
    </row>
    <row r="567" spans="11:13" x14ac:dyDescent="0.15">
      <c r="K567" s="125" t="str">
        <f t="shared" si="8"/>
        <v/>
      </c>
      <c r="M567" s="125"/>
    </row>
    <row r="568" spans="11:13" x14ac:dyDescent="0.15">
      <c r="K568" s="125" t="str">
        <f t="shared" si="8"/>
        <v/>
      </c>
      <c r="M568" s="125"/>
    </row>
    <row r="569" spans="11:13" x14ac:dyDescent="0.15">
      <c r="K569" s="125" t="str">
        <f t="shared" si="8"/>
        <v/>
      </c>
      <c r="M569" s="125"/>
    </row>
    <row r="570" spans="11:13" x14ac:dyDescent="0.15">
      <c r="K570" s="125" t="str">
        <f t="shared" si="8"/>
        <v/>
      </c>
      <c r="M570" s="125"/>
    </row>
    <row r="571" spans="11:13" x14ac:dyDescent="0.15">
      <c r="K571" s="125" t="str">
        <f t="shared" si="8"/>
        <v/>
      </c>
      <c r="M571" s="125"/>
    </row>
    <row r="572" spans="11:13" x14ac:dyDescent="0.15">
      <c r="K572" s="125" t="str">
        <f t="shared" si="8"/>
        <v/>
      </c>
      <c r="M572" s="125"/>
    </row>
    <row r="573" spans="11:13" x14ac:dyDescent="0.15">
      <c r="K573" s="125" t="str">
        <f t="shared" si="8"/>
        <v/>
      </c>
      <c r="M573" s="125"/>
    </row>
    <row r="574" spans="11:13" x14ac:dyDescent="0.15">
      <c r="K574" s="125" t="str">
        <f t="shared" si="8"/>
        <v/>
      </c>
      <c r="M574" s="125"/>
    </row>
    <row r="575" spans="11:13" x14ac:dyDescent="0.15">
      <c r="K575" s="125" t="str">
        <f t="shared" si="8"/>
        <v/>
      </c>
      <c r="M575" s="125"/>
    </row>
    <row r="576" spans="11:13" x14ac:dyDescent="0.15">
      <c r="K576" s="125" t="str">
        <f t="shared" si="8"/>
        <v/>
      </c>
      <c r="M576" s="125"/>
    </row>
    <row r="577" spans="11:13" x14ac:dyDescent="0.15">
      <c r="K577" s="125" t="str">
        <f t="shared" si="8"/>
        <v/>
      </c>
      <c r="M577" s="125"/>
    </row>
    <row r="578" spans="11:13" x14ac:dyDescent="0.15">
      <c r="K578" s="125" t="str">
        <f t="shared" si="8"/>
        <v/>
      </c>
      <c r="M578" s="125"/>
    </row>
    <row r="579" spans="11:13" x14ac:dyDescent="0.15">
      <c r="K579" s="125" t="str">
        <f t="shared" si="8"/>
        <v/>
      </c>
      <c r="M579" s="125"/>
    </row>
    <row r="580" spans="11:13" x14ac:dyDescent="0.15">
      <c r="K580" s="125" t="str">
        <f t="shared" si="8"/>
        <v/>
      </c>
      <c r="M580" s="125"/>
    </row>
    <row r="581" spans="11:13" x14ac:dyDescent="0.15">
      <c r="K581" s="125" t="str">
        <f t="shared" ref="K581:K644" si="9">LEFT(M581,2)</f>
        <v/>
      </c>
      <c r="M581" s="125"/>
    </row>
    <row r="582" spans="11:13" x14ac:dyDescent="0.15">
      <c r="K582" s="125" t="str">
        <f t="shared" si="9"/>
        <v/>
      </c>
      <c r="M582" s="125"/>
    </row>
    <row r="583" spans="11:13" x14ac:dyDescent="0.15">
      <c r="K583" s="125" t="str">
        <f t="shared" si="9"/>
        <v/>
      </c>
      <c r="M583" s="125"/>
    </row>
    <row r="584" spans="11:13" x14ac:dyDescent="0.15">
      <c r="K584" s="125" t="str">
        <f t="shared" si="9"/>
        <v/>
      </c>
      <c r="M584" s="125"/>
    </row>
    <row r="585" spans="11:13" x14ac:dyDescent="0.15">
      <c r="K585" s="125" t="str">
        <f t="shared" si="9"/>
        <v/>
      </c>
      <c r="M585" s="125"/>
    </row>
    <row r="586" spans="11:13" x14ac:dyDescent="0.15">
      <c r="K586" s="125" t="str">
        <f t="shared" si="9"/>
        <v/>
      </c>
      <c r="M586" s="125"/>
    </row>
    <row r="587" spans="11:13" x14ac:dyDescent="0.15">
      <c r="K587" s="125" t="str">
        <f t="shared" si="9"/>
        <v/>
      </c>
      <c r="M587" s="125"/>
    </row>
    <row r="588" spans="11:13" x14ac:dyDescent="0.15">
      <c r="K588" s="125" t="str">
        <f t="shared" si="9"/>
        <v/>
      </c>
      <c r="M588" s="125"/>
    </row>
    <row r="589" spans="11:13" x14ac:dyDescent="0.15">
      <c r="K589" s="125" t="str">
        <f t="shared" si="9"/>
        <v/>
      </c>
      <c r="M589" s="125"/>
    </row>
    <row r="590" spans="11:13" x14ac:dyDescent="0.15">
      <c r="K590" s="125" t="str">
        <f t="shared" si="9"/>
        <v/>
      </c>
      <c r="M590" s="125"/>
    </row>
    <row r="591" spans="11:13" x14ac:dyDescent="0.15">
      <c r="K591" s="125" t="str">
        <f t="shared" si="9"/>
        <v/>
      </c>
      <c r="M591" s="125"/>
    </row>
    <row r="592" spans="11:13" x14ac:dyDescent="0.15">
      <c r="K592" s="125" t="str">
        <f t="shared" si="9"/>
        <v/>
      </c>
      <c r="M592" s="125"/>
    </row>
    <row r="593" spans="11:13" x14ac:dyDescent="0.15">
      <c r="K593" s="125" t="str">
        <f t="shared" si="9"/>
        <v/>
      </c>
      <c r="M593" s="125"/>
    </row>
    <row r="594" spans="11:13" x14ac:dyDescent="0.15">
      <c r="K594" s="125" t="str">
        <f t="shared" si="9"/>
        <v/>
      </c>
      <c r="M594" s="125"/>
    </row>
    <row r="595" spans="11:13" x14ac:dyDescent="0.15">
      <c r="K595" s="125" t="str">
        <f t="shared" si="9"/>
        <v/>
      </c>
      <c r="M595" s="125"/>
    </row>
    <row r="596" spans="11:13" x14ac:dyDescent="0.15">
      <c r="K596" s="125" t="str">
        <f t="shared" si="9"/>
        <v/>
      </c>
      <c r="M596" s="125"/>
    </row>
    <row r="597" spans="11:13" x14ac:dyDescent="0.15">
      <c r="K597" s="125" t="str">
        <f t="shared" si="9"/>
        <v/>
      </c>
      <c r="M597" s="125"/>
    </row>
    <row r="598" spans="11:13" x14ac:dyDescent="0.15">
      <c r="K598" s="125" t="str">
        <f t="shared" si="9"/>
        <v/>
      </c>
      <c r="M598" s="125"/>
    </row>
    <row r="599" spans="11:13" x14ac:dyDescent="0.15">
      <c r="K599" s="125" t="str">
        <f t="shared" si="9"/>
        <v/>
      </c>
      <c r="M599" s="125"/>
    </row>
    <row r="600" spans="11:13" x14ac:dyDescent="0.15">
      <c r="K600" s="125" t="str">
        <f t="shared" si="9"/>
        <v/>
      </c>
      <c r="M600" s="125"/>
    </row>
    <row r="601" spans="11:13" x14ac:dyDescent="0.15">
      <c r="K601" s="125" t="str">
        <f t="shared" si="9"/>
        <v/>
      </c>
      <c r="M601" s="125"/>
    </row>
    <row r="602" spans="11:13" x14ac:dyDescent="0.15">
      <c r="K602" s="125" t="str">
        <f t="shared" si="9"/>
        <v/>
      </c>
      <c r="M602" s="125"/>
    </row>
    <row r="603" spans="11:13" x14ac:dyDescent="0.15">
      <c r="K603" s="125" t="str">
        <f t="shared" si="9"/>
        <v/>
      </c>
      <c r="M603" s="125"/>
    </row>
    <row r="604" spans="11:13" x14ac:dyDescent="0.15">
      <c r="K604" s="125" t="str">
        <f t="shared" si="9"/>
        <v/>
      </c>
      <c r="M604" s="125"/>
    </row>
    <row r="605" spans="11:13" x14ac:dyDescent="0.15">
      <c r="K605" s="125" t="str">
        <f t="shared" si="9"/>
        <v/>
      </c>
      <c r="M605" s="125"/>
    </row>
    <row r="606" spans="11:13" x14ac:dyDescent="0.15">
      <c r="K606" s="125" t="str">
        <f t="shared" si="9"/>
        <v/>
      </c>
      <c r="M606" s="125"/>
    </row>
    <row r="607" spans="11:13" x14ac:dyDescent="0.15">
      <c r="K607" s="125" t="str">
        <f t="shared" si="9"/>
        <v/>
      </c>
      <c r="M607" s="125"/>
    </row>
    <row r="608" spans="11:13" x14ac:dyDescent="0.15">
      <c r="K608" s="125" t="str">
        <f t="shared" si="9"/>
        <v/>
      </c>
      <c r="M608" s="125"/>
    </row>
    <row r="609" spans="11:13" x14ac:dyDescent="0.15">
      <c r="K609" s="125" t="str">
        <f t="shared" si="9"/>
        <v/>
      </c>
      <c r="M609" s="125"/>
    </row>
    <row r="610" spans="11:13" x14ac:dyDescent="0.15">
      <c r="K610" s="125" t="str">
        <f t="shared" si="9"/>
        <v/>
      </c>
      <c r="M610" s="125"/>
    </row>
    <row r="611" spans="11:13" x14ac:dyDescent="0.15">
      <c r="K611" s="125" t="str">
        <f t="shared" si="9"/>
        <v/>
      </c>
      <c r="M611" s="125"/>
    </row>
    <row r="612" spans="11:13" x14ac:dyDescent="0.15">
      <c r="K612" s="125" t="str">
        <f t="shared" si="9"/>
        <v/>
      </c>
      <c r="M612" s="125"/>
    </row>
    <row r="613" spans="11:13" x14ac:dyDescent="0.15">
      <c r="K613" s="125" t="str">
        <f t="shared" si="9"/>
        <v/>
      </c>
      <c r="M613" s="125"/>
    </row>
    <row r="614" spans="11:13" x14ac:dyDescent="0.15">
      <c r="K614" s="125" t="str">
        <f t="shared" si="9"/>
        <v/>
      </c>
      <c r="M614" s="125"/>
    </row>
    <row r="615" spans="11:13" x14ac:dyDescent="0.15">
      <c r="K615" s="125" t="str">
        <f t="shared" si="9"/>
        <v/>
      </c>
      <c r="M615" s="125"/>
    </row>
    <row r="616" spans="11:13" x14ac:dyDescent="0.15">
      <c r="K616" s="125" t="str">
        <f t="shared" si="9"/>
        <v/>
      </c>
      <c r="M616" s="125"/>
    </row>
    <row r="617" spans="11:13" x14ac:dyDescent="0.15">
      <c r="K617" s="125" t="str">
        <f t="shared" si="9"/>
        <v/>
      </c>
      <c r="M617" s="125"/>
    </row>
    <row r="618" spans="11:13" x14ac:dyDescent="0.15">
      <c r="K618" s="125" t="str">
        <f t="shared" si="9"/>
        <v/>
      </c>
      <c r="M618" s="125"/>
    </row>
    <row r="619" spans="11:13" x14ac:dyDescent="0.15">
      <c r="K619" s="125" t="str">
        <f t="shared" si="9"/>
        <v/>
      </c>
      <c r="M619" s="125"/>
    </row>
    <row r="620" spans="11:13" x14ac:dyDescent="0.15">
      <c r="K620" s="125" t="str">
        <f t="shared" si="9"/>
        <v/>
      </c>
      <c r="M620" s="125"/>
    </row>
    <row r="621" spans="11:13" x14ac:dyDescent="0.15">
      <c r="K621" s="125" t="str">
        <f t="shared" si="9"/>
        <v/>
      </c>
      <c r="M621" s="125"/>
    </row>
    <row r="622" spans="11:13" x14ac:dyDescent="0.15">
      <c r="K622" s="125" t="str">
        <f t="shared" si="9"/>
        <v/>
      </c>
      <c r="M622" s="125"/>
    </row>
    <row r="623" spans="11:13" x14ac:dyDescent="0.15">
      <c r="K623" s="125" t="str">
        <f t="shared" si="9"/>
        <v/>
      </c>
      <c r="M623" s="125"/>
    </row>
    <row r="624" spans="11:13" x14ac:dyDescent="0.15">
      <c r="K624" s="125" t="str">
        <f t="shared" si="9"/>
        <v/>
      </c>
      <c r="M624" s="125"/>
    </row>
    <row r="625" spans="11:13" x14ac:dyDescent="0.15">
      <c r="K625" s="125" t="str">
        <f t="shared" si="9"/>
        <v/>
      </c>
      <c r="M625" s="125"/>
    </row>
    <row r="626" spans="11:13" x14ac:dyDescent="0.15">
      <c r="K626" s="125" t="str">
        <f t="shared" si="9"/>
        <v/>
      </c>
      <c r="M626" s="125"/>
    </row>
    <row r="627" spans="11:13" x14ac:dyDescent="0.15">
      <c r="K627" s="125" t="str">
        <f t="shared" si="9"/>
        <v/>
      </c>
      <c r="M627" s="125"/>
    </row>
    <row r="628" spans="11:13" x14ac:dyDescent="0.15">
      <c r="K628" s="125" t="str">
        <f t="shared" si="9"/>
        <v/>
      </c>
      <c r="M628" s="125"/>
    </row>
    <row r="629" spans="11:13" x14ac:dyDescent="0.15">
      <c r="K629" s="125" t="str">
        <f t="shared" si="9"/>
        <v/>
      </c>
      <c r="M629" s="125"/>
    </row>
    <row r="630" spans="11:13" x14ac:dyDescent="0.15">
      <c r="K630" s="125" t="str">
        <f t="shared" si="9"/>
        <v/>
      </c>
      <c r="M630" s="125"/>
    </row>
    <row r="631" spans="11:13" x14ac:dyDescent="0.15">
      <c r="K631" s="125" t="str">
        <f t="shared" si="9"/>
        <v/>
      </c>
      <c r="M631" s="125"/>
    </row>
    <row r="632" spans="11:13" x14ac:dyDescent="0.15">
      <c r="K632" s="125" t="str">
        <f t="shared" si="9"/>
        <v/>
      </c>
      <c r="M632" s="125"/>
    </row>
    <row r="633" spans="11:13" x14ac:dyDescent="0.15">
      <c r="K633" s="125" t="str">
        <f t="shared" si="9"/>
        <v/>
      </c>
      <c r="M633" s="125"/>
    </row>
    <row r="634" spans="11:13" x14ac:dyDescent="0.15">
      <c r="K634" s="125" t="str">
        <f t="shared" si="9"/>
        <v/>
      </c>
      <c r="M634" s="125"/>
    </row>
    <row r="635" spans="11:13" x14ac:dyDescent="0.15">
      <c r="K635" s="125" t="str">
        <f t="shared" si="9"/>
        <v/>
      </c>
      <c r="M635" s="125"/>
    </row>
    <row r="636" spans="11:13" x14ac:dyDescent="0.15">
      <c r="K636" s="125" t="str">
        <f t="shared" si="9"/>
        <v/>
      </c>
      <c r="M636" s="125"/>
    </row>
    <row r="637" spans="11:13" x14ac:dyDescent="0.15">
      <c r="K637" s="125" t="str">
        <f t="shared" si="9"/>
        <v/>
      </c>
      <c r="M637" s="125"/>
    </row>
    <row r="638" spans="11:13" x14ac:dyDescent="0.15">
      <c r="K638" s="125" t="str">
        <f t="shared" si="9"/>
        <v/>
      </c>
      <c r="M638" s="125"/>
    </row>
    <row r="639" spans="11:13" x14ac:dyDescent="0.15">
      <c r="K639" s="125" t="str">
        <f t="shared" si="9"/>
        <v/>
      </c>
      <c r="M639" s="125"/>
    </row>
    <row r="640" spans="11:13" x14ac:dyDescent="0.15">
      <c r="K640" s="125" t="str">
        <f t="shared" si="9"/>
        <v/>
      </c>
      <c r="M640" s="125"/>
    </row>
    <row r="641" spans="11:13" x14ac:dyDescent="0.15">
      <c r="K641" s="125" t="str">
        <f t="shared" si="9"/>
        <v/>
      </c>
      <c r="M641" s="125"/>
    </row>
    <row r="642" spans="11:13" x14ac:dyDescent="0.15">
      <c r="K642" s="125" t="str">
        <f t="shared" si="9"/>
        <v/>
      </c>
      <c r="M642" s="125"/>
    </row>
    <row r="643" spans="11:13" x14ac:dyDescent="0.15">
      <c r="K643" s="125" t="str">
        <f t="shared" si="9"/>
        <v/>
      </c>
      <c r="M643" s="125"/>
    </row>
    <row r="644" spans="11:13" x14ac:dyDescent="0.15">
      <c r="K644" s="125" t="str">
        <f t="shared" si="9"/>
        <v/>
      </c>
      <c r="M644" s="125"/>
    </row>
    <row r="645" spans="11:13" x14ac:dyDescent="0.15">
      <c r="K645" s="125" t="str">
        <f t="shared" ref="K645:K708" si="10">LEFT(M645,2)</f>
        <v/>
      </c>
      <c r="M645" s="125"/>
    </row>
    <row r="646" spans="11:13" x14ac:dyDescent="0.15">
      <c r="K646" s="125" t="str">
        <f t="shared" si="10"/>
        <v/>
      </c>
      <c r="M646" s="125"/>
    </row>
    <row r="647" spans="11:13" x14ac:dyDescent="0.15">
      <c r="K647" s="125" t="str">
        <f t="shared" si="10"/>
        <v/>
      </c>
      <c r="M647" s="125"/>
    </row>
    <row r="648" spans="11:13" x14ac:dyDescent="0.15">
      <c r="K648" s="125" t="str">
        <f t="shared" si="10"/>
        <v/>
      </c>
      <c r="M648" s="125"/>
    </row>
    <row r="649" spans="11:13" x14ac:dyDescent="0.15">
      <c r="K649" s="125" t="str">
        <f t="shared" si="10"/>
        <v/>
      </c>
      <c r="M649" s="125"/>
    </row>
    <row r="650" spans="11:13" x14ac:dyDescent="0.15">
      <c r="K650" s="125" t="str">
        <f t="shared" si="10"/>
        <v/>
      </c>
      <c r="M650" s="125"/>
    </row>
    <row r="651" spans="11:13" x14ac:dyDescent="0.15">
      <c r="K651" s="125" t="str">
        <f t="shared" si="10"/>
        <v/>
      </c>
      <c r="M651" s="125"/>
    </row>
    <row r="652" spans="11:13" x14ac:dyDescent="0.15">
      <c r="K652" s="125" t="str">
        <f t="shared" si="10"/>
        <v/>
      </c>
      <c r="M652" s="125"/>
    </row>
    <row r="653" spans="11:13" x14ac:dyDescent="0.15">
      <c r="K653" s="125" t="str">
        <f t="shared" si="10"/>
        <v/>
      </c>
      <c r="M653" s="125"/>
    </row>
    <row r="654" spans="11:13" x14ac:dyDescent="0.15">
      <c r="K654" s="125" t="str">
        <f t="shared" si="10"/>
        <v/>
      </c>
      <c r="M654" s="125"/>
    </row>
    <row r="655" spans="11:13" x14ac:dyDescent="0.15">
      <c r="K655" s="125" t="str">
        <f t="shared" si="10"/>
        <v/>
      </c>
      <c r="M655" s="125"/>
    </row>
    <row r="656" spans="11:13" x14ac:dyDescent="0.15">
      <c r="K656" s="125" t="str">
        <f t="shared" si="10"/>
        <v/>
      </c>
      <c r="M656" s="125"/>
    </row>
    <row r="657" spans="11:13" x14ac:dyDescent="0.15">
      <c r="K657" s="125" t="str">
        <f t="shared" si="10"/>
        <v/>
      </c>
      <c r="M657" s="125"/>
    </row>
    <row r="658" spans="11:13" x14ac:dyDescent="0.15">
      <c r="K658" s="125" t="str">
        <f t="shared" si="10"/>
        <v/>
      </c>
      <c r="M658" s="125"/>
    </row>
    <row r="659" spans="11:13" x14ac:dyDescent="0.15">
      <c r="K659" s="125" t="str">
        <f t="shared" si="10"/>
        <v/>
      </c>
      <c r="M659" s="125"/>
    </row>
    <row r="660" spans="11:13" x14ac:dyDescent="0.15">
      <c r="K660" s="125" t="str">
        <f t="shared" si="10"/>
        <v/>
      </c>
      <c r="M660" s="125"/>
    </row>
    <row r="661" spans="11:13" x14ac:dyDescent="0.15">
      <c r="K661" s="125" t="str">
        <f t="shared" si="10"/>
        <v/>
      </c>
      <c r="M661" s="125"/>
    </row>
    <row r="662" spans="11:13" x14ac:dyDescent="0.15">
      <c r="K662" s="125" t="str">
        <f t="shared" si="10"/>
        <v/>
      </c>
      <c r="M662" s="125"/>
    </row>
    <row r="663" spans="11:13" x14ac:dyDescent="0.15">
      <c r="K663" s="125" t="str">
        <f t="shared" si="10"/>
        <v/>
      </c>
      <c r="M663" s="125"/>
    </row>
    <row r="664" spans="11:13" x14ac:dyDescent="0.15">
      <c r="K664" s="125" t="str">
        <f t="shared" si="10"/>
        <v/>
      </c>
      <c r="M664" s="125"/>
    </row>
    <row r="665" spans="11:13" x14ac:dyDescent="0.15">
      <c r="K665" s="125" t="str">
        <f t="shared" si="10"/>
        <v/>
      </c>
      <c r="M665" s="125"/>
    </row>
    <row r="666" spans="11:13" x14ac:dyDescent="0.15">
      <c r="K666" s="125" t="str">
        <f t="shared" si="10"/>
        <v/>
      </c>
      <c r="M666" s="125"/>
    </row>
    <row r="667" spans="11:13" x14ac:dyDescent="0.15">
      <c r="K667" s="125" t="str">
        <f t="shared" si="10"/>
        <v/>
      </c>
      <c r="M667" s="125"/>
    </row>
    <row r="668" spans="11:13" x14ac:dyDescent="0.15">
      <c r="K668" s="125" t="str">
        <f t="shared" si="10"/>
        <v/>
      </c>
      <c r="M668" s="125"/>
    </row>
    <row r="669" spans="11:13" x14ac:dyDescent="0.15">
      <c r="K669" s="125" t="str">
        <f t="shared" si="10"/>
        <v/>
      </c>
      <c r="M669" s="125"/>
    </row>
    <row r="670" spans="11:13" x14ac:dyDescent="0.15">
      <c r="K670" s="125" t="str">
        <f t="shared" si="10"/>
        <v/>
      </c>
      <c r="M670" s="125"/>
    </row>
    <row r="671" spans="11:13" x14ac:dyDescent="0.15">
      <c r="K671" s="125" t="str">
        <f t="shared" si="10"/>
        <v/>
      </c>
      <c r="M671" s="125"/>
    </row>
    <row r="672" spans="11:13" x14ac:dyDescent="0.15">
      <c r="K672" s="125" t="str">
        <f t="shared" si="10"/>
        <v/>
      </c>
      <c r="M672" s="125"/>
    </row>
    <row r="673" spans="11:13" x14ac:dyDescent="0.15">
      <c r="K673" s="125" t="str">
        <f t="shared" si="10"/>
        <v/>
      </c>
      <c r="M673" s="125"/>
    </row>
    <row r="674" spans="11:13" x14ac:dyDescent="0.15">
      <c r="K674" s="125" t="str">
        <f t="shared" si="10"/>
        <v/>
      </c>
      <c r="M674" s="125"/>
    </row>
    <row r="675" spans="11:13" x14ac:dyDescent="0.15">
      <c r="K675" s="125" t="str">
        <f t="shared" si="10"/>
        <v/>
      </c>
      <c r="M675" s="125"/>
    </row>
    <row r="676" spans="11:13" x14ac:dyDescent="0.15">
      <c r="K676" s="125" t="str">
        <f t="shared" si="10"/>
        <v/>
      </c>
      <c r="M676" s="125"/>
    </row>
    <row r="677" spans="11:13" x14ac:dyDescent="0.15">
      <c r="K677" s="125" t="str">
        <f t="shared" si="10"/>
        <v/>
      </c>
      <c r="M677" s="125"/>
    </row>
    <row r="678" spans="11:13" x14ac:dyDescent="0.15">
      <c r="K678" s="125" t="str">
        <f t="shared" si="10"/>
        <v/>
      </c>
      <c r="M678" s="125"/>
    </row>
    <row r="679" spans="11:13" x14ac:dyDescent="0.15">
      <c r="K679" s="125" t="str">
        <f t="shared" si="10"/>
        <v/>
      </c>
      <c r="M679" s="125"/>
    </row>
    <row r="680" spans="11:13" x14ac:dyDescent="0.15">
      <c r="K680" s="125" t="str">
        <f t="shared" si="10"/>
        <v/>
      </c>
      <c r="M680" s="125"/>
    </row>
    <row r="681" spans="11:13" x14ac:dyDescent="0.15">
      <c r="K681" s="125" t="str">
        <f t="shared" si="10"/>
        <v/>
      </c>
      <c r="M681" s="125"/>
    </row>
    <row r="682" spans="11:13" x14ac:dyDescent="0.15">
      <c r="K682" s="125" t="str">
        <f t="shared" si="10"/>
        <v/>
      </c>
      <c r="M682" s="125"/>
    </row>
    <row r="683" spans="11:13" x14ac:dyDescent="0.15">
      <c r="K683" s="125" t="str">
        <f t="shared" si="10"/>
        <v/>
      </c>
      <c r="M683" s="125"/>
    </row>
    <row r="684" spans="11:13" x14ac:dyDescent="0.15">
      <c r="K684" s="125" t="str">
        <f t="shared" si="10"/>
        <v/>
      </c>
      <c r="M684" s="125"/>
    </row>
    <row r="685" spans="11:13" x14ac:dyDescent="0.15">
      <c r="K685" s="125" t="str">
        <f t="shared" si="10"/>
        <v/>
      </c>
      <c r="M685" s="125"/>
    </row>
    <row r="686" spans="11:13" x14ac:dyDescent="0.15">
      <c r="K686" s="125" t="str">
        <f t="shared" si="10"/>
        <v/>
      </c>
      <c r="M686" s="125"/>
    </row>
    <row r="687" spans="11:13" x14ac:dyDescent="0.15">
      <c r="K687" s="125" t="str">
        <f t="shared" si="10"/>
        <v/>
      </c>
      <c r="M687" s="125"/>
    </row>
    <row r="688" spans="11:13" x14ac:dyDescent="0.15">
      <c r="K688" s="125" t="str">
        <f t="shared" si="10"/>
        <v/>
      </c>
      <c r="M688" s="125"/>
    </row>
    <row r="689" spans="11:13" x14ac:dyDescent="0.15">
      <c r="K689" s="125" t="str">
        <f t="shared" si="10"/>
        <v/>
      </c>
      <c r="M689" s="125"/>
    </row>
    <row r="690" spans="11:13" x14ac:dyDescent="0.15">
      <c r="K690" s="125" t="str">
        <f t="shared" si="10"/>
        <v/>
      </c>
      <c r="M690" s="125"/>
    </row>
    <row r="691" spans="11:13" x14ac:dyDescent="0.15">
      <c r="K691" s="125" t="str">
        <f t="shared" si="10"/>
        <v/>
      </c>
      <c r="M691" s="125"/>
    </row>
    <row r="692" spans="11:13" x14ac:dyDescent="0.15">
      <c r="K692" s="125" t="str">
        <f t="shared" si="10"/>
        <v/>
      </c>
      <c r="M692" s="125"/>
    </row>
    <row r="693" spans="11:13" x14ac:dyDescent="0.15">
      <c r="K693" s="125" t="str">
        <f t="shared" si="10"/>
        <v/>
      </c>
      <c r="M693" s="125"/>
    </row>
    <row r="694" spans="11:13" x14ac:dyDescent="0.15">
      <c r="K694" s="125" t="str">
        <f t="shared" si="10"/>
        <v/>
      </c>
      <c r="M694" s="125"/>
    </row>
    <row r="695" spans="11:13" x14ac:dyDescent="0.15">
      <c r="K695" s="125" t="str">
        <f t="shared" si="10"/>
        <v/>
      </c>
      <c r="M695" s="125"/>
    </row>
    <row r="696" spans="11:13" x14ac:dyDescent="0.15">
      <c r="K696" s="125" t="str">
        <f t="shared" si="10"/>
        <v/>
      </c>
      <c r="M696" s="125"/>
    </row>
    <row r="697" spans="11:13" x14ac:dyDescent="0.15">
      <c r="K697" s="125" t="str">
        <f t="shared" si="10"/>
        <v/>
      </c>
      <c r="M697" s="125"/>
    </row>
    <row r="698" spans="11:13" x14ac:dyDescent="0.15">
      <c r="K698" s="125" t="str">
        <f t="shared" si="10"/>
        <v/>
      </c>
      <c r="M698" s="125"/>
    </row>
    <row r="699" spans="11:13" x14ac:dyDescent="0.15">
      <c r="K699" s="125" t="str">
        <f t="shared" si="10"/>
        <v/>
      </c>
      <c r="M699" s="125"/>
    </row>
    <row r="700" spans="11:13" x14ac:dyDescent="0.15">
      <c r="K700" s="125" t="str">
        <f t="shared" si="10"/>
        <v/>
      </c>
      <c r="M700" s="125"/>
    </row>
    <row r="701" spans="11:13" x14ac:dyDescent="0.15">
      <c r="K701" s="125" t="str">
        <f t="shared" si="10"/>
        <v/>
      </c>
      <c r="M701" s="125"/>
    </row>
    <row r="702" spans="11:13" x14ac:dyDescent="0.15">
      <c r="K702" s="125" t="str">
        <f t="shared" si="10"/>
        <v/>
      </c>
      <c r="M702" s="125"/>
    </row>
    <row r="703" spans="11:13" x14ac:dyDescent="0.15">
      <c r="K703" s="125" t="str">
        <f t="shared" si="10"/>
        <v/>
      </c>
      <c r="M703" s="125"/>
    </row>
    <row r="704" spans="11:13" x14ac:dyDescent="0.15">
      <c r="K704" s="125" t="str">
        <f t="shared" si="10"/>
        <v/>
      </c>
      <c r="M704" s="125"/>
    </row>
    <row r="705" spans="5:13" x14ac:dyDescent="0.15">
      <c r="K705" s="125" t="str">
        <f t="shared" si="10"/>
        <v/>
      </c>
      <c r="M705" s="125"/>
    </row>
    <row r="706" spans="5:13" x14ac:dyDescent="0.15">
      <c r="K706" s="125" t="str">
        <f t="shared" si="10"/>
        <v/>
      </c>
      <c r="M706" s="125"/>
    </row>
    <row r="707" spans="5:13" x14ac:dyDescent="0.15">
      <c r="K707" s="125" t="str">
        <f t="shared" si="10"/>
        <v/>
      </c>
      <c r="M707" s="125"/>
    </row>
    <row r="708" spans="5:13" x14ac:dyDescent="0.15">
      <c r="K708" s="125" t="str">
        <f t="shared" si="10"/>
        <v/>
      </c>
      <c r="M708" s="125"/>
    </row>
    <row r="709" spans="5:13" x14ac:dyDescent="0.15">
      <c r="K709" s="125" t="str">
        <f t="shared" ref="K709:K772" si="11">LEFT(M709,2)</f>
        <v/>
      </c>
      <c r="M709" s="125"/>
    </row>
    <row r="710" spans="5:13" x14ac:dyDescent="0.15">
      <c r="K710" s="125" t="str">
        <f t="shared" si="11"/>
        <v/>
      </c>
      <c r="M710" s="125"/>
    </row>
    <row r="711" spans="5:13" x14ac:dyDescent="0.15">
      <c r="K711" s="125" t="str">
        <f t="shared" si="11"/>
        <v/>
      </c>
      <c r="M711" s="125"/>
    </row>
    <row r="712" spans="5:13" x14ac:dyDescent="0.15">
      <c r="K712" s="125" t="str">
        <f t="shared" si="11"/>
        <v/>
      </c>
      <c r="M712" s="125"/>
    </row>
    <row r="713" spans="5:13" x14ac:dyDescent="0.15">
      <c r="K713" s="125" t="str">
        <f t="shared" si="11"/>
        <v/>
      </c>
      <c r="M713" s="125"/>
    </row>
    <row r="714" spans="5:13" x14ac:dyDescent="0.15">
      <c r="K714" s="125" t="str">
        <f t="shared" si="11"/>
        <v/>
      </c>
      <c r="M714" s="125"/>
    </row>
    <row r="715" spans="5:13" x14ac:dyDescent="0.15">
      <c r="E715" s="139"/>
      <c r="K715" s="125" t="str">
        <f t="shared" si="11"/>
        <v/>
      </c>
      <c r="M715" s="125"/>
    </row>
    <row r="716" spans="5:13" x14ac:dyDescent="0.15">
      <c r="K716" s="125" t="str">
        <f t="shared" si="11"/>
        <v/>
      </c>
      <c r="M716" s="125"/>
    </row>
    <row r="717" spans="5:13" x14ac:dyDescent="0.15">
      <c r="K717" s="125" t="str">
        <f t="shared" si="11"/>
        <v/>
      </c>
      <c r="M717" s="125"/>
    </row>
    <row r="718" spans="5:13" x14ac:dyDescent="0.15">
      <c r="K718" s="125" t="str">
        <f t="shared" si="11"/>
        <v/>
      </c>
      <c r="M718" s="125"/>
    </row>
    <row r="719" spans="5:13" x14ac:dyDescent="0.15">
      <c r="K719" s="125" t="str">
        <f t="shared" si="11"/>
        <v/>
      </c>
      <c r="M719" s="125"/>
    </row>
    <row r="720" spans="5:13" x14ac:dyDescent="0.15">
      <c r="K720" s="125" t="str">
        <f t="shared" si="11"/>
        <v/>
      </c>
      <c r="M720" s="125"/>
    </row>
    <row r="721" spans="11:13" x14ac:dyDescent="0.15">
      <c r="K721" s="125" t="str">
        <f t="shared" si="11"/>
        <v/>
      </c>
      <c r="M721" s="125"/>
    </row>
    <row r="722" spans="11:13" x14ac:dyDescent="0.15">
      <c r="K722" s="125" t="str">
        <f t="shared" si="11"/>
        <v/>
      </c>
      <c r="M722" s="125"/>
    </row>
    <row r="723" spans="11:13" x14ac:dyDescent="0.15">
      <c r="K723" s="125" t="str">
        <f t="shared" si="11"/>
        <v/>
      </c>
      <c r="M723" s="125"/>
    </row>
    <row r="724" spans="11:13" x14ac:dyDescent="0.15">
      <c r="K724" s="125" t="str">
        <f t="shared" si="11"/>
        <v/>
      </c>
      <c r="M724" s="125"/>
    </row>
    <row r="725" spans="11:13" x14ac:dyDescent="0.15">
      <c r="K725" s="125" t="str">
        <f t="shared" si="11"/>
        <v/>
      </c>
      <c r="M725" s="125"/>
    </row>
    <row r="726" spans="11:13" x14ac:dyDescent="0.15">
      <c r="K726" s="125" t="str">
        <f t="shared" si="11"/>
        <v/>
      </c>
      <c r="M726" s="125"/>
    </row>
    <row r="727" spans="11:13" x14ac:dyDescent="0.15">
      <c r="K727" s="125" t="str">
        <f t="shared" si="11"/>
        <v/>
      </c>
      <c r="M727" s="125"/>
    </row>
    <row r="728" spans="11:13" x14ac:dyDescent="0.15">
      <c r="K728" s="125" t="str">
        <f t="shared" si="11"/>
        <v/>
      </c>
      <c r="M728" s="125"/>
    </row>
    <row r="729" spans="11:13" x14ac:dyDescent="0.15">
      <c r="K729" s="125" t="str">
        <f t="shared" si="11"/>
        <v/>
      </c>
      <c r="M729" s="125"/>
    </row>
    <row r="730" spans="11:13" x14ac:dyDescent="0.15">
      <c r="K730" s="125" t="str">
        <f t="shared" si="11"/>
        <v/>
      </c>
      <c r="M730" s="125"/>
    </row>
    <row r="731" spans="11:13" x14ac:dyDescent="0.15">
      <c r="K731" s="125" t="str">
        <f t="shared" si="11"/>
        <v/>
      </c>
      <c r="M731" s="125"/>
    </row>
    <row r="732" spans="11:13" x14ac:dyDescent="0.15">
      <c r="K732" s="125" t="str">
        <f t="shared" si="11"/>
        <v/>
      </c>
      <c r="M732" s="125"/>
    </row>
    <row r="733" spans="11:13" x14ac:dyDescent="0.15">
      <c r="K733" s="125" t="str">
        <f t="shared" si="11"/>
        <v/>
      </c>
      <c r="M733" s="125"/>
    </row>
    <row r="734" spans="11:13" x14ac:dyDescent="0.15">
      <c r="K734" s="125" t="str">
        <f t="shared" si="11"/>
        <v/>
      </c>
      <c r="M734" s="125"/>
    </row>
    <row r="735" spans="11:13" x14ac:dyDescent="0.15">
      <c r="K735" s="125" t="str">
        <f t="shared" si="11"/>
        <v/>
      </c>
      <c r="M735" s="125"/>
    </row>
    <row r="736" spans="11:13" x14ac:dyDescent="0.15">
      <c r="K736" s="125" t="str">
        <f t="shared" si="11"/>
        <v/>
      </c>
      <c r="M736" s="125"/>
    </row>
    <row r="737" spans="11:13" x14ac:dyDescent="0.15">
      <c r="K737" s="125" t="str">
        <f t="shared" si="11"/>
        <v/>
      </c>
      <c r="M737" s="125"/>
    </row>
    <row r="738" spans="11:13" x14ac:dyDescent="0.15">
      <c r="K738" s="125" t="str">
        <f t="shared" si="11"/>
        <v/>
      </c>
      <c r="M738" s="125"/>
    </row>
    <row r="739" spans="11:13" x14ac:dyDescent="0.15">
      <c r="K739" s="125" t="str">
        <f t="shared" si="11"/>
        <v/>
      </c>
      <c r="M739" s="125"/>
    </row>
    <row r="740" spans="11:13" x14ac:dyDescent="0.15">
      <c r="K740" s="125" t="str">
        <f t="shared" si="11"/>
        <v/>
      </c>
      <c r="M740" s="125"/>
    </row>
    <row r="741" spans="11:13" x14ac:dyDescent="0.15">
      <c r="K741" s="125" t="str">
        <f t="shared" si="11"/>
        <v/>
      </c>
      <c r="M741" s="125"/>
    </row>
    <row r="742" spans="11:13" x14ac:dyDescent="0.15">
      <c r="K742" s="125" t="str">
        <f t="shared" si="11"/>
        <v/>
      </c>
      <c r="M742" s="125"/>
    </row>
    <row r="743" spans="11:13" x14ac:dyDescent="0.15">
      <c r="K743" s="125" t="str">
        <f t="shared" si="11"/>
        <v/>
      </c>
      <c r="M743" s="125"/>
    </row>
    <row r="744" spans="11:13" x14ac:dyDescent="0.15">
      <c r="K744" s="125" t="str">
        <f t="shared" si="11"/>
        <v/>
      </c>
      <c r="M744" s="125"/>
    </row>
    <row r="745" spans="11:13" x14ac:dyDescent="0.15">
      <c r="K745" s="125" t="str">
        <f t="shared" si="11"/>
        <v/>
      </c>
      <c r="M745" s="125"/>
    </row>
    <row r="746" spans="11:13" x14ac:dyDescent="0.15">
      <c r="K746" s="125" t="str">
        <f t="shared" si="11"/>
        <v/>
      </c>
      <c r="M746" s="125"/>
    </row>
    <row r="747" spans="11:13" x14ac:dyDescent="0.15">
      <c r="K747" s="125" t="str">
        <f t="shared" si="11"/>
        <v/>
      </c>
      <c r="M747" s="125"/>
    </row>
    <row r="748" spans="11:13" x14ac:dyDescent="0.15">
      <c r="K748" s="125" t="str">
        <f t="shared" si="11"/>
        <v/>
      </c>
      <c r="M748" s="125"/>
    </row>
    <row r="749" spans="11:13" x14ac:dyDescent="0.15">
      <c r="K749" s="125" t="str">
        <f t="shared" si="11"/>
        <v/>
      </c>
      <c r="M749" s="125"/>
    </row>
    <row r="750" spans="11:13" x14ac:dyDescent="0.15">
      <c r="K750" s="125" t="str">
        <f t="shared" si="11"/>
        <v/>
      </c>
      <c r="M750" s="125"/>
    </row>
    <row r="751" spans="11:13" x14ac:dyDescent="0.15">
      <c r="K751" s="125" t="str">
        <f t="shared" si="11"/>
        <v/>
      </c>
      <c r="M751" s="125"/>
    </row>
    <row r="752" spans="11:13" x14ac:dyDescent="0.15">
      <c r="K752" s="125" t="str">
        <f t="shared" si="11"/>
        <v/>
      </c>
      <c r="M752" s="125"/>
    </row>
    <row r="753" spans="11:13" x14ac:dyDescent="0.15">
      <c r="K753" s="125" t="str">
        <f t="shared" si="11"/>
        <v/>
      </c>
      <c r="M753" s="125"/>
    </row>
    <row r="754" spans="11:13" x14ac:dyDescent="0.15">
      <c r="K754" s="125" t="str">
        <f t="shared" si="11"/>
        <v/>
      </c>
      <c r="M754" s="125"/>
    </row>
    <row r="755" spans="11:13" x14ac:dyDescent="0.15">
      <c r="K755" s="125" t="str">
        <f t="shared" si="11"/>
        <v/>
      </c>
      <c r="M755" s="125"/>
    </row>
    <row r="756" spans="11:13" x14ac:dyDescent="0.15">
      <c r="K756" s="125" t="str">
        <f t="shared" si="11"/>
        <v/>
      </c>
      <c r="M756" s="125"/>
    </row>
    <row r="757" spans="11:13" x14ac:dyDescent="0.15">
      <c r="K757" s="125" t="str">
        <f t="shared" si="11"/>
        <v/>
      </c>
      <c r="M757" s="125"/>
    </row>
    <row r="758" spans="11:13" x14ac:dyDescent="0.15">
      <c r="K758" s="125" t="str">
        <f t="shared" si="11"/>
        <v/>
      </c>
      <c r="M758" s="125"/>
    </row>
    <row r="759" spans="11:13" x14ac:dyDescent="0.15">
      <c r="K759" s="125" t="str">
        <f t="shared" si="11"/>
        <v/>
      </c>
      <c r="M759" s="125"/>
    </row>
    <row r="760" spans="11:13" x14ac:dyDescent="0.15">
      <c r="K760" s="125" t="str">
        <f t="shared" si="11"/>
        <v/>
      </c>
      <c r="M760" s="125"/>
    </row>
    <row r="761" spans="11:13" x14ac:dyDescent="0.15">
      <c r="K761" s="125" t="str">
        <f t="shared" si="11"/>
        <v/>
      </c>
      <c r="M761" s="125"/>
    </row>
    <row r="762" spans="11:13" x14ac:dyDescent="0.15">
      <c r="K762" s="125" t="str">
        <f t="shared" si="11"/>
        <v/>
      </c>
      <c r="M762" s="125"/>
    </row>
    <row r="763" spans="11:13" x14ac:dyDescent="0.15">
      <c r="K763" s="125" t="str">
        <f t="shared" si="11"/>
        <v/>
      </c>
      <c r="M763" s="125"/>
    </row>
    <row r="764" spans="11:13" x14ac:dyDescent="0.15">
      <c r="K764" s="125" t="str">
        <f t="shared" si="11"/>
        <v/>
      </c>
      <c r="M764" s="125"/>
    </row>
    <row r="765" spans="11:13" x14ac:dyDescent="0.15">
      <c r="K765" s="125" t="str">
        <f t="shared" si="11"/>
        <v/>
      </c>
      <c r="M765" s="125"/>
    </row>
    <row r="766" spans="11:13" x14ac:dyDescent="0.15">
      <c r="K766" s="125" t="str">
        <f t="shared" si="11"/>
        <v/>
      </c>
      <c r="M766" s="125"/>
    </row>
    <row r="767" spans="11:13" x14ac:dyDescent="0.15">
      <c r="K767" s="125" t="str">
        <f t="shared" si="11"/>
        <v/>
      </c>
      <c r="M767" s="125"/>
    </row>
    <row r="768" spans="11:13" x14ac:dyDescent="0.15">
      <c r="K768" s="125" t="str">
        <f t="shared" si="11"/>
        <v/>
      </c>
      <c r="M768" s="125"/>
    </row>
    <row r="769" spans="11:13" x14ac:dyDescent="0.15">
      <c r="K769" s="125" t="str">
        <f t="shared" si="11"/>
        <v/>
      </c>
      <c r="M769" s="125"/>
    </row>
    <row r="770" spans="11:13" x14ac:dyDescent="0.15">
      <c r="K770" s="125" t="str">
        <f t="shared" si="11"/>
        <v/>
      </c>
      <c r="M770" s="125"/>
    </row>
    <row r="771" spans="11:13" x14ac:dyDescent="0.15">
      <c r="K771" s="125" t="str">
        <f t="shared" si="11"/>
        <v/>
      </c>
      <c r="M771" s="125"/>
    </row>
    <row r="772" spans="11:13" x14ac:dyDescent="0.15">
      <c r="K772" s="125" t="str">
        <f t="shared" si="11"/>
        <v/>
      </c>
      <c r="M772" s="125"/>
    </row>
    <row r="773" spans="11:13" x14ac:dyDescent="0.15">
      <c r="K773" s="125" t="str">
        <f t="shared" ref="K773:K836" si="12">LEFT(M773,2)</f>
        <v/>
      </c>
      <c r="M773" s="125"/>
    </row>
    <row r="774" spans="11:13" x14ac:dyDescent="0.15">
      <c r="K774" s="125" t="str">
        <f t="shared" si="12"/>
        <v/>
      </c>
      <c r="M774" s="125"/>
    </row>
    <row r="775" spans="11:13" x14ac:dyDescent="0.15">
      <c r="K775" s="125" t="str">
        <f t="shared" si="12"/>
        <v/>
      </c>
      <c r="M775" s="125"/>
    </row>
    <row r="776" spans="11:13" x14ac:dyDescent="0.15">
      <c r="K776" s="125" t="str">
        <f t="shared" si="12"/>
        <v/>
      </c>
      <c r="M776" s="125"/>
    </row>
    <row r="777" spans="11:13" x14ac:dyDescent="0.15">
      <c r="K777" s="125" t="str">
        <f t="shared" si="12"/>
        <v/>
      </c>
      <c r="M777" s="125"/>
    </row>
    <row r="778" spans="11:13" x14ac:dyDescent="0.15">
      <c r="K778" s="125" t="str">
        <f t="shared" si="12"/>
        <v/>
      </c>
      <c r="M778" s="125"/>
    </row>
    <row r="779" spans="11:13" x14ac:dyDescent="0.15">
      <c r="K779" s="125" t="str">
        <f t="shared" si="12"/>
        <v/>
      </c>
      <c r="M779" s="125"/>
    </row>
    <row r="780" spans="11:13" x14ac:dyDescent="0.15">
      <c r="K780" s="125" t="str">
        <f t="shared" si="12"/>
        <v/>
      </c>
      <c r="M780" s="125"/>
    </row>
    <row r="781" spans="11:13" x14ac:dyDescent="0.15">
      <c r="K781" s="125" t="str">
        <f t="shared" si="12"/>
        <v/>
      </c>
      <c r="M781" s="125"/>
    </row>
    <row r="782" spans="11:13" x14ac:dyDescent="0.15">
      <c r="K782" s="125" t="str">
        <f t="shared" si="12"/>
        <v/>
      </c>
      <c r="M782" s="125"/>
    </row>
    <row r="783" spans="11:13" x14ac:dyDescent="0.15">
      <c r="K783" s="125" t="str">
        <f t="shared" si="12"/>
        <v/>
      </c>
      <c r="M783" s="125"/>
    </row>
    <row r="784" spans="11:13" x14ac:dyDescent="0.15">
      <c r="K784" s="125" t="str">
        <f t="shared" si="12"/>
        <v/>
      </c>
      <c r="M784" s="125"/>
    </row>
    <row r="785" spans="11:13" x14ac:dyDescent="0.15">
      <c r="K785" s="125" t="str">
        <f t="shared" si="12"/>
        <v/>
      </c>
      <c r="M785" s="125"/>
    </row>
    <row r="786" spans="11:13" x14ac:dyDescent="0.15">
      <c r="K786" s="125" t="str">
        <f t="shared" si="12"/>
        <v/>
      </c>
      <c r="M786" s="125"/>
    </row>
    <row r="787" spans="11:13" x14ac:dyDescent="0.15">
      <c r="K787" s="125" t="str">
        <f t="shared" si="12"/>
        <v/>
      </c>
      <c r="M787" s="125"/>
    </row>
    <row r="788" spans="11:13" x14ac:dyDescent="0.15">
      <c r="K788" s="125" t="str">
        <f t="shared" si="12"/>
        <v/>
      </c>
      <c r="M788" s="125"/>
    </row>
    <row r="789" spans="11:13" x14ac:dyDescent="0.15">
      <c r="K789" s="125" t="str">
        <f t="shared" si="12"/>
        <v/>
      </c>
      <c r="M789" s="125"/>
    </row>
    <row r="790" spans="11:13" x14ac:dyDescent="0.15">
      <c r="K790" s="125" t="str">
        <f t="shared" si="12"/>
        <v/>
      </c>
      <c r="M790" s="125"/>
    </row>
    <row r="791" spans="11:13" x14ac:dyDescent="0.15">
      <c r="K791" s="125" t="str">
        <f t="shared" si="12"/>
        <v/>
      </c>
      <c r="M791" s="125"/>
    </row>
    <row r="792" spans="11:13" x14ac:dyDescent="0.15">
      <c r="K792" s="125" t="str">
        <f t="shared" si="12"/>
        <v/>
      </c>
      <c r="M792" s="125"/>
    </row>
    <row r="793" spans="11:13" x14ac:dyDescent="0.15">
      <c r="K793" s="125" t="str">
        <f t="shared" si="12"/>
        <v/>
      </c>
      <c r="M793" s="125"/>
    </row>
    <row r="794" spans="11:13" x14ac:dyDescent="0.15">
      <c r="K794" s="125" t="str">
        <f t="shared" si="12"/>
        <v/>
      </c>
      <c r="M794" s="125"/>
    </row>
    <row r="795" spans="11:13" x14ac:dyDescent="0.15">
      <c r="K795" s="125" t="str">
        <f t="shared" si="12"/>
        <v/>
      </c>
      <c r="M795" s="125"/>
    </row>
    <row r="796" spans="11:13" x14ac:dyDescent="0.15">
      <c r="K796" s="125" t="str">
        <f t="shared" si="12"/>
        <v/>
      </c>
      <c r="M796" s="125"/>
    </row>
    <row r="797" spans="11:13" x14ac:dyDescent="0.15">
      <c r="K797" s="125" t="str">
        <f t="shared" si="12"/>
        <v/>
      </c>
      <c r="M797" s="125"/>
    </row>
    <row r="798" spans="11:13" x14ac:dyDescent="0.15">
      <c r="K798" s="125" t="str">
        <f t="shared" si="12"/>
        <v/>
      </c>
      <c r="M798" s="125"/>
    </row>
    <row r="799" spans="11:13" x14ac:dyDescent="0.15">
      <c r="K799" s="125" t="str">
        <f t="shared" si="12"/>
        <v/>
      </c>
      <c r="M799" s="125"/>
    </row>
    <row r="800" spans="11:13" x14ac:dyDescent="0.15">
      <c r="K800" s="125" t="str">
        <f t="shared" si="12"/>
        <v/>
      </c>
      <c r="M800" s="125"/>
    </row>
    <row r="801" spans="11:13" x14ac:dyDescent="0.15">
      <c r="K801" s="125" t="str">
        <f t="shared" si="12"/>
        <v/>
      </c>
      <c r="M801" s="125"/>
    </row>
    <row r="802" spans="11:13" x14ac:dyDescent="0.15">
      <c r="K802" s="125" t="str">
        <f t="shared" si="12"/>
        <v/>
      </c>
      <c r="M802" s="125"/>
    </row>
    <row r="803" spans="11:13" x14ac:dyDescent="0.15">
      <c r="K803" s="125" t="str">
        <f t="shared" si="12"/>
        <v/>
      </c>
      <c r="M803" s="125"/>
    </row>
    <row r="804" spans="11:13" x14ac:dyDescent="0.15">
      <c r="K804" s="125" t="str">
        <f t="shared" si="12"/>
        <v/>
      </c>
      <c r="M804" s="125"/>
    </row>
    <row r="805" spans="11:13" x14ac:dyDescent="0.15">
      <c r="K805" s="125" t="str">
        <f t="shared" si="12"/>
        <v/>
      </c>
      <c r="M805" s="125"/>
    </row>
    <row r="806" spans="11:13" x14ac:dyDescent="0.15">
      <c r="K806" s="125" t="str">
        <f t="shared" si="12"/>
        <v/>
      </c>
      <c r="M806" s="125"/>
    </row>
    <row r="807" spans="11:13" x14ac:dyDescent="0.15">
      <c r="K807" s="125" t="str">
        <f t="shared" si="12"/>
        <v/>
      </c>
      <c r="M807" s="125"/>
    </row>
    <row r="808" spans="11:13" x14ac:dyDescent="0.15">
      <c r="K808" s="125" t="str">
        <f t="shared" si="12"/>
        <v/>
      </c>
      <c r="M808" s="125"/>
    </row>
    <row r="809" spans="11:13" x14ac:dyDescent="0.15">
      <c r="K809" s="125" t="str">
        <f t="shared" si="12"/>
        <v/>
      </c>
      <c r="M809" s="125"/>
    </row>
    <row r="810" spans="11:13" x14ac:dyDescent="0.15">
      <c r="K810" s="125" t="str">
        <f t="shared" si="12"/>
        <v/>
      </c>
      <c r="M810" s="125"/>
    </row>
    <row r="811" spans="11:13" x14ac:dyDescent="0.15">
      <c r="K811" s="125" t="str">
        <f t="shared" si="12"/>
        <v/>
      </c>
      <c r="M811" s="125"/>
    </row>
    <row r="812" spans="11:13" x14ac:dyDescent="0.15">
      <c r="K812" s="125" t="str">
        <f t="shared" si="12"/>
        <v/>
      </c>
      <c r="M812" s="125"/>
    </row>
    <row r="813" spans="11:13" x14ac:dyDescent="0.15">
      <c r="K813" s="125" t="str">
        <f t="shared" si="12"/>
        <v/>
      </c>
      <c r="M813" s="125"/>
    </row>
    <row r="814" spans="11:13" x14ac:dyDescent="0.15">
      <c r="K814" s="125" t="str">
        <f t="shared" si="12"/>
        <v/>
      </c>
      <c r="M814" s="125"/>
    </row>
    <row r="815" spans="11:13" x14ac:dyDescent="0.15">
      <c r="K815" s="125" t="str">
        <f t="shared" si="12"/>
        <v/>
      </c>
      <c r="M815" s="125"/>
    </row>
    <row r="816" spans="11:13" x14ac:dyDescent="0.15">
      <c r="K816" s="125" t="str">
        <f t="shared" si="12"/>
        <v/>
      </c>
      <c r="M816" s="125"/>
    </row>
    <row r="817" spans="11:13" x14ac:dyDescent="0.15">
      <c r="K817" s="125" t="str">
        <f t="shared" si="12"/>
        <v/>
      </c>
      <c r="M817" s="125"/>
    </row>
    <row r="818" spans="11:13" x14ac:dyDescent="0.15">
      <c r="K818" s="125" t="str">
        <f t="shared" si="12"/>
        <v/>
      </c>
      <c r="M818" s="125"/>
    </row>
    <row r="819" spans="11:13" x14ac:dyDescent="0.15">
      <c r="K819" s="125" t="str">
        <f t="shared" si="12"/>
        <v/>
      </c>
      <c r="M819" s="125"/>
    </row>
    <row r="820" spans="11:13" x14ac:dyDescent="0.15">
      <c r="K820" s="125" t="str">
        <f t="shared" si="12"/>
        <v/>
      </c>
      <c r="M820" s="125"/>
    </row>
    <row r="821" spans="11:13" x14ac:dyDescent="0.15">
      <c r="K821" s="125" t="str">
        <f t="shared" si="12"/>
        <v/>
      </c>
      <c r="M821" s="125"/>
    </row>
    <row r="822" spans="11:13" x14ac:dyDescent="0.15">
      <c r="K822" s="125" t="str">
        <f t="shared" si="12"/>
        <v/>
      </c>
      <c r="M822" s="125"/>
    </row>
    <row r="823" spans="11:13" x14ac:dyDescent="0.15">
      <c r="K823" s="125" t="str">
        <f t="shared" si="12"/>
        <v/>
      </c>
      <c r="M823" s="125"/>
    </row>
    <row r="824" spans="11:13" x14ac:dyDescent="0.15">
      <c r="K824" s="125" t="str">
        <f t="shared" si="12"/>
        <v/>
      </c>
      <c r="M824" s="125"/>
    </row>
    <row r="825" spans="11:13" x14ac:dyDescent="0.15">
      <c r="K825" s="125" t="str">
        <f t="shared" si="12"/>
        <v/>
      </c>
      <c r="M825" s="125"/>
    </row>
    <row r="826" spans="11:13" x14ac:dyDescent="0.15">
      <c r="K826" s="125" t="str">
        <f t="shared" si="12"/>
        <v/>
      </c>
      <c r="M826" s="125"/>
    </row>
    <row r="827" spans="11:13" x14ac:dyDescent="0.15">
      <c r="K827" s="125" t="str">
        <f t="shared" si="12"/>
        <v/>
      </c>
      <c r="M827" s="125"/>
    </row>
    <row r="828" spans="11:13" x14ac:dyDescent="0.15">
      <c r="K828" s="125" t="str">
        <f t="shared" si="12"/>
        <v/>
      </c>
      <c r="M828" s="125"/>
    </row>
    <row r="829" spans="11:13" x14ac:dyDescent="0.15">
      <c r="K829" s="125" t="str">
        <f t="shared" si="12"/>
        <v/>
      </c>
      <c r="M829" s="125"/>
    </row>
    <row r="830" spans="11:13" x14ac:dyDescent="0.15">
      <c r="K830" s="125" t="str">
        <f t="shared" si="12"/>
        <v/>
      </c>
      <c r="M830" s="125"/>
    </row>
    <row r="831" spans="11:13" x14ac:dyDescent="0.15">
      <c r="K831" s="125" t="str">
        <f t="shared" si="12"/>
        <v/>
      </c>
      <c r="M831" s="125"/>
    </row>
    <row r="832" spans="11:13" x14ac:dyDescent="0.15">
      <c r="K832" s="125" t="str">
        <f t="shared" si="12"/>
        <v/>
      </c>
      <c r="M832" s="125"/>
    </row>
    <row r="833" spans="11:13" x14ac:dyDescent="0.15">
      <c r="K833" s="125" t="str">
        <f t="shared" si="12"/>
        <v/>
      </c>
      <c r="M833" s="125"/>
    </row>
    <row r="834" spans="11:13" x14ac:dyDescent="0.15">
      <c r="K834" s="125" t="str">
        <f t="shared" si="12"/>
        <v/>
      </c>
      <c r="M834" s="125"/>
    </row>
    <row r="835" spans="11:13" x14ac:dyDescent="0.15">
      <c r="K835" s="125" t="str">
        <f t="shared" si="12"/>
        <v/>
      </c>
      <c r="M835" s="125"/>
    </row>
    <row r="836" spans="11:13" x14ac:dyDescent="0.15">
      <c r="K836" s="125" t="str">
        <f t="shared" si="12"/>
        <v/>
      </c>
      <c r="M836" s="125"/>
    </row>
    <row r="837" spans="11:13" x14ac:dyDescent="0.15">
      <c r="K837" s="125" t="str">
        <f t="shared" ref="K837:K900" si="13">LEFT(M837,2)</f>
        <v/>
      </c>
      <c r="M837" s="125"/>
    </row>
    <row r="838" spans="11:13" x14ac:dyDescent="0.15">
      <c r="K838" s="125" t="str">
        <f t="shared" si="13"/>
        <v/>
      </c>
      <c r="M838" s="125"/>
    </row>
    <row r="839" spans="11:13" x14ac:dyDescent="0.15">
      <c r="K839" s="125" t="str">
        <f t="shared" si="13"/>
        <v/>
      </c>
      <c r="M839" s="125"/>
    </row>
    <row r="840" spans="11:13" x14ac:dyDescent="0.15">
      <c r="K840" s="125" t="str">
        <f t="shared" si="13"/>
        <v/>
      </c>
      <c r="M840" s="125"/>
    </row>
    <row r="841" spans="11:13" x14ac:dyDescent="0.15">
      <c r="K841" s="125" t="str">
        <f t="shared" si="13"/>
        <v/>
      </c>
      <c r="M841" s="125"/>
    </row>
    <row r="842" spans="11:13" x14ac:dyDescent="0.15">
      <c r="K842" s="125" t="str">
        <f t="shared" si="13"/>
        <v/>
      </c>
      <c r="M842" s="125"/>
    </row>
    <row r="843" spans="11:13" x14ac:dyDescent="0.15">
      <c r="K843" s="125" t="str">
        <f t="shared" si="13"/>
        <v/>
      </c>
      <c r="M843" s="125"/>
    </row>
    <row r="844" spans="11:13" x14ac:dyDescent="0.15">
      <c r="K844" s="125" t="str">
        <f t="shared" si="13"/>
        <v/>
      </c>
      <c r="M844" s="125"/>
    </row>
    <row r="845" spans="11:13" x14ac:dyDescent="0.15">
      <c r="K845" s="125" t="str">
        <f t="shared" si="13"/>
        <v/>
      </c>
      <c r="M845" s="125"/>
    </row>
    <row r="846" spans="11:13" x14ac:dyDescent="0.15">
      <c r="K846" s="125" t="str">
        <f t="shared" si="13"/>
        <v/>
      </c>
      <c r="M846" s="125"/>
    </row>
    <row r="847" spans="11:13" x14ac:dyDescent="0.15">
      <c r="K847" s="125" t="str">
        <f t="shared" si="13"/>
        <v/>
      </c>
      <c r="M847" s="125"/>
    </row>
    <row r="848" spans="11:13" x14ac:dyDescent="0.15">
      <c r="K848" s="125" t="str">
        <f t="shared" si="13"/>
        <v/>
      </c>
      <c r="M848" s="125"/>
    </row>
    <row r="849" spans="11:13" x14ac:dyDescent="0.15">
      <c r="K849" s="125" t="str">
        <f t="shared" si="13"/>
        <v/>
      </c>
      <c r="M849" s="125"/>
    </row>
    <row r="850" spans="11:13" x14ac:dyDescent="0.15">
      <c r="K850" s="125" t="str">
        <f t="shared" si="13"/>
        <v/>
      </c>
      <c r="M850" s="125"/>
    </row>
    <row r="851" spans="11:13" x14ac:dyDescent="0.15">
      <c r="K851" s="125" t="str">
        <f t="shared" si="13"/>
        <v/>
      </c>
      <c r="M851" s="125"/>
    </row>
    <row r="852" spans="11:13" x14ac:dyDescent="0.15">
      <c r="K852" s="125" t="str">
        <f t="shared" si="13"/>
        <v/>
      </c>
      <c r="M852" s="125"/>
    </row>
    <row r="853" spans="11:13" x14ac:dyDescent="0.15">
      <c r="K853" s="125" t="str">
        <f t="shared" si="13"/>
        <v/>
      </c>
      <c r="M853" s="125"/>
    </row>
    <row r="854" spans="11:13" x14ac:dyDescent="0.15">
      <c r="K854" s="125" t="str">
        <f t="shared" si="13"/>
        <v/>
      </c>
      <c r="M854" s="125"/>
    </row>
    <row r="855" spans="11:13" x14ac:dyDescent="0.15">
      <c r="K855" s="125" t="str">
        <f t="shared" si="13"/>
        <v/>
      </c>
      <c r="M855" s="125"/>
    </row>
    <row r="856" spans="11:13" x14ac:dyDescent="0.15">
      <c r="K856" s="125" t="str">
        <f t="shared" si="13"/>
        <v/>
      </c>
      <c r="M856" s="125"/>
    </row>
    <row r="857" spans="11:13" x14ac:dyDescent="0.15">
      <c r="K857" s="125" t="str">
        <f t="shared" si="13"/>
        <v/>
      </c>
      <c r="M857" s="125"/>
    </row>
    <row r="858" spans="11:13" x14ac:dyDescent="0.15">
      <c r="K858" s="125" t="str">
        <f t="shared" si="13"/>
        <v/>
      </c>
      <c r="M858" s="125"/>
    </row>
    <row r="859" spans="11:13" x14ac:dyDescent="0.15">
      <c r="K859" s="125" t="str">
        <f t="shared" si="13"/>
        <v/>
      </c>
      <c r="M859" s="125"/>
    </row>
    <row r="860" spans="11:13" x14ac:dyDescent="0.15">
      <c r="K860" s="125" t="str">
        <f t="shared" si="13"/>
        <v/>
      </c>
      <c r="M860" s="125"/>
    </row>
    <row r="861" spans="11:13" x14ac:dyDescent="0.15">
      <c r="K861" s="125" t="str">
        <f t="shared" si="13"/>
        <v/>
      </c>
      <c r="M861" s="125"/>
    </row>
    <row r="862" spans="11:13" x14ac:dyDescent="0.15">
      <c r="K862" s="125" t="str">
        <f t="shared" si="13"/>
        <v/>
      </c>
      <c r="M862" s="125"/>
    </row>
    <row r="863" spans="11:13" x14ac:dyDescent="0.15">
      <c r="K863" s="125" t="str">
        <f t="shared" si="13"/>
        <v/>
      </c>
      <c r="M863" s="125"/>
    </row>
    <row r="864" spans="11:13" x14ac:dyDescent="0.15">
      <c r="K864" s="125" t="str">
        <f t="shared" si="13"/>
        <v/>
      </c>
      <c r="M864" s="125"/>
    </row>
    <row r="865" spans="11:13" x14ac:dyDescent="0.15">
      <c r="K865" s="125" t="str">
        <f t="shared" si="13"/>
        <v/>
      </c>
      <c r="M865" s="125"/>
    </row>
    <row r="866" spans="11:13" x14ac:dyDescent="0.15">
      <c r="K866" s="125" t="str">
        <f t="shared" si="13"/>
        <v/>
      </c>
      <c r="M866" s="125"/>
    </row>
    <row r="867" spans="11:13" x14ac:dyDescent="0.15">
      <c r="K867" s="125" t="str">
        <f t="shared" si="13"/>
        <v/>
      </c>
      <c r="M867" s="125"/>
    </row>
    <row r="868" spans="11:13" x14ac:dyDescent="0.15">
      <c r="K868" s="125" t="str">
        <f t="shared" si="13"/>
        <v/>
      </c>
      <c r="M868" s="125"/>
    </row>
    <row r="869" spans="11:13" x14ac:dyDescent="0.15">
      <c r="K869" s="125" t="str">
        <f t="shared" si="13"/>
        <v/>
      </c>
      <c r="M869" s="125"/>
    </row>
    <row r="870" spans="11:13" x14ac:dyDescent="0.15">
      <c r="K870" s="125" t="str">
        <f t="shared" si="13"/>
        <v/>
      </c>
      <c r="M870" s="125"/>
    </row>
    <row r="871" spans="11:13" x14ac:dyDescent="0.15">
      <c r="K871" s="125" t="str">
        <f t="shared" si="13"/>
        <v/>
      </c>
      <c r="M871" s="125"/>
    </row>
    <row r="872" spans="11:13" x14ac:dyDescent="0.15">
      <c r="K872" s="125" t="str">
        <f t="shared" si="13"/>
        <v/>
      </c>
      <c r="M872" s="125"/>
    </row>
    <row r="873" spans="11:13" x14ac:dyDescent="0.15">
      <c r="K873" s="125" t="str">
        <f t="shared" si="13"/>
        <v/>
      </c>
      <c r="M873" s="125"/>
    </row>
    <row r="874" spans="11:13" x14ac:dyDescent="0.15">
      <c r="K874" s="125" t="str">
        <f t="shared" si="13"/>
        <v/>
      </c>
      <c r="M874" s="125"/>
    </row>
    <row r="875" spans="11:13" x14ac:dyDescent="0.15">
      <c r="K875" s="125" t="str">
        <f t="shared" si="13"/>
        <v/>
      </c>
      <c r="M875" s="125"/>
    </row>
    <row r="876" spans="11:13" x14ac:dyDescent="0.15">
      <c r="K876" s="125" t="str">
        <f t="shared" si="13"/>
        <v/>
      </c>
      <c r="M876" s="125"/>
    </row>
    <row r="877" spans="11:13" x14ac:dyDescent="0.15">
      <c r="K877" s="125" t="str">
        <f t="shared" si="13"/>
        <v/>
      </c>
      <c r="M877" s="125"/>
    </row>
    <row r="878" spans="11:13" x14ac:dyDescent="0.15">
      <c r="K878" s="125" t="str">
        <f t="shared" si="13"/>
        <v/>
      </c>
      <c r="M878" s="125"/>
    </row>
    <row r="879" spans="11:13" x14ac:dyDescent="0.15">
      <c r="K879" s="125" t="str">
        <f t="shared" si="13"/>
        <v/>
      </c>
      <c r="M879" s="125"/>
    </row>
    <row r="880" spans="11:13" x14ac:dyDescent="0.15">
      <c r="K880" s="125" t="str">
        <f t="shared" si="13"/>
        <v/>
      </c>
      <c r="M880" s="125"/>
    </row>
    <row r="881" spans="11:13" x14ac:dyDescent="0.15">
      <c r="K881" s="125" t="str">
        <f t="shared" si="13"/>
        <v/>
      </c>
      <c r="M881" s="125"/>
    </row>
    <row r="882" spans="11:13" x14ac:dyDescent="0.15">
      <c r="K882" s="125" t="str">
        <f t="shared" si="13"/>
        <v/>
      </c>
      <c r="M882" s="125"/>
    </row>
    <row r="883" spans="11:13" x14ac:dyDescent="0.15">
      <c r="K883" s="125" t="str">
        <f t="shared" si="13"/>
        <v/>
      </c>
      <c r="M883" s="125"/>
    </row>
    <row r="884" spans="11:13" x14ac:dyDescent="0.15">
      <c r="K884" s="125" t="str">
        <f t="shared" si="13"/>
        <v/>
      </c>
      <c r="M884" s="125"/>
    </row>
    <row r="885" spans="11:13" x14ac:dyDescent="0.15">
      <c r="K885" s="125" t="str">
        <f t="shared" si="13"/>
        <v/>
      </c>
      <c r="M885" s="125"/>
    </row>
    <row r="886" spans="11:13" x14ac:dyDescent="0.15">
      <c r="K886" s="125" t="str">
        <f t="shared" si="13"/>
        <v/>
      </c>
      <c r="M886" s="125"/>
    </row>
    <row r="887" spans="11:13" x14ac:dyDescent="0.15">
      <c r="K887" s="125" t="str">
        <f t="shared" si="13"/>
        <v/>
      </c>
      <c r="M887" s="125"/>
    </row>
    <row r="888" spans="11:13" x14ac:dyDescent="0.15">
      <c r="K888" s="125" t="str">
        <f t="shared" si="13"/>
        <v/>
      </c>
      <c r="M888" s="125"/>
    </row>
    <row r="889" spans="11:13" x14ac:dyDescent="0.15">
      <c r="K889" s="125" t="str">
        <f t="shared" si="13"/>
        <v/>
      </c>
      <c r="M889" s="125"/>
    </row>
    <row r="890" spans="11:13" x14ac:dyDescent="0.15">
      <c r="K890" s="125" t="str">
        <f t="shared" si="13"/>
        <v/>
      </c>
      <c r="M890" s="125"/>
    </row>
    <row r="891" spans="11:13" x14ac:dyDescent="0.15">
      <c r="K891" s="125" t="str">
        <f t="shared" si="13"/>
        <v/>
      </c>
      <c r="M891" s="125"/>
    </row>
    <row r="892" spans="11:13" x14ac:dyDescent="0.15">
      <c r="K892" s="125" t="str">
        <f t="shared" si="13"/>
        <v/>
      </c>
      <c r="M892" s="125"/>
    </row>
    <row r="893" spans="11:13" x14ac:dyDescent="0.15">
      <c r="K893" s="125" t="str">
        <f t="shared" si="13"/>
        <v/>
      </c>
      <c r="M893" s="125"/>
    </row>
    <row r="894" spans="11:13" x14ac:dyDescent="0.15">
      <c r="K894" s="125" t="str">
        <f t="shared" si="13"/>
        <v/>
      </c>
      <c r="M894" s="125"/>
    </row>
    <row r="895" spans="11:13" x14ac:dyDescent="0.15">
      <c r="K895" s="125" t="str">
        <f t="shared" si="13"/>
        <v/>
      </c>
      <c r="M895" s="125"/>
    </row>
    <row r="896" spans="11:13" x14ac:dyDescent="0.15">
      <c r="K896" s="125" t="str">
        <f t="shared" si="13"/>
        <v/>
      </c>
      <c r="M896" s="125"/>
    </row>
    <row r="897" spans="11:13" x14ac:dyDescent="0.15">
      <c r="K897" s="125" t="str">
        <f t="shared" si="13"/>
        <v/>
      </c>
      <c r="M897" s="125"/>
    </row>
    <row r="898" spans="11:13" x14ac:dyDescent="0.15">
      <c r="K898" s="125" t="str">
        <f t="shared" si="13"/>
        <v/>
      </c>
      <c r="M898" s="125"/>
    </row>
    <row r="899" spans="11:13" x14ac:dyDescent="0.15">
      <c r="K899" s="125" t="str">
        <f t="shared" si="13"/>
        <v/>
      </c>
      <c r="M899" s="125"/>
    </row>
    <row r="900" spans="11:13" x14ac:dyDescent="0.15">
      <c r="K900" s="125" t="str">
        <f t="shared" si="13"/>
        <v/>
      </c>
      <c r="M900" s="125"/>
    </row>
    <row r="901" spans="11:13" x14ac:dyDescent="0.15">
      <c r="K901" s="125" t="str">
        <f t="shared" ref="K901:K964" si="14">LEFT(M901,2)</f>
        <v/>
      </c>
      <c r="M901" s="125"/>
    </row>
    <row r="902" spans="11:13" x14ac:dyDescent="0.15">
      <c r="K902" s="125" t="str">
        <f t="shared" si="14"/>
        <v/>
      </c>
      <c r="M902" s="125"/>
    </row>
    <row r="903" spans="11:13" x14ac:dyDescent="0.15">
      <c r="K903" s="125" t="str">
        <f t="shared" si="14"/>
        <v/>
      </c>
      <c r="M903" s="125"/>
    </row>
    <row r="904" spans="11:13" x14ac:dyDescent="0.15">
      <c r="K904" s="125" t="str">
        <f t="shared" si="14"/>
        <v/>
      </c>
      <c r="M904" s="125"/>
    </row>
    <row r="905" spans="11:13" x14ac:dyDescent="0.15">
      <c r="K905" s="125" t="str">
        <f t="shared" si="14"/>
        <v/>
      </c>
      <c r="M905" s="125"/>
    </row>
    <row r="906" spans="11:13" x14ac:dyDescent="0.15">
      <c r="K906" s="125" t="str">
        <f t="shared" si="14"/>
        <v/>
      </c>
      <c r="M906" s="125"/>
    </row>
    <row r="907" spans="11:13" x14ac:dyDescent="0.15">
      <c r="K907" s="125" t="str">
        <f t="shared" si="14"/>
        <v/>
      </c>
      <c r="M907" s="125"/>
    </row>
    <row r="908" spans="11:13" x14ac:dyDescent="0.15">
      <c r="K908" s="125" t="str">
        <f t="shared" si="14"/>
        <v/>
      </c>
      <c r="M908" s="125"/>
    </row>
    <row r="909" spans="11:13" x14ac:dyDescent="0.15">
      <c r="K909" s="125" t="str">
        <f t="shared" si="14"/>
        <v/>
      </c>
      <c r="M909" s="125"/>
    </row>
    <row r="910" spans="11:13" x14ac:dyDescent="0.15">
      <c r="K910" s="125" t="str">
        <f t="shared" si="14"/>
        <v/>
      </c>
      <c r="M910" s="125"/>
    </row>
    <row r="911" spans="11:13" x14ac:dyDescent="0.15">
      <c r="K911" s="125" t="str">
        <f t="shared" si="14"/>
        <v/>
      </c>
      <c r="M911" s="125"/>
    </row>
    <row r="912" spans="11:13" x14ac:dyDescent="0.15">
      <c r="K912" s="125" t="str">
        <f t="shared" si="14"/>
        <v/>
      </c>
      <c r="M912" s="125"/>
    </row>
    <row r="913" spans="11:13" x14ac:dyDescent="0.15">
      <c r="K913" s="125" t="str">
        <f t="shared" si="14"/>
        <v/>
      </c>
      <c r="M913" s="125"/>
    </row>
    <row r="914" spans="11:13" x14ac:dyDescent="0.15">
      <c r="K914" s="125" t="str">
        <f t="shared" si="14"/>
        <v/>
      </c>
      <c r="M914" s="125"/>
    </row>
    <row r="915" spans="11:13" x14ac:dyDescent="0.15">
      <c r="K915" s="125" t="str">
        <f t="shared" si="14"/>
        <v/>
      </c>
      <c r="M915" s="125"/>
    </row>
    <row r="916" spans="11:13" x14ac:dyDescent="0.15">
      <c r="K916" s="125" t="str">
        <f t="shared" si="14"/>
        <v/>
      </c>
      <c r="M916" s="125"/>
    </row>
    <row r="917" spans="11:13" x14ac:dyDescent="0.15">
      <c r="K917" s="125" t="str">
        <f t="shared" si="14"/>
        <v/>
      </c>
      <c r="M917" s="125"/>
    </row>
    <row r="918" spans="11:13" x14ac:dyDescent="0.15">
      <c r="K918" s="125" t="str">
        <f t="shared" si="14"/>
        <v/>
      </c>
      <c r="M918" s="125"/>
    </row>
    <row r="919" spans="11:13" x14ac:dyDescent="0.15">
      <c r="K919" s="125" t="str">
        <f t="shared" si="14"/>
        <v/>
      </c>
      <c r="M919" s="125"/>
    </row>
    <row r="920" spans="11:13" x14ac:dyDescent="0.15">
      <c r="K920" s="125" t="str">
        <f t="shared" si="14"/>
        <v/>
      </c>
      <c r="M920" s="125"/>
    </row>
    <row r="921" spans="11:13" x14ac:dyDescent="0.15">
      <c r="K921" s="125" t="str">
        <f t="shared" si="14"/>
        <v/>
      </c>
      <c r="M921" s="125"/>
    </row>
    <row r="922" spans="11:13" x14ac:dyDescent="0.15">
      <c r="K922" s="125" t="str">
        <f t="shared" si="14"/>
        <v/>
      </c>
      <c r="M922" s="125"/>
    </row>
    <row r="923" spans="11:13" x14ac:dyDescent="0.15">
      <c r="K923" s="125" t="str">
        <f t="shared" si="14"/>
        <v/>
      </c>
      <c r="M923" s="125"/>
    </row>
    <row r="924" spans="11:13" x14ac:dyDescent="0.15">
      <c r="K924" s="125" t="str">
        <f t="shared" si="14"/>
        <v/>
      </c>
      <c r="M924" s="125"/>
    </row>
    <row r="925" spans="11:13" x14ac:dyDescent="0.15">
      <c r="K925" s="125" t="str">
        <f t="shared" si="14"/>
        <v/>
      </c>
      <c r="M925" s="125"/>
    </row>
    <row r="926" spans="11:13" x14ac:dyDescent="0.15">
      <c r="K926" s="125" t="str">
        <f t="shared" si="14"/>
        <v/>
      </c>
      <c r="M926" s="125"/>
    </row>
    <row r="927" spans="11:13" x14ac:dyDescent="0.15">
      <c r="K927" s="125" t="str">
        <f t="shared" si="14"/>
        <v/>
      </c>
      <c r="M927" s="125"/>
    </row>
    <row r="928" spans="11:13" x14ac:dyDescent="0.15">
      <c r="K928" s="125" t="str">
        <f t="shared" si="14"/>
        <v/>
      </c>
      <c r="M928" s="125"/>
    </row>
    <row r="929" spans="11:13" x14ac:dyDescent="0.15">
      <c r="K929" s="125" t="str">
        <f t="shared" si="14"/>
        <v/>
      </c>
      <c r="M929" s="125"/>
    </row>
    <row r="930" spans="11:13" x14ac:dyDescent="0.15">
      <c r="K930" s="125" t="str">
        <f t="shared" si="14"/>
        <v/>
      </c>
      <c r="M930" s="125"/>
    </row>
    <row r="931" spans="11:13" x14ac:dyDescent="0.15">
      <c r="K931" s="125" t="str">
        <f t="shared" si="14"/>
        <v/>
      </c>
      <c r="M931" s="125"/>
    </row>
    <row r="932" spans="11:13" x14ac:dyDescent="0.15">
      <c r="K932" s="125" t="str">
        <f t="shared" si="14"/>
        <v/>
      </c>
      <c r="M932" s="125"/>
    </row>
    <row r="933" spans="11:13" x14ac:dyDescent="0.15">
      <c r="K933" s="125" t="str">
        <f t="shared" si="14"/>
        <v/>
      </c>
      <c r="M933" s="125"/>
    </row>
    <row r="934" spans="11:13" x14ac:dyDescent="0.15">
      <c r="K934" s="125" t="str">
        <f t="shared" si="14"/>
        <v/>
      </c>
      <c r="M934" s="125"/>
    </row>
    <row r="935" spans="11:13" x14ac:dyDescent="0.15">
      <c r="K935" s="125" t="str">
        <f t="shared" si="14"/>
        <v/>
      </c>
      <c r="M935" s="125"/>
    </row>
    <row r="936" spans="11:13" x14ac:dyDescent="0.15">
      <c r="K936" s="125" t="str">
        <f t="shared" si="14"/>
        <v/>
      </c>
      <c r="M936" s="125"/>
    </row>
    <row r="937" spans="11:13" x14ac:dyDescent="0.15">
      <c r="K937" s="125" t="str">
        <f t="shared" si="14"/>
        <v/>
      </c>
      <c r="M937" s="125"/>
    </row>
    <row r="938" spans="11:13" x14ac:dyDescent="0.15">
      <c r="K938" s="125" t="str">
        <f t="shared" si="14"/>
        <v/>
      </c>
      <c r="M938" s="125"/>
    </row>
    <row r="939" spans="11:13" x14ac:dyDescent="0.15">
      <c r="K939" s="125" t="str">
        <f t="shared" si="14"/>
        <v/>
      </c>
      <c r="M939" s="125"/>
    </row>
    <row r="940" spans="11:13" x14ac:dyDescent="0.15">
      <c r="K940" s="125" t="str">
        <f t="shared" si="14"/>
        <v/>
      </c>
      <c r="M940" s="125"/>
    </row>
    <row r="941" spans="11:13" x14ac:dyDescent="0.15">
      <c r="K941" s="125" t="str">
        <f t="shared" si="14"/>
        <v/>
      </c>
      <c r="M941" s="125"/>
    </row>
    <row r="942" spans="11:13" x14ac:dyDescent="0.15">
      <c r="K942" s="125" t="str">
        <f t="shared" si="14"/>
        <v/>
      </c>
      <c r="M942" s="125"/>
    </row>
    <row r="943" spans="11:13" x14ac:dyDescent="0.15">
      <c r="K943" s="125" t="str">
        <f t="shared" si="14"/>
        <v/>
      </c>
      <c r="M943" s="125"/>
    </row>
    <row r="944" spans="11:13" x14ac:dyDescent="0.15">
      <c r="K944" s="125" t="str">
        <f t="shared" si="14"/>
        <v/>
      </c>
      <c r="M944" s="125"/>
    </row>
    <row r="945" spans="11:13" x14ac:dyDescent="0.15">
      <c r="K945" s="125" t="str">
        <f t="shared" si="14"/>
        <v/>
      </c>
      <c r="M945" s="125"/>
    </row>
    <row r="946" spans="11:13" x14ac:dyDescent="0.15">
      <c r="K946" s="125" t="str">
        <f t="shared" si="14"/>
        <v/>
      </c>
      <c r="M946" s="125"/>
    </row>
    <row r="947" spans="11:13" x14ac:dyDescent="0.15">
      <c r="K947" s="125" t="str">
        <f t="shared" si="14"/>
        <v/>
      </c>
      <c r="M947" s="125"/>
    </row>
    <row r="948" spans="11:13" x14ac:dyDescent="0.15">
      <c r="K948" s="125" t="str">
        <f t="shared" si="14"/>
        <v/>
      </c>
      <c r="M948" s="125"/>
    </row>
    <row r="949" spans="11:13" x14ac:dyDescent="0.15">
      <c r="K949" s="125" t="str">
        <f t="shared" si="14"/>
        <v/>
      </c>
      <c r="M949" s="125"/>
    </row>
    <row r="950" spans="11:13" x14ac:dyDescent="0.15">
      <c r="K950" s="125" t="str">
        <f t="shared" si="14"/>
        <v/>
      </c>
      <c r="M950" s="125"/>
    </row>
    <row r="951" spans="11:13" x14ac:dyDescent="0.15">
      <c r="K951" s="125" t="str">
        <f t="shared" si="14"/>
        <v/>
      </c>
      <c r="M951" s="125"/>
    </row>
    <row r="952" spans="11:13" x14ac:dyDescent="0.15">
      <c r="K952" s="125" t="str">
        <f t="shared" si="14"/>
        <v/>
      </c>
      <c r="M952" s="125"/>
    </row>
    <row r="953" spans="11:13" x14ac:dyDescent="0.15">
      <c r="K953" s="125" t="str">
        <f t="shared" si="14"/>
        <v/>
      </c>
      <c r="M953" s="125"/>
    </row>
    <row r="954" spans="11:13" x14ac:dyDescent="0.15">
      <c r="K954" s="125" t="str">
        <f t="shared" si="14"/>
        <v/>
      </c>
      <c r="M954" s="125"/>
    </row>
    <row r="955" spans="11:13" x14ac:dyDescent="0.15">
      <c r="K955" s="125" t="str">
        <f t="shared" si="14"/>
        <v/>
      </c>
    </row>
    <row r="956" spans="11:13" x14ac:dyDescent="0.15">
      <c r="K956" s="125" t="str">
        <f t="shared" si="14"/>
        <v/>
      </c>
    </row>
    <row r="957" spans="11:13" x14ac:dyDescent="0.15">
      <c r="K957" s="125" t="str">
        <f t="shared" si="14"/>
        <v/>
      </c>
    </row>
    <row r="958" spans="11:13" x14ac:dyDescent="0.15">
      <c r="K958" s="125" t="str">
        <f t="shared" si="14"/>
        <v/>
      </c>
    </row>
    <row r="959" spans="11:13" x14ac:dyDescent="0.15">
      <c r="K959" s="125" t="str">
        <f t="shared" si="14"/>
        <v/>
      </c>
    </row>
    <row r="960" spans="11:13" x14ac:dyDescent="0.15">
      <c r="K960" s="125" t="str">
        <f t="shared" si="14"/>
        <v/>
      </c>
    </row>
    <row r="961" spans="11:11" x14ac:dyDescent="0.15">
      <c r="K961" s="125" t="str">
        <f t="shared" si="14"/>
        <v/>
      </c>
    </row>
    <row r="962" spans="11:11" x14ac:dyDescent="0.15">
      <c r="K962" s="125" t="str">
        <f t="shared" si="14"/>
        <v/>
      </c>
    </row>
    <row r="963" spans="11:11" x14ac:dyDescent="0.15">
      <c r="K963" s="125" t="str">
        <f t="shared" si="14"/>
        <v/>
      </c>
    </row>
    <row r="964" spans="11:11" x14ac:dyDescent="0.15">
      <c r="K964" s="125" t="str">
        <f t="shared" si="14"/>
        <v/>
      </c>
    </row>
    <row r="965" spans="11:11" x14ac:dyDescent="0.15">
      <c r="K965" s="125" t="str">
        <f t="shared" ref="K965:K1006" si="15">LEFT(M965,2)</f>
        <v/>
      </c>
    </row>
    <row r="966" spans="11:11" x14ac:dyDescent="0.15">
      <c r="K966" s="125" t="str">
        <f t="shared" si="15"/>
        <v/>
      </c>
    </row>
    <row r="967" spans="11:11" x14ac:dyDescent="0.15">
      <c r="K967" s="125" t="str">
        <f t="shared" si="15"/>
        <v/>
      </c>
    </row>
    <row r="968" spans="11:11" x14ac:dyDescent="0.15">
      <c r="K968" s="125" t="str">
        <f t="shared" si="15"/>
        <v/>
      </c>
    </row>
    <row r="969" spans="11:11" x14ac:dyDescent="0.15">
      <c r="K969" s="125" t="str">
        <f t="shared" si="15"/>
        <v/>
      </c>
    </row>
    <row r="970" spans="11:11" x14ac:dyDescent="0.15">
      <c r="K970" s="125" t="str">
        <f t="shared" si="15"/>
        <v/>
      </c>
    </row>
    <row r="971" spans="11:11" x14ac:dyDescent="0.15">
      <c r="K971" s="125" t="str">
        <f t="shared" si="15"/>
        <v/>
      </c>
    </row>
    <row r="972" spans="11:11" x14ac:dyDescent="0.15">
      <c r="K972" s="125" t="str">
        <f t="shared" si="15"/>
        <v/>
      </c>
    </row>
    <row r="973" spans="11:11" x14ac:dyDescent="0.15">
      <c r="K973" s="125" t="str">
        <f t="shared" si="15"/>
        <v/>
      </c>
    </row>
    <row r="974" spans="11:11" x14ac:dyDescent="0.15">
      <c r="K974" s="125" t="str">
        <f t="shared" si="15"/>
        <v/>
      </c>
    </row>
    <row r="975" spans="11:11" x14ac:dyDescent="0.15">
      <c r="K975" s="125" t="str">
        <f t="shared" si="15"/>
        <v/>
      </c>
    </row>
    <row r="976" spans="11:11" x14ac:dyDescent="0.15">
      <c r="K976" s="125" t="str">
        <f t="shared" si="15"/>
        <v/>
      </c>
    </row>
    <row r="977" spans="11:11" x14ac:dyDescent="0.15">
      <c r="K977" s="125" t="str">
        <f t="shared" si="15"/>
        <v/>
      </c>
    </row>
    <row r="978" spans="11:11" x14ac:dyDescent="0.15">
      <c r="K978" s="125" t="str">
        <f t="shared" si="15"/>
        <v/>
      </c>
    </row>
    <row r="979" spans="11:11" x14ac:dyDescent="0.15">
      <c r="K979" s="125" t="str">
        <f t="shared" si="15"/>
        <v/>
      </c>
    </row>
    <row r="980" spans="11:11" x14ac:dyDescent="0.15">
      <c r="K980" s="125" t="str">
        <f t="shared" si="15"/>
        <v/>
      </c>
    </row>
    <row r="981" spans="11:11" x14ac:dyDescent="0.15">
      <c r="K981" s="125" t="str">
        <f t="shared" si="15"/>
        <v/>
      </c>
    </row>
    <row r="982" spans="11:11" x14ac:dyDescent="0.15">
      <c r="K982" s="125" t="str">
        <f t="shared" si="15"/>
        <v/>
      </c>
    </row>
    <row r="983" spans="11:11" x14ac:dyDescent="0.15">
      <c r="K983" s="125" t="str">
        <f t="shared" si="15"/>
        <v/>
      </c>
    </row>
    <row r="984" spans="11:11" x14ac:dyDescent="0.15">
      <c r="K984" s="125" t="str">
        <f t="shared" si="15"/>
        <v/>
      </c>
    </row>
    <row r="985" spans="11:11" x14ac:dyDescent="0.15">
      <c r="K985" s="125" t="str">
        <f t="shared" si="15"/>
        <v/>
      </c>
    </row>
    <row r="986" spans="11:11" x14ac:dyDescent="0.15">
      <c r="K986" s="125" t="str">
        <f t="shared" si="15"/>
        <v/>
      </c>
    </row>
    <row r="987" spans="11:11" x14ac:dyDescent="0.15">
      <c r="K987" s="125" t="str">
        <f t="shared" si="15"/>
        <v/>
      </c>
    </row>
    <row r="988" spans="11:11" x14ac:dyDescent="0.15">
      <c r="K988" s="125" t="str">
        <f t="shared" si="15"/>
        <v/>
      </c>
    </row>
    <row r="989" spans="11:11" x14ac:dyDescent="0.15">
      <c r="K989" s="125" t="str">
        <f t="shared" si="15"/>
        <v/>
      </c>
    </row>
    <row r="990" spans="11:11" x14ac:dyDescent="0.15">
      <c r="K990" s="125" t="str">
        <f t="shared" si="15"/>
        <v/>
      </c>
    </row>
    <row r="991" spans="11:11" x14ac:dyDescent="0.15">
      <c r="K991" s="125" t="str">
        <f t="shared" si="15"/>
        <v/>
      </c>
    </row>
    <row r="992" spans="11:11" x14ac:dyDescent="0.15">
      <c r="K992" s="125" t="str">
        <f t="shared" si="15"/>
        <v/>
      </c>
    </row>
    <row r="993" spans="11:11" x14ac:dyDescent="0.15">
      <c r="K993" s="125" t="str">
        <f t="shared" si="15"/>
        <v/>
      </c>
    </row>
    <row r="994" spans="11:11" x14ac:dyDescent="0.15">
      <c r="K994" s="125" t="str">
        <f t="shared" si="15"/>
        <v/>
      </c>
    </row>
    <row r="995" spans="11:11" x14ac:dyDescent="0.15">
      <c r="K995" s="125" t="str">
        <f t="shared" si="15"/>
        <v/>
      </c>
    </row>
    <row r="996" spans="11:11" x14ac:dyDescent="0.15">
      <c r="K996" s="125" t="str">
        <f t="shared" si="15"/>
        <v/>
      </c>
    </row>
    <row r="997" spans="11:11" x14ac:dyDescent="0.15">
      <c r="K997" s="125" t="str">
        <f t="shared" si="15"/>
        <v/>
      </c>
    </row>
    <row r="998" spans="11:11" x14ac:dyDescent="0.15">
      <c r="K998" s="125" t="str">
        <f t="shared" si="15"/>
        <v/>
      </c>
    </row>
    <row r="999" spans="11:11" x14ac:dyDescent="0.15">
      <c r="K999" s="125" t="str">
        <f t="shared" si="15"/>
        <v/>
      </c>
    </row>
    <row r="1000" spans="11:11" x14ac:dyDescent="0.15">
      <c r="K1000" s="125" t="str">
        <f t="shared" si="15"/>
        <v/>
      </c>
    </row>
    <row r="1001" spans="11:11" x14ac:dyDescent="0.15">
      <c r="K1001" s="125" t="str">
        <f t="shared" si="15"/>
        <v/>
      </c>
    </row>
    <row r="1002" spans="11:11" x14ac:dyDescent="0.15">
      <c r="K1002" s="125" t="str">
        <f t="shared" si="15"/>
        <v/>
      </c>
    </row>
    <row r="1003" spans="11:11" x14ac:dyDescent="0.15">
      <c r="K1003" s="125" t="str">
        <f t="shared" si="15"/>
        <v/>
      </c>
    </row>
    <row r="1004" spans="11:11" x14ac:dyDescent="0.15">
      <c r="K1004" s="125" t="str">
        <f t="shared" si="15"/>
        <v/>
      </c>
    </row>
    <row r="1005" spans="11:11" x14ac:dyDescent="0.15">
      <c r="K1005" s="125" t="str">
        <f t="shared" si="15"/>
        <v/>
      </c>
    </row>
    <row r="1006" spans="11:11" x14ac:dyDescent="0.15">
      <c r="K1006" s="125" t="str">
        <f t="shared" si="15"/>
        <v/>
      </c>
    </row>
  </sheetData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workbookViewId="0"/>
  </sheetViews>
  <sheetFormatPr defaultRowHeight="13.5" x14ac:dyDescent="0.15"/>
  <cols>
    <col min="1" max="1" width="23.5" bestFit="1" customWidth="1"/>
  </cols>
  <sheetData>
    <row r="1" spans="1:5" x14ac:dyDescent="0.15">
      <c r="A1" t="s">
        <v>1869</v>
      </c>
      <c r="B1" t="s">
        <v>1734</v>
      </c>
      <c r="C1" t="s">
        <v>1954</v>
      </c>
    </row>
    <row r="2" spans="1:5" x14ac:dyDescent="0.15">
      <c r="A2" s="139" t="s">
        <v>1736</v>
      </c>
      <c r="B2" s="139">
        <v>1</v>
      </c>
      <c r="C2" s="139">
        <v>490041</v>
      </c>
      <c r="E2" t="s">
        <v>1964</v>
      </c>
    </row>
    <row r="3" spans="1:5" x14ac:dyDescent="0.15">
      <c r="A3" s="139" t="s">
        <v>1737</v>
      </c>
      <c r="B3" s="139">
        <v>2</v>
      </c>
      <c r="C3" s="139">
        <v>490042</v>
      </c>
      <c r="E3" t="s">
        <v>1965</v>
      </c>
    </row>
    <row r="4" spans="1:5" x14ac:dyDescent="0.15">
      <c r="A4" s="139" t="s">
        <v>1738</v>
      </c>
      <c r="B4" s="139">
        <v>3</v>
      </c>
      <c r="C4" s="139">
        <v>490043</v>
      </c>
    </row>
    <row r="5" spans="1:5" x14ac:dyDescent="0.15">
      <c r="A5" s="139" t="s">
        <v>1739</v>
      </c>
      <c r="B5" s="139">
        <v>4</v>
      </c>
      <c r="C5" s="139">
        <v>490044</v>
      </c>
    </row>
    <row r="6" spans="1:5" x14ac:dyDescent="0.15">
      <c r="A6" s="139" t="s">
        <v>1740</v>
      </c>
      <c r="B6" s="139">
        <v>5</v>
      </c>
      <c r="C6" s="139">
        <v>490045</v>
      </c>
    </row>
    <row r="7" spans="1:5" x14ac:dyDescent="0.15">
      <c r="A7" s="139" t="s">
        <v>1741</v>
      </c>
      <c r="B7" s="139">
        <v>6</v>
      </c>
      <c r="C7" s="139">
        <v>490046</v>
      </c>
    </row>
    <row r="8" spans="1:5" x14ac:dyDescent="0.15">
      <c r="A8" s="139" t="s">
        <v>1742</v>
      </c>
      <c r="B8" s="139">
        <v>7</v>
      </c>
      <c r="C8" s="139">
        <v>490079</v>
      </c>
    </row>
    <row r="9" spans="1:5" x14ac:dyDescent="0.15">
      <c r="A9" s="139" t="s">
        <v>1743</v>
      </c>
      <c r="B9" s="139">
        <v>8</v>
      </c>
      <c r="C9" s="139">
        <v>490085</v>
      </c>
    </row>
    <row r="10" spans="1:5" x14ac:dyDescent="0.15">
      <c r="A10" s="139" t="s">
        <v>1744</v>
      </c>
      <c r="B10" s="139">
        <v>9</v>
      </c>
      <c r="C10" s="139">
        <v>491008</v>
      </c>
    </row>
    <row r="11" spans="1:5" x14ac:dyDescent="0.15">
      <c r="A11" s="139" t="s">
        <v>1745</v>
      </c>
      <c r="B11" s="139">
        <v>10</v>
      </c>
      <c r="C11" s="139">
        <v>491013</v>
      </c>
    </row>
    <row r="12" spans="1:5" x14ac:dyDescent="0.15">
      <c r="A12" s="139" t="s">
        <v>1746</v>
      </c>
      <c r="B12" s="139">
        <v>11</v>
      </c>
      <c r="C12" s="139">
        <v>491037</v>
      </c>
    </row>
    <row r="13" spans="1:5" x14ac:dyDescent="0.15">
      <c r="A13" s="139" t="s">
        <v>1747</v>
      </c>
      <c r="B13" s="139">
        <v>12</v>
      </c>
      <c r="C13" s="139">
        <v>491095</v>
      </c>
    </row>
    <row r="14" spans="1:5" x14ac:dyDescent="0.15">
      <c r="A14" s="139" t="s">
        <v>1748</v>
      </c>
      <c r="B14" s="139">
        <v>13</v>
      </c>
      <c r="C14" s="139">
        <v>492161</v>
      </c>
    </row>
    <row r="15" spans="1:5" x14ac:dyDescent="0.15">
      <c r="A15" s="139" t="s">
        <v>1749</v>
      </c>
      <c r="B15" s="139">
        <v>14</v>
      </c>
      <c r="C15" s="139">
        <v>492164</v>
      </c>
    </row>
    <row r="16" spans="1:5" x14ac:dyDescent="0.15">
      <c r="A16" s="139" t="s">
        <v>1750</v>
      </c>
      <c r="B16" s="139">
        <v>15</v>
      </c>
      <c r="C16" s="139">
        <v>492165</v>
      </c>
    </row>
    <row r="17" spans="1:3" x14ac:dyDescent="0.15">
      <c r="A17" s="139" t="s">
        <v>1751</v>
      </c>
      <c r="B17" s="139">
        <v>16</v>
      </c>
      <c r="C17" s="139">
        <v>492166</v>
      </c>
    </row>
    <row r="18" spans="1:3" x14ac:dyDescent="0.15">
      <c r="A18" s="139" t="s">
        <v>1752</v>
      </c>
      <c r="B18" s="139">
        <v>17</v>
      </c>
      <c r="C18" s="139">
        <v>492167</v>
      </c>
    </row>
    <row r="19" spans="1:3" x14ac:dyDescent="0.15">
      <c r="A19" s="139" t="s">
        <v>1753</v>
      </c>
      <c r="B19" s="139">
        <v>18</v>
      </c>
      <c r="C19" s="139">
        <v>492168</v>
      </c>
    </row>
    <row r="20" spans="1:3" x14ac:dyDescent="0.15">
      <c r="A20" s="139" t="s">
        <v>1754</v>
      </c>
      <c r="B20" s="139">
        <v>19</v>
      </c>
      <c r="C20" s="139">
        <v>492170</v>
      </c>
    </row>
    <row r="21" spans="1:3" x14ac:dyDescent="0.15">
      <c r="A21" s="139" t="s">
        <v>1755</v>
      </c>
      <c r="B21" s="139">
        <v>20</v>
      </c>
      <c r="C21" s="139">
        <v>492171</v>
      </c>
    </row>
    <row r="22" spans="1:3" x14ac:dyDescent="0.15">
      <c r="A22" s="139" t="s">
        <v>1756</v>
      </c>
      <c r="B22" s="139">
        <v>21</v>
      </c>
      <c r="C22" s="139">
        <v>492172</v>
      </c>
    </row>
    <row r="23" spans="1:3" x14ac:dyDescent="0.15">
      <c r="A23" s="139" t="s">
        <v>1757</v>
      </c>
      <c r="B23" s="139">
        <v>22</v>
      </c>
      <c r="C23" s="139">
        <v>492173</v>
      </c>
    </row>
    <row r="24" spans="1:3" x14ac:dyDescent="0.15">
      <c r="A24" s="139" t="s">
        <v>1758</v>
      </c>
      <c r="B24" s="139">
        <v>23</v>
      </c>
      <c r="C24" s="139">
        <v>492174</v>
      </c>
    </row>
    <row r="25" spans="1:3" x14ac:dyDescent="0.15">
      <c r="A25" s="139" t="s">
        <v>1759</v>
      </c>
      <c r="B25" s="139">
        <v>24</v>
      </c>
      <c r="C25" s="139">
        <v>492175</v>
      </c>
    </row>
    <row r="26" spans="1:3" x14ac:dyDescent="0.15">
      <c r="A26" s="139" t="s">
        <v>1760</v>
      </c>
      <c r="B26" s="139">
        <v>25</v>
      </c>
      <c r="C26" s="139">
        <v>492177</v>
      </c>
    </row>
    <row r="27" spans="1:3" x14ac:dyDescent="0.15">
      <c r="A27" s="139" t="s">
        <v>1761</v>
      </c>
      <c r="B27" s="139">
        <v>26</v>
      </c>
      <c r="C27" s="139">
        <v>492179</v>
      </c>
    </row>
    <row r="28" spans="1:3" x14ac:dyDescent="0.15">
      <c r="A28" s="139" t="s">
        <v>1762</v>
      </c>
      <c r="B28" s="139">
        <v>27</v>
      </c>
      <c r="C28" s="139">
        <v>492180</v>
      </c>
    </row>
    <row r="29" spans="1:3" x14ac:dyDescent="0.15">
      <c r="A29" s="139" t="s">
        <v>1763</v>
      </c>
      <c r="B29" s="139">
        <v>28</v>
      </c>
      <c r="C29" s="139">
        <v>492181</v>
      </c>
    </row>
    <row r="30" spans="1:3" x14ac:dyDescent="0.15">
      <c r="A30" s="139" t="s">
        <v>1764</v>
      </c>
      <c r="B30" s="139">
        <v>29</v>
      </c>
      <c r="C30" s="139">
        <v>492182</v>
      </c>
    </row>
    <row r="31" spans="1:3" x14ac:dyDescent="0.15">
      <c r="A31" s="139" t="s">
        <v>1765</v>
      </c>
      <c r="B31" s="139">
        <v>30</v>
      </c>
      <c r="C31" s="139">
        <v>492183</v>
      </c>
    </row>
    <row r="32" spans="1:3" x14ac:dyDescent="0.15">
      <c r="A32" s="139" t="s">
        <v>1766</v>
      </c>
      <c r="B32" s="139">
        <v>31</v>
      </c>
      <c r="C32" s="139">
        <v>492184</v>
      </c>
    </row>
    <row r="33" spans="1:3" x14ac:dyDescent="0.15">
      <c r="A33" s="139" t="s">
        <v>1767</v>
      </c>
      <c r="B33" s="139">
        <v>32</v>
      </c>
      <c r="C33" s="139">
        <v>492185</v>
      </c>
    </row>
    <row r="34" spans="1:3" x14ac:dyDescent="0.15">
      <c r="A34" s="139" t="s">
        <v>1768</v>
      </c>
      <c r="B34" s="139">
        <v>33</v>
      </c>
      <c r="C34" s="139">
        <v>492301</v>
      </c>
    </row>
    <row r="35" spans="1:3" x14ac:dyDescent="0.15">
      <c r="A35" s="139" t="s">
        <v>1769</v>
      </c>
      <c r="B35" s="139">
        <v>34</v>
      </c>
      <c r="C35" s="139">
        <v>492320</v>
      </c>
    </row>
    <row r="36" spans="1:3" x14ac:dyDescent="0.15">
      <c r="A36" s="139" t="s">
        <v>1770</v>
      </c>
      <c r="B36" s="139">
        <v>35</v>
      </c>
      <c r="C36" s="139">
        <v>492389</v>
      </c>
    </row>
    <row r="37" spans="1:3" x14ac:dyDescent="0.15">
      <c r="A37" s="139" t="s">
        <v>1771</v>
      </c>
      <c r="B37" s="139">
        <v>36</v>
      </c>
      <c r="C37" s="139">
        <v>492398</v>
      </c>
    </row>
    <row r="38" spans="1:3" x14ac:dyDescent="0.15">
      <c r="A38" s="139" t="s">
        <v>1772</v>
      </c>
      <c r="B38" s="139">
        <v>37</v>
      </c>
      <c r="C38" s="139">
        <v>492412</v>
      </c>
    </row>
    <row r="39" spans="1:3" x14ac:dyDescent="0.15">
      <c r="A39" s="139" t="s">
        <v>1773</v>
      </c>
      <c r="B39" s="139">
        <v>38</v>
      </c>
      <c r="C39" s="139">
        <v>492428</v>
      </c>
    </row>
    <row r="40" spans="1:3" x14ac:dyDescent="0.15">
      <c r="A40" s="139" t="s">
        <v>1774</v>
      </c>
      <c r="B40" s="139">
        <v>39</v>
      </c>
      <c r="C40" s="139">
        <v>492491</v>
      </c>
    </row>
    <row r="41" spans="1:3" x14ac:dyDescent="0.15">
      <c r="A41" s="139" t="s">
        <v>1775</v>
      </c>
      <c r="B41" s="139">
        <v>40</v>
      </c>
      <c r="C41" s="139">
        <v>496023</v>
      </c>
    </row>
    <row r="42" spans="1:3" x14ac:dyDescent="0.15">
      <c r="A42" s="139" t="s">
        <v>1776</v>
      </c>
      <c r="B42" s="139">
        <v>41</v>
      </c>
      <c r="C42" s="139">
        <v>496024</v>
      </c>
    </row>
    <row r="43" spans="1:3" x14ac:dyDescent="0.15">
      <c r="A43" s="139" t="s">
        <v>1777</v>
      </c>
      <c r="B43" s="139">
        <v>42</v>
      </c>
      <c r="C43" s="139">
        <v>496025</v>
      </c>
    </row>
    <row r="44" spans="1:3" x14ac:dyDescent="0.15">
      <c r="A44" s="139" t="s">
        <v>1778</v>
      </c>
      <c r="B44" s="139">
        <v>43</v>
      </c>
      <c r="C44" s="139">
        <v>496026</v>
      </c>
    </row>
    <row r="45" spans="1:3" x14ac:dyDescent="0.15">
      <c r="A45" s="139" t="s">
        <v>1779</v>
      </c>
      <c r="B45" s="139">
        <v>44</v>
      </c>
      <c r="C45" s="139">
        <v>496027</v>
      </c>
    </row>
    <row r="46" spans="1:3" x14ac:dyDescent="0.15">
      <c r="A46" s="139" t="s">
        <v>1780</v>
      </c>
      <c r="B46" s="139">
        <v>45</v>
      </c>
      <c r="C46" s="139">
        <v>498006</v>
      </c>
    </row>
    <row r="47" spans="1:3" x14ac:dyDescent="0.15">
      <c r="A47" s="139" t="s">
        <v>1781</v>
      </c>
      <c r="B47" s="139">
        <v>46</v>
      </c>
      <c r="C47" s="139">
        <v>499501</v>
      </c>
    </row>
    <row r="48" spans="1:3" x14ac:dyDescent="0.15">
      <c r="A48" s="139" t="s">
        <v>1782</v>
      </c>
      <c r="B48" s="139">
        <v>47</v>
      </c>
      <c r="C48" s="139">
        <v>499998</v>
      </c>
    </row>
    <row r="49" spans="1:3" x14ac:dyDescent="0.15">
      <c r="A49" s="139" t="s">
        <v>1783</v>
      </c>
      <c r="B49" s="139">
        <v>48</v>
      </c>
      <c r="C49" s="139">
        <v>499999</v>
      </c>
    </row>
    <row r="50" spans="1:3" x14ac:dyDescent="0.15">
      <c r="A50" s="139" t="s">
        <v>315</v>
      </c>
      <c r="B50" s="139">
        <v>49</v>
      </c>
      <c r="C50" s="139">
        <v>490047</v>
      </c>
    </row>
    <row r="51" spans="1:3" x14ac:dyDescent="0.15">
      <c r="A51" s="139" t="s">
        <v>287</v>
      </c>
      <c r="B51" s="139">
        <v>50</v>
      </c>
      <c r="C51" s="139">
        <v>490048</v>
      </c>
    </row>
    <row r="52" spans="1:3" x14ac:dyDescent="0.15">
      <c r="A52" s="139" t="s">
        <v>277</v>
      </c>
      <c r="B52" s="139">
        <v>51</v>
      </c>
      <c r="C52" s="139">
        <v>490049</v>
      </c>
    </row>
    <row r="53" spans="1:3" x14ac:dyDescent="0.15">
      <c r="A53" s="139" t="s">
        <v>1714</v>
      </c>
      <c r="B53" s="139">
        <v>52</v>
      </c>
      <c r="C53" s="139">
        <v>490050</v>
      </c>
    </row>
    <row r="54" spans="1:3" x14ac:dyDescent="0.15">
      <c r="A54" s="139" t="s">
        <v>257</v>
      </c>
      <c r="B54" s="139">
        <v>53</v>
      </c>
      <c r="C54" s="139">
        <v>490051</v>
      </c>
    </row>
    <row r="55" spans="1:3" x14ac:dyDescent="0.15">
      <c r="A55" s="139" t="s">
        <v>239</v>
      </c>
      <c r="B55" s="139">
        <v>54</v>
      </c>
      <c r="C55" s="139">
        <v>490053</v>
      </c>
    </row>
    <row r="56" spans="1:3" x14ac:dyDescent="0.15">
      <c r="A56" s="139" t="s">
        <v>307</v>
      </c>
      <c r="B56" s="139">
        <v>55</v>
      </c>
      <c r="C56" s="139">
        <v>490054</v>
      </c>
    </row>
    <row r="57" spans="1:3" x14ac:dyDescent="0.15">
      <c r="A57" s="139" t="s">
        <v>335</v>
      </c>
      <c r="B57" s="139">
        <v>56</v>
      </c>
      <c r="C57" s="139">
        <v>490056</v>
      </c>
    </row>
    <row r="58" spans="1:3" x14ac:dyDescent="0.15">
      <c r="A58" s="139" t="s">
        <v>341</v>
      </c>
      <c r="B58" s="139">
        <v>57</v>
      </c>
      <c r="C58" s="139">
        <v>490057</v>
      </c>
    </row>
    <row r="59" spans="1:3" x14ac:dyDescent="0.15">
      <c r="A59" s="139" t="s">
        <v>377</v>
      </c>
      <c r="B59" s="139">
        <v>58</v>
      </c>
      <c r="C59" s="139">
        <v>490058</v>
      </c>
    </row>
    <row r="60" spans="1:3" x14ac:dyDescent="0.15">
      <c r="A60" s="139" t="s">
        <v>311</v>
      </c>
      <c r="B60" s="139">
        <v>59</v>
      </c>
      <c r="C60" s="139">
        <v>490080</v>
      </c>
    </row>
    <row r="61" spans="1:3" x14ac:dyDescent="0.15">
      <c r="A61" s="139" t="s">
        <v>351</v>
      </c>
      <c r="B61" s="139">
        <v>60</v>
      </c>
      <c r="C61" s="139">
        <v>490092</v>
      </c>
    </row>
    <row r="62" spans="1:3" x14ac:dyDescent="0.15">
      <c r="A62" s="139" t="s">
        <v>293</v>
      </c>
      <c r="B62" s="139">
        <v>61</v>
      </c>
      <c r="C62" s="139">
        <v>491015</v>
      </c>
    </row>
    <row r="63" spans="1:3" x14ac:dyDescent="0.15">
      <c r="A63" s="139" t="s">
        <v>1715</v>
      </c>
      <c r="B63" s="139">
        <v>62</v>
      </c>
      <c r="C63" s="139">
        <v>491016</v>
      </c>
    </row>
    <row r="64" spans="1:3" x14ac:dyDescent="0.15">
      <c r="A64" s="139" t="s">
        <v>253</v>
      </c>
      <c r="B64" s="139">
        <v>63</v>
      </c>
      <c r="C64" s="139">
        <v>491018</v>
      </c>
    </row>
    <row r="65" spans="1:3" x14ac:dyDescent="0.15">
      <c r="A65" s="139" t="s">
        <v>1716</v>
      </c>
      <c r="B65" s="139">
        <v>64</v>
      </c>
      <c r="C65" s="139">
        <v>491023</v>
      </c>
    </row>
    <row r="66" spans="1:3" x14ac:dyDescent="0.15">
      <c r="A66" s="139" t="s">
        <v>1717</v>
      </c>
      <c r="B66" s="139">
        <v>65</v>
      </c>
      <c r="C66" s="139">
        <v>491024</v>
      </c>
    </row>
    <row r="67" spans="1:3" x14ac:dyDescent="0.15">
      <c r="A67" s="139" t="s">
        <v>313</v>
      </c>
      <c r="B67" s="139">
        <v>66</v>
      </c>
      <c r="C67" s="139">
        <v>491054</v>
      </c>
    </row>
    <row r="68" spans="1:3" x14ac:dyDescent="0.15">
      <c r="A68" s="139" t="s">
        <v>353</v>
      </c>
      <c r="B68" s="139">
        <v>67</v>
      </c>
      <c r="C68" s="139">
        <v>491082</v>
      </c>
    </row>
    <row r="69" spans="1:3" x14ac:dyDescent="0.15">
      <c r="A69" s="139" t="s">
        <v>263</v>
      </c>
      <c r="B69" s="139">
        <v>68</v>
      </c>
      <c r="C69" s="139">
        <v>491083</v>
      </c>
    </row>
    <row r="70" spans="1:3" x14ac:dyDescent="0.15">
      <c r="A70" s="139" t="s">
        <v>265</v>
      </c>
      <c r="B70" s="139">
        <v>69</v>
      </c>
      <c r="C70" s="139">
        <v>492186</v>
      </c>
    </row>
    <row r="71" spans="1:3" x14ac:dyDescent="0.15">
      <c r="A71" s="139" t="s">
        <v>1718</v>
      </c>
      <c r="B71" s="139">
        <v>70</v>
      </c>
      <c r="C71" s="139">
        <v>492187</v>
      </c>
    </row>
    <row r="72" spans="1:3" x14ac:dyDescent="0.15">
      <c r="A72" s="139" t="s">
        <v>283</v>
      </c>
      <c r="B72" s="139">
        <v>71</v>
      </c>
      <c r="C72" s="139">
        <v>492189</v>
      </c>
    </row>
    <row r="73" spans="1:3" x14ac:dyDescent="0.15">
      <c r="A73" s="139" t="s">
        <v>285</v>
      </c>
      <c r="B73" s="139">
        <v>72</v>
      </c>
      <c r="C73" s="139">
        <v>492190</v>
      </c>
    </row>
    <row r="74" spans="1:3" x14ac:dyDescent="0.15">
      <c r="A74" s="139" t="s">
        <v>295</v>
      </c>
      <c r="B74" s="139">
        <v>73</v>
      </c>
      <c r="C74" s="139">
        <v>492191</v>
      </c>
    </row>
    <row r="75" spans="1:3" x14ac:dyDescent="0.15">
      <c r="A75" s="139" t="s">
        <v>1719</v>
      </c>
      <c r="B75" s="139">
        <v>74</v>
      </c>
      <c r="C75" s="139">
        <v>492192</v>
      </c>
    </row>
    <row r="76" spans="1:3" x14ac:dyDescent="0.15">
      <c r="A76" s="139" t="s">
        <v>289</v>
      </c>
      <c r="B76" s="139">
        <v>75</v>
      </c>
      <c r="C76" s="139">
        <v>492194</v>
      </c>
    </row>
    <row r="77" spans="1:3" x14ac:dyDescent="0.15">
      <c r="A77" s="139" t="s">
        <v>333</v>
      </c>
      <c r="B77" s="139">
        <v>76</v>
      </c>
      <c r="C77" s="139">
        <v>492195</v>
      </c>
    </row>
    <row r="78" spans="1:3" x14ac:dyDescent="0.15">
      <c r="A78" s="139" t="s">
        <v>1720</v>
      </c>
      <c r="B78" s="139">
        <v>77</v>
      </c>
      <c r="C78" s="139">
        <v>492196</v>
      </c>
    </row>
    <row r="79" spans="1:3" x14ac:dyDescent="0.15">
      <c r="A79" s="139" t="s">
        <v>6421</v>
      </c>
      <c r="B79" s="139">
        <v>78</v>
      </c>
      <c r="C79" s="139">
        <v>492197</v>
      </c>
    </row>
    <row r="80" spans="1:3" x14ac:dyDescent="0.15">
      <c r="A80" s="139" t="s">
        <v>361</v>
      </c>
      <c r="B80" s="139">
        <v>79</v>
      </c>
      <c r="C80" s="139">
        <v>492199</v>
      </c>
    </row>
    <row r="81" spans="1:3" x14ac:dyDescent="0.15">
      <c r="A81" s="139" t="s">
        <v>369</v>
      </c>
      <c r="B81" s="139">
        <v>80</v>
      </c>
      <c r="C81" s="139">
        <v>492200</v>
      </c>
    </row>
    <row r="82" spans="1:3" x14ac:dyDescent="0.15">
      <c r="A82" s="139" t="s">
        <v>371</v>
      </c>
      <c r="B82" s="139">
        <v>81</v>
      </c>
      <c r="C82" s="139">
        <v>492201</v>
      </c>
    </row>
    <row r="83" spans="1:3" x14ac:dyDescent="0.15">
      <c r="A83" s="139" t="s">
        <v>233</v>
      </c>
      <c r="B83" s="139">
        <v>82</v>
      </c>
      <c r="C83" s="139">
        <v>492202</v>
      </c>
    </row>
    <row r="84" spans="1:3" x14ac:dyDescent="0.15">
      <c r="A84" s="139" t="s">
        <v>237</v>
      </c>
      <c r="B84" s="139">
        <v>83</v>
      </c>
      <c r="C84" s="139">
        <v>492204</v>
      </c>
    </row>
    <row r="85" spans="1:3" x14ac:dyDescent="0.15">
      <c r="A85" s="139" t="s">
        <v>241</v>
      </c>
      <c r="B85" s="139">
        <v>84</v>
      </c>
      <c r="C85" s="139">
        <v>492205</v>
      </c>
    </row>
    <row r="86" spans="1:3" x14ac:dyDescent="0.15">
      <c r="A86" s="139" t="s">
        <v>1721</v>
      </c>
      <c r="B86" s="139">
        <v>85</v>
      </c>
      <c r="C86" s="139">
        <v>492206</v>
      </c>
    </row>
    <row r="87" spans="1:3" x14ac:dyDescent="0.15">
      <c r="A87" s="139" t="s">
        <v>243</v>
      </c>
      <c r="B87" s="139">
        <v>86</v>
      </c>
      <c r="C87" s="139">
        <v>492207</v>
      </c>
    </row>
    <row r="88" spans="1:3" x14ac:dyDescent="0.15">
      <c r="A88" s="139" t="s">
        <v>245</v>
      </c>
      <c r="B88" s="139">
        <v>87</v>
      </c>
      <c r="C88" s="139">
        <v>492208</v>
      </c>
    </row>
    <row r="89" spans="1:3" x14ac:dyDescent="0.15">
      <c r="A89" s="139" t="s">
        <v>249</v>
      </c>
      <c r="B89" s="139">
        <v>88</v>
      </c>
      <c r="C89" s="139">
        <v>492209</v>
      </c>
    </row>
    <row r="90" spans="1:3" x14ac:dyDescent="0.15">
      <c r="A90" s="139" t="s">
        <v>251</v>
      </c>
      <c r="B90" s="139">
        <v>89</v>
      </c>
      <c r="C90" s="139">
        <v>492212</v>
      </c>
    </row>
    <row r="91" spans="1:3" x14ac:dyDescent="0.15">
      <c r="A91" s="139" t="s">
        <v>259</v>
      </c>
      <c r="B91" s="139">
        <v>90</v>
      </c>
      <c r="C91" s="139">
        <v>492213</v>
      </c>
    </row>
    <row r="92" spans="1:3" x14ac:dyDescent="0.15">
      <c r="A92" s="139" t="s">
        <v>1722</v>
      </c>
      <c r="B92" s="139">
        <v>91</v>
      </c>
      <c r="C92" s="139">
        <v>492214</v>
      </c>
    </row>
    <row r="93" spans="1:3" x14ac:dyDescent="0.15">
      <c r="A93" s="139" t="s">
        <v>1723</v>
      </c>
      <c r="B93" s="139">
        <v>92</v>
      </c>
      <c r="C93" s="139">
        <v>492215</v>
      </c>
    </row>
    <row r="94" spans="1:3" x14ac:dyDescent="0.15">
      <c r="A94" s="139" t="s">
        <v>235</v>
      </c>
      <c r="B94" s="139">
        <v>93</v>
      </c>
      <c r="C94" s="139">
        <v>492216</v>
      </c>
    </row>
    <row r="95" spans="1:3" x14ac:dyDescent="0.15">
      <c r="A95" s="139" t="s">
        <v>1724</v>
      </c>
      <c r="B95" s="139">
        <v>94</v>
      </c>
      <c r="C95" s="139">
        <v>492217</v>
      </c>
    </row>
    <row r="96" spans="1:3" x14ac:dyDescent="0.15">
      <c r="A96" s="139" t="s">
        <v>271</v>
      </c>
      <c r="B96" s="139">
        <v>95</v>
      </c>
      <c r="C96" s="139">
        <v>492218</v>
      </c>
    </row>
    <row r="97" spans="1:3" x14ac:dyDescent="0.15">
      <c r="A97" s="139" t="s">
        <v>267</v>
      </c>
      <c r="B97" s="139">
        <v>96</v>
      </c>
      <c r="C97" s="139">
        <v>492219</v>
      </c>
    </row>
    <row r="98" spans="1:3" x14ac:dyDescent="0.15">
      <c r="A98" s="139" t="s">
        <v>1725</v>
      </c>
      <c r="B98" s="139">
        <v>97</v>
      </c>
      <c r="C98" s="139">
        <v>492220</v>
      </c>
    </row>
    <row r="99" spans="1:3" x14ac:dyDescent="0.15">
      <c r="A99" s="139" t="s">
        <v>297</v>
      </c>
      <c r="B99" s="139">
        <v>98</v>
      </c>
      <c r="C99" s="139">
        <v>492221</v>
      </c>
    </row>
    <row r="100" spans="1:3" x14ac:dyDescent="0.15">
      <c r="A100" s="139" t="s">
        <v>317</v>
      </c>
      <c r="B100" s="139">
        <v>99</v>
      </c>
      <c r="C100" s="139">
        <v>492222</v>
      </c>
    </row>
    <row r="101" spans="1:3" x14ac:dyDescent="0.15">
      <c r="A101" s="139" t="s">
        <v>347</v>
      </c>
      <c r="B101" s="139">
        <v>100</v>
      </c>
      <c r="C101" s="139">
        <v>492227</v>
      </c>
    </row>
    <row r="102" spans="1:3" x14ac:dyDescent="0.15">
      <c r="A102" s="139" t="s">
        <v>367</v>
      </c>
      <c r="B102" s="139">
        <v>101</v>
      </c>
      <c r="C102" s="139">
        <v>492228</v>
      </c>
    </row>
    <row r="103" spans="1:3" x14ac:dyDescent="0.15">
      <c r="A103" s="139" t="s">
        <v>275</v>
      </c>
      <c r="B103" s="139">
        <v>102</v>
      </c>
      <c r="C103" s="139">
        <v>492232</v>
      </c>
    </row>
    <row r="104" spans="1:3" x14ac:dyDescent="0.15">
      <c r="A104" s="139" t="s">
        <v>1726</v>
      </c>
      <c r="B104" s="139">
        <v>103</v>
      </c>
      <c r="C104" s="139">
        <v>492233</v>
      </c>
    </row>
    <row r="105" spans="1:3" x14ac:dyDescent="0.15">
      <c r="A105" s="139" t="s">
        <v>299</v>
      </c>
      <c r="B105" s="139">
        <v>104</v>
      </c>
      <c r="C105" s="139">
        <v>492234</v>
      </c>
    </row>
    <row r="106" spans="1:3" x14ac:dyDescent="0.15">
      <c r="A106" s="139" t="s">
        <v>303</v>
      </c>
      <c r="B106" s="139">
        <v>105</v>
      </c>
      <c r="C106" s="139">
        <v>492237</v>
      </c>
    </row>
    <row r="107" spans="1:3" x14ac:dyDescent="0.15">
      <c r="A107" s="139" t="s">
        <v>309</v>
      </c>
      <c r="B107" s="139">
        <v>106</v>
      </c>
      <c r="C107" s="139">
        <v>492240</v>
      </c>
    </row>
    <row r="108" spans="1:3" x14ac:dyDescent="0.15">
      <c r="A108" s="139" t="s">
        <v>321</v>
      </c>
      <c r="B108" s="139">
        <v>107</v>
      </c>
      <c r="C108" s="139">
        <v>492244</v>
      </c>
    </row>
    <row r="109" spans="1:3" x14ac:dyDescent="0.15">
      <c r="A109" s="139" t="s">
        <v>1727</v>
      </c>
      <c r="B109" s="139">
        <v>108</v>
      </c>
      <c r="C109" s="139">
        <v>492246</v>
      </c>
    </row>
    <row r="110" spans="1:3" x14ac:dyDescent="0.15">
      <c r="A110" s="139" t="s">
        <v>305</v>
      </c>
      <c r="B110" s="139">
        <v>109</v>
      </c>
      <c r="C110" s="139">
        <v>492247</v>
      </c>
    </row>
    <row r="111" spans="1:3" x14ac:dyDescent="0.15">
      <c r="A111" s="139" t="s">
        <v>329</v>
      </c>
      <c r="B111" s="139">
        <v>110</v>
      </c>
      <c r="C111" s="139">
        <v>492249</v>
      </c>
    </row>
    <row r="112" spans="1:3" x14ac:dyDescent="0.15">
      <c r="A112" s="139" t="s">
        <v>343</v>
      </c>
      <c r="B112" s="139">
        <v>111</v>
      </c>
      <c r="C112" s="139">
        <v>492250</v>
      </c>
    </row>
    <row r="113" spans="1:3" x14ac:dyDescent="0.15">
      <c r="A113" s="139" t="s">
        <v>319</v>
      </c>
      <c r="B113" s="139">
        <v>112</v>
      </c>
      <c r="C113" s="139">
        <v>492302</v>
      </c>
    </row>
    <row r="114" spans="1:3" x14ac:dyDescent="0.15">
      <c r="A114" s="139" t="s">
        <v>1728</v>
      </c>
      <c r="B114" s="139">
        <v>113</v>
      </c>
      <c r="C114" s="139">
        <v>492329</v>
      </c>
    </row>
    <row r="115" spans="1:3" x14ac:dyDescent="0.15">
      <c r="A115" s="139" t="s">
        <v>1729</v>
      </c>
      <c r="B115" s="139">
        <v>114</v>
      </c>
      <c r="C115" s="139">
        <v>492332</v>
      </c>
    </row>
    <row r="116" spans="1:3" x14ac:dyDescent="0.15">
      <c r="A116" s="139" t="s">
        <v>247</v>
      </c>
      <c r="B116" s="139">
        <v>115</v>
      </c>
      <c r="C116" s="139">
        <v>492355</v>
      </c>
    </row>
    <row r="117" spans="1:3" x14ac:dyDescent="0.15">
      <c r="A117" s="139" t="s">
        <v>373</v>
      </c>
      <c r="B117" s="139">
        <v>116</v>
      </c>
      <c r="C117" s="139">
        <v>492356</v>
      </c>
    </row>
    <row r="118" spans="1:3" x14ac:dyDescent="0.15">
      <c r="A118" s="139" t="s">
        <v>355</v>
      </c>
      <c r="B118" s="139">
        <v>117</v>
      </c>
      <c r="C118" s="139">
        <v>492413</v>
      </c>
    </row>
    <row r="119" spans="1:3" x14ac:dyDescent="0.15">
      <c r="A119" s="139" t="s">
        <v>273</v>
      </c>
      <c r="B119" s="139">
        <v>118</v>
      </c>
      <c r="C119" s="139">
        <v>492430</v>
      </c>
    </row>
    <row r="120" spans="1:3" x14ac:dyDescent="0.15">
      <c r="A120" s="139" t="s">
        <v>323</v>
      </c>
      <c r="B120" s="139">
        <v>119</v>
      </c>
      <c r="C120" s="139">
        <v>492440</v>
      </c>
    </row>
    <row r="121" spans="1:3" x14ac:dyDescent="0.15">
      <c r="A121" s="139" t="s">
        <v>1730</v>
      </c>
      <c r="B121" s="139">
        <v>120</v>
      </c>
      <c r="C121" s="139">
        <v>492476</v>
      </c>
    </row>
    <row r="122" spans="1:3" x14ac:dyDescent="0.15">
      <c r="A122" s="139" t="s">
        <v>345</v>
      </c>
      <c r="B122" s="139">
        <v>121</v>
      </c>
      <c r="C122" s="139">
        <v>492509</v>
      </c>
    </row>
    <row r="123" spans="1:3" x14ac:dyDescent="0.15">
      <c r="A123" s="139" t="s">
        <v>1871</v>
      </c>
      <c r="B123" s="139">
        <v>122</v>
      </c>
      <c r="C123" s="139">
        <v>492522</v>
      </c>
    </row>
    <row r="124" spans="1:3" x14ac:dyDescent="0.15">
      <c r="A124" s="139" t="s">
        <v>255</v>
      </c>
      <c r="B124" s="139">
        <v>123</v>
      </c>
      <c r="C124" s="139">
        <v>492523</v>
      </c>
    </row>
    <row r="125" spans="1:3" x14ac:dyDescent="0.15">
      <c r="A125" s="139" t="s">
        <v>349</v>
      </c>
      <c r="B125" s="139">
        <v>124</v>
      </c>
      <c r="C125" s="139">
        <v>492526</v>
      </c>
    </row>
    <row r="126" spans="1:3" x14ac:dyDescent="0.15">
      <c r="A126" s="139" t="s">
        <v>1733</v>
      </c>
      <c r="B126" s="139">
        <v>125</v>
      </c>
      <c r="C126" s="139">
        <v>492578</v>
      </c>
    </row>
    <row r="127" spans="1:3" x14ac:dyDescent="0.15">
      <c r="A127" s="139" t="s">
        <v>1731</v>
      </c>
      <c r="B127" s="139">
        <v>126</v>
      </c>
      <c r="C127" s="139">
        <v>492594</v>
      </c>
    </row>
    <row r="128" spans="1:3" x14ac:dyDescent="0.15">
      <c r="A128" s="139" t="s">
        <v>1732</v>
      </c>
      <c r="B128" s="139">
        <v>127</v>
      </c>
      <c r="C128" s="139">
        <v>492604</v>
      </c>
    </row>
    <row r="129" spans="1:3" x14ac:dyDescent="0.15">
      <c r="A129" s="139" t="s">
        <v>325</v>
      </c>
      <c r="B129" s="139">
        <v>128</v>
      </c>
      <c r="C129" s="139">
        <v>492614</v>
      </c>
    </row>
    <row r="130" spans="1:3" x14ac:dyDescent="0.15">
      <c r="A130" s="139" t="s">
        <v>1784</v>
      </c>
      <c r="B130" s="139">
        <v>129</v>
      </c>
      <c r="C130" s="139" t="s">
        <v>98</v>
      </c>
    </row>
    <row r="131" spans="1:3" x14ac:dyDescent="0.15">
      <c r="A131" s="139" t="s">
        <v>1785</v>
      </c>
      <c r="B131" s="139">
        <v>130</v>
      </c>
      <c r="C131" s="139" t="s">
        <v>169</v>
      </c>
    </row>
    <row r="132" spans="1:3" x14ac:dyDescent="0.15">
      <c r="A132" s="139" t="s">
        <v>1786</v>
      </c>
      <c r="B132" s="139">
        <v>131</v>
      </c>
      <c r="C132" s="139" t="s">
        <v>1872</v>
      </c>
    </row>
    <row r="133" spans="1:3" x14ac:dyDescent="0.15">
      <c r="A133" s="139" t="s">
        <v>1787</v>
      </c>
      <c r="B133" s="139">
        <v>132</v>
      </c>
      <c r="C133" s="139" t="s">
        <v>163</v>
      </c>
    </row>
    <row r="134" spans="1:3" x14ac:dyDescent="0.15">
      <c r="A134" s="139" t="s">
        <v>1788</v>
      </c>
      <c r="B134" s="139">
        <v>133</v>
      </c>
      <c r="C134" s="139" t="s">
        <v>1873</v>
      </c>
    </row>
    <row r="135" spans="1:3" x14ac:dyDescent="0.15">
      <c r="A135" s="139" t="s">
        <v>1789</v>
      </c>
      <c r="B135" s="139">
        <v>134</v>
      </c>
      <c r="C135" s="139" t="s">
        <v>220</v>
      </c>
    </row>
    <row r="136" spans="1:3" x14ac:dyDescent="0.15">
      <c r="A136" s="139" t="s">
        <v>1790</v>
      </c>
      <c r="B136" s="139">
        <v>135</v>
      </c>
      <c r="C136" s="139" t="s">
        <v>165</v>
      </c>
    </row>
    <row r="137" spans="1:3" x14ac:dyDescent="0.15">
      <c r="A137" s="139" t="s">
        <v>1791</v>
      </c>
      <c r="B137" s="139">
        <v>136</v>
      </c>
      <c r="C137" s="139" t="s">
        <v>1874</v>
      </c>
    </row>
    <row r="138" spans="1:3" x14ac:dyDescent="0.15">
      <c r="A138" s="139" t="s">
        <v>1792</v>
      </c>
      <c r="B138" s="139">
        <v>137</v>
      </c>
      <c r="C138" s="139" t="s">
        <v>221</v>
      </c>
    </row>
    <row r="139" spans="1:3" x14ac:dyDescent="0.15">
      <c r="A139" s="139" t="s">
        <v>1793</v>
      </c>
      <c r="B139" s="139">
        <v>138</v>
      </c>
      <c r="C139" s="139" t="s">
        <v>170</v>
      </c>
    </row>
    <row r="140" spans="1:3" x14ac:dyDescent="0.15">
      <c r="A140" s="139" t="s">
        <v>1794</v>
      </c>
      <c r="B140" s="139">
        <v>139</v>
      </c>
      <c r="C140" s="139" t="s">
        <v>1875</v>
      </c>
    </row>
    <row r="141" spans="1:3" x14ac:dyDescent="0.15">
      <c r="A141" s="139" t="s">
        <v>1795</v>
      </c>
      <c r="B141" s="139">
        <v>140</v>
      </c>
      <c r="C141" s="139" t="s">
        <v>1876</v>
      </c>
    </row>
    <row r="142" spans="1:3" x14ac:dyDescent="0.15">
      <c r="A142" s="139" t="s">
        <v>1796</v>
      </c>
      <c r="B142" s="139">
        <v>141</v>
      </c>
      <c r="C142" s="139" t="s">
        <v>1877</v>
      </c>
    </row>
    <row r="143" spans="1:3" x14ac:dyDescent="0.15">
      <c r="A143" s="139" t="s">
        <v>1797</v>
      </c>
      <c r="B143" s="139">
        <v>142</v>
      </c>
      <c r="C143" s="139" t="s">
        <v>1878</v>
      </c>
    </row>
    <row r="144" spans="1:3" x14ac:dyDescent="0.15">
      <c r="A144" s="139" t="s">
        <v>1798</v>
      </c>
      <c r="B144" s="139">
        <v>143</v>
      </c>
      <c r="C144" s="139" t="s">
        <v>1879</v>
      </c>
    </row>
    <row r="145" spans="1:3" x14ac:dyDescent="0.15">
      <c r="A145" s="139" t="s">
        <v>6420</v>
      </c>
      <c r="B145" s="139">
        <v>144</v>
      </c>
      <c r="C145" s="139" t="s">
        <v>1880</v>
      </c>
    </row>
    <row r="146" spans="1:3" x14ac:dyDescent="0.15">
      <c r="A146" s="139" t="s">
        <v>1799</v>
      </c>
      <c r="B146" s="139">
        <v>145</v>
      </c>
      <c r="C146" s="139" t="s">
        <v>1881</v>
      </c>
    </row>
    <row r="147" spans="1:3" x14ac:dyDescent="0.15">
      <c r="A147" s="139" t="s">
        <v>1800</v>
      </c>
      <c r="B147" s="139">
        <v>146</v>
      </c>
      <c r="C147" s="139" t="s">
        <v>1882</v>
      </c>
    </row>
    <row r="148" spans="1:3" x14ac:dyDescent="0.15">
      <c r="A148" s="139" t="s">
        <v>1801</v>
      </c>
      <c r="B148" s="139">
        <v>147</v>
      </c>
      <c r="C148" s="139" t="s">
        <v>1883</v>
      </c>
    </row>
    <row r="149" spans="1:3" x14ac:dyDescent="0.15">
      <c r="A149" s="139" t="s">
        <v>1802</v>
      </c>
      <c r="B149" s="139">
        <v>148</v>
      </c>
      <c r="C149" s="139" t="s">
        <v>1884</v>
      </c>
    </row>
    <row r="150" spans="1:3" x14ac:dyDescent="0.15">
      <c r="A150" s="139" t="s">
        <v>1803</v>
      </c>
      <c r="B150" s="139">
        <v>149</v>
      </c>
      <c r="C150" s="139" t="s">
        <v>1885</v>
      </c>
    </row>
    <row r="151" spans="1:3" x14ac:dyDescent="0.15">
      <c r="A151" s="139" t="s">
        <v>6419</v>
      </c>
      <c r="B151" s="139">
        <v>150</v>
      </c>
      <c r="C151" s="139" t="s">
        <v>1886</v>
      </c>
    </row>
    <row r="152" spans="1:3" x14ac:dyDescent="0.15">
      <c r="A152" s="139" t="s">
        <v>1804</v>
      </c>
      <c r="B152" s="139">
        <v>151</v>
      </c>
      <c r="C152" s="139" t="s">
        <v>1887</v>
      </c>
    </row>
    <row r="153" spans="1:3" x14ac:dyDescent="0.15">
      <c r="A153" s="139" t="s">
        <v>1805</v>
      </c>
      <c r="B153" s="139">
        <v>152</v>
      </c>
      <c r="C153" s="139" t="s">
        <v>1888</v>
      </c>
    </row>
    <row r="154" spans="1:3" x14ac:dyDescent="0.15">
      <c r="A154" s="139" t="s">
        <v>1806</v>
      </c>
      <c r="B154" s="139">
        <v>153</v>
      </c>
      <c r="C154" s="139" t="s">
        <v>1889</v>
      </c>
    </row>
    <row r="155" spans="1:3" x14ac:dyDescent="0.15">
      <c r="A155" s="139" t="s">
        <v>1807</v>
      </c>
      <c r="B155" s="139">
        <v>154</v>
      </c>
      <c r="C155" s="139" t="s">
        <v>1890</v>
      </c>
    </row>
    <row r="156" spans="1:3" x14ac:dyDescent="0.15">
      <c r="A156" s="139" t="s">
        <v>1808</v>
      </c>
      <c r="B156" s="139">
        <v>155</v>
      </c>
      <c r="C156" s="139" t="s">
        <v>1891</v>
      </c>
    </row>
    <row r="157" spans="1:3" x14ac:dyDescent="0.15">
      <c r="A157" s="139" t="s">
        <v>1809</v>
      </c>
      <c r="B157" s="139">
        <v>156</v>
      </c>
      <c r="C157" s="139" t="s">
        <v>1892</v>
      </c>
    </row>
    <row r="158" spans="1:3" x14ac:dyDescent="0.15">
      <c r="A158" s="139" t="s">
        <v>1810</v>
      </c>
      <c r="B158" s="139">
        <v>157</v>
      </c>
      <c r="C158" s="139" t="s">
        <v>1893</v>
      </c>
    </row>
    <row r="159" spans="1:3" x14ac:dyDescent="0.15">
      <c r="A159" s="139" t="s">
        <v>1811</v>
      </c>
      <c r="B159" s="139">
        <v>158</v>
      </c>
      <c r="C159" s="139" t="s">
        <v>1894</v>
      </c>
    </row>
    <row r="160" spans="1:3" x14ac:dyDescent="0.15">
      <c r="A160" s="139" t="s">
        <v>1812</v>
      </c>
      <c r="B160" s="139">
        <v>159</v>
      </c>
      <c r="C160" s="139" t="s">
        <v>1895</v>
      </c>
    </row>
    <row r="161" spans="1:3" x14ac:dyDescent="0.15">
      <c r="A161" s="139" t="s">
        <v>1813</v>
      </c>
      <c r="B161" s="139">
        <v>160</v>
      </c>
      <c r="C161" s="139" t="s">
        <v>1896</v>
      </c>
    </row>
    <row r="162" spans="1:3" x14ac:dyDescent="0.15">
      <c r="A162" s="139" t="s">
        <v>1814</v>
      </c>
      <c r="B162" s="139">
        <v>161</v>
      </c>
      <c r="C162" s="139" t="s">
        <v>1897</v>
      </c>
    </row>
    <row r="163" spans="1:3" x14ac:dyDescent="0.15">
      <c r="A163" s="139" t="s">
        <v>1815</v>
      </c>
      <c r="B163" s="139">
        <v>162</v>
      </c>
      <c r="C163" s="139" t="s">
        <v>1898</v>
      </c>
    </row>
    <row r="164" spans="1:3" x14ac:dyDescent="0.15">
      <c r="A164" s="139" t="s">
        <v>1816</v>
      </c>
      <c r="B164" s="139">
        <v>163</v>
      </c>
      <c r="C164" s="139" t="s">
        <v>1899</v>
      </c>
    </row>
    <row r="165" spans="1:3" x14ac:dyDescent="0.15">
      <c r="A165" s="139" t="s">
        <v>1817</v>
      </c>
      <c r="B165" s="139">
        <v>164</v>
      </c>
      <c r="C165" s="139" t="s">
        <v>1900</v>
      </c>
    </row>
    <row r="166" spans="1:3" x14ac:dyDescent="0.15">
      <c r="A166" s="139" t="s">
        <v>1818</v>
      </c>
      <c r="B166" s="139">
        <v>165</v>
      </c>
      <c r="C166" s="139" t="s">
        <v>1901</v>
      </c>
    </row>
    <row r="167" spans="1:3" x14ac:dyDescent="0.15">
      <c r="A167" s="139" t="s">
        <v>1819</v>
      </c>
      <c r="B167" s="139">
        <v>166</v>
      </c>
      <c r="C167" s="139" t="s">
        <v>1902</v>
      </c>
    </row>
    <row r="168" spans="1:3" x14ac:dyDescent="0.15">
      <c r="A168" s="139" t="s">
        <v>1820</v>
      </c>
      <c r="B168" s="139">
        <v>167</v>
      </c>
      <c r="C168" s="139" t="s">
        <v>1903</v>
      </c>
    </row>
    <row r="169" spans="1:3" x14ac:dyDescent="0.15">
      <c r="A169" s="139" t="s">
        <v>1821</v>
      </c>
      <c r="B169" s="139">
        <v>168</v>
      </c>
      <c r="C169" s="139" t="s">
        <v>1904</v>
      </c>
    </row>
    <row r="170" spans="1:3" x14ac:dyDescent="0.15">
      <c r="A170" s="139" t="s">
        <v>1822</v>
      </c>
      <c r="B170" s="139">
        <v>169</v>
      </c>
      <c r="C170" s="139" t="s">
        <v>1905</v>
      </c>
    </row>
    <row r="171" spans="1:3" x14ac:dyDescent="0.15">
      <c r="A171" s="139" t="s">
        <v>4248</v>
      </c>
      <c r="B171" s="139">
        <v>170</v>
      </c>
      <c r="C171" s="139" t="s">
        <v>1906</v>
      </c>
    </row>
    <row r="172" spans="1:3" x14ac:dyDescent="0.15">
      <c r="A172" s="139" t="s">
        <v>4244</v>
      </c>
      <c r="B172" s="139">
        <v>171</v>
      </c>
      <c r="C172" s="139" t="s">
        <v>1907</v>
      </c>
    </row>
    <row r="173" spans="1:3" x14ac:dyDescent="0.15">
      <c r="A173" s="139" t="s">
        <v>4249</v>
      </c>
      <c r="B173" s="139">
        <v>172</v>
      </c>
      <c r="C173" s="139" t="s">
        <v>1908</v>
      </c>
    </row>
    <row r="174" spans="1:3" x14ac:dyDescent="0.15">
      <c r="A174" s="139" t="s">
        <v>4250</v>
      </c>
      <c r="B174" s="139">
        <v>173</v>
      </c>
      <c r="C174" s="139" t="s">
        <v>1909</v>
      </c>
    </row>
    <row r="175" spans="1:3" x14ac:dyDescent="0.15">
      <c r="A175" s="139" t="s">
        <v>4245</v>
      </c>
      <c r="B175" s="139">
        <v>174</v>
      </c>
      <c r="C175" s="139" t="s">
        <v>1910</v>
      </c>
    </row>
    <row r="176" spans="1:3" x14ac:dyDescent="0.15">
      <c r="A176" s="139" t="s">
        <v>4246</v>
      </c>
      <c r="B176" s="139">
        <v>175</v>
      </c>
      <c r="C176" s="139" t="s">
        <v>1911</v>
      </c>
    </row>
    <row r="177" spans="1:3" x14ac:dyDescent="0.15">
      <c r="A177" s="139" t="s">
        <v>4247</v>
      </c>
      <c r="B177" s="139">
        <v>176</v>
      </c>
      <c r="C177" s="139" t="s">
        <v>1912</v>
      </c>
    </row>
    <row r="178" spans="1:3" x14ac:dyDescent="0.15">
      <c r="A178" s="124" t="s">
        <v>1870</v>
      </c>
      <c r="B178" s="139">
        <v>177</v>
      </c>
      <c r="C178" s="139" t="s">
        <v>1913</v>
      </c>
    </row>
    <row r="179" spans="1:3" x14ac:dyDescent="0.15">
      <c r="A179" s="139" t="s">
        <v>5437</v>
      </c>
      <c r="B179" s="139">
        <v>178</v>
      </c>
      <c r="C179" s="139" t="s">
        <v>1914</v>
      </c>
    </row>
    <row r="180" spans="1:3" x14ac:dyDescent="0.15">
      <c r="A180" s="139" t="s">
        <v>1823</v>
      </c>
      <c r="B180" s="139">
        <v>179</v>
      </c>
      <c r="C180" s="139" t="s">
        <v>215</v>
      </c>
    </row>
    <row r="181" spans="1:3" x14ac:dyDescent="0.15">
      <c r="A181" s="139" t="s">
        <v>1824</v>
      </c>
      <c r="B181" s="139">
        <v>180</v>
      </c>
      <c r="C181" s="139" t="s">
        <v>156</v>
      </c>
    </row>
    <row r="182" spans="1:3" x14ac:dyDescent="0.15">
      <c r="A182" s="139" t="s">
        <v>1825</v>
      </c>
      <c r="B182" s="139">
        <v>181</v>
      </c>
      <c r="C182" s="139" t="s">
        <v>204</v>
      </c>
    </row>
    <row r="183" spans="1:3" x14ac:dyDescent="0.15">
      <c r="A183" s="139" t="s">
        <v>1826</v>
      </c>
      <c r="B183" s="139">
        <v>182</v>
      </c>
      <c r="C183" s="139" t="s">
        <v>174</v>
      </c>
    </row>
    <row r="184" spans="1:3" x14ac:dyDescent="0.15">
      <c r="A184" s="139" t="s">
        <v>1827</v>
      </c>
      <c r="B184" s="139">
        <v>183</v>
      </c>
      <c r="C184" s="139" t="s">
        <v>202</v>
      </c>
    </row>
    <row r="185" spans="1:3" x14ac:dyDescent="0.15">
      <c r="A185" s="139" t="s">
        <v>1828</v>
      </c>
      <c r="B185" s="139">
        <v>184</v>
      </c>
      <c r="C185" s="139" t="s">
        <v>1915</v>
      </c>
    </row>
    <row r="186" spans="1:3" x14ac:dyDescent="0.15">
      <c r="A186" s="139" t="s">
        <v>1829</v>
      </c>
      <c r="B186" s="139">
        <v>185</v>
      </c>
      <c r="C186" s="139" t="s">
        <v>383</v>
      </c>
    </row>
    <row r="187" spans="1:3" x14ac:dyDescent="0.15">
      <c r="A187" s="139" t="s">
        <v>1830</v>
      </c>
      <c r="B187" s="139">
        <v>186</v>
      </c>
      <c r="C187" s="139" t="s">
        <v>1916</v>
      </c>
    </row>
    <row r="188" spans="1:3" x14ac:dyDescent="0.15">
      <c r="A188" s="139" t="s">
        <v>1831</v>
      </c>
      <c r="B188" s="139">
        <v>187</v>
      </c>
      <c r="C188" s="139" t="s">
        <v>1917</v>
      </c>
    </row>
    <row r="189" spans="1:3" x14ac:dyDescent="0.15">
      <c r="A189" s="139" t="s">
        <v>1832</v>
      </c>
      <c r="B189" s="139">
        <v>188</v>
      </c>
      <c r="C189" s="139" t="s">
        <v>1918</v>
      </c>
    </row>
    <row r="190" spans="1:3" x14ac:dyDescent="0.15">
      <c r="A190" s="139" t="s">
        <v>1833</v>
      </c>
      <c r="B190" s="139">
        <v>189</v>
      </c>
      <c r="C190" s="139" t="s">
        <v>1919</v>
      </c>
    </row>
    <row r="191" spans="1:3" x14ac:dyDescent="0.15">
      <c r="A191" s="139" t="s">
        <v>1834</v>
      </c>
      <c r="B191" s="139">
        <v>190</v>
      </c>
      <c r="C191" s="139" t="s">
        <v>1920</v>
      </c>
    </row>
    <row r="192" spans="1:3" x14ac:dyDescent="0.15">
      <c r="A192" s="139" t="s">
        <v>1835</v>
      </c>
      <c r="B192" s="139">
        <v>191</v>
      </c>
      <c r="C192" s="139" t="s">
        <v>1921</v>
      </c>
    </row>
    <row r="193" spans="1:3" x14ac:dyDescent="0.15">
      <c r="A193" s="139" t="s">
        <v>1836</v>
      </c>
      <c r="B193" s="139">
        <v>192</v>
      </c>
      <c r="C193" s="139" t="s">
        <v>1922</v>
      </c>
    </row>
    <row r="194" spans="1:3" x14ac:dyDescent="0.15">
      <c r="A194" s="139" t="s">
        <v>1837</v>
      </c>
      <c r="B194" s="139">
        <v>193</v>
      </c>
      <c r="C194" s="139" t="s">
        <v>1923</v>
      </c>
    </row>
    <row r="195" spans="1:3" x14ac:dyDescent="0.15">
      <c r="A195" s="139" t="s">
        <v>1838</v>
      </c>
      <c r="B195" s="139">
        <v>194</v>
      </c>
      <c r="C195" s="139" t="s">
        <v>1924</v>
      </c>
    </row>
    <row r="196" spans="1:3" x14ac:dyDescent="0.15">
      <c r="A196" s="139" t="s">
        <v>1839</v>
      </c>
      <c r="B196" s="139">
        <v>195</v>
      </c>
      <c r="C196" s="139" t="s">
        <v>1925</v>
      </c>
    </row>
    <row r="197" spans="1:3" x14ac:dyDescent="0.15">
      <c r="A197" s="139" t="s">
        <v>1840</v>
      </c>
      <c r="B197" s="139">
        <v>196</v>
      </c>
      <c r="C197" s="139" t="s">
        <v>1926</v>
      </c>
    </row>
    <row r="198" spans="1:3" x14ac:dyDescent="0.15">
      <c r="A198" s="139" t="s">
        <v>1841</v>
      </c>
      <c r="B198" s="139">
        <v>197</v>
      </c>
      <c r="C198" s="139" t="s">
        <v>1927</v>
      </c>
    </row>
    <row r="199" spans="1:3" x14ac:dyDescent="0.15">
      <c r="A199" s="139" t="s">
        <v>1842</v>
      </c>
      <c r="B199" s="139">
        <v>198</v>
      </c>
      <c r="C199" s="139" t="s">
        <v>1928</v>
      </c>
    </row>
    <row r="200" spans="1:3" x14ac:dyDescent="0.15">
      <c r="A200" s="139" t="s">
        <v>1843</v>
      </c>
      <c r="B200" s="139">
        <v>199</v>
      </c>
      <c r="C200" s="139" t="s">
        <v>1929</v>
      </c>
    </row>
    <row r="201" spans="1:3" x14ac:dyDescent="0.15">
      <c r="A201" s="139" t="s">
        <v>1844</v>
      </c>
      <c r="B201" s="139">
        <v>200</v>
      </c>
      <c r="C201" s="139" t="s">
        <v>1930</v>
      </c>
    </row>
    <row r="202" spans="1:3" x14ac:dyDescent="0.15">
      <c r="A202" s="139" t="s">
        <v>1845</v>
      </c>
      <c r="B202" s="139">
        <v>201</v>
      </c>
      <c r="C202" s="139" t="s">
        <v>1931</v>
      </c>
    </row>
    <row r="203" spans="1:3" x14ac:dyDescent="0.15">
      <c r="A203" s="139" t="s">
        <v>1846</v>
      </c>
      <c r="B203" s="139">
        <v>202</v>
      </c>
      <c r="C203" s="139" t="s">
        <v>1932</v>
      </c>
    </row>
    <row r="204" spans="1:3" x14ac:dyDescent="0.15">
      <c r="A204" s="139" t="s">
        <v>1847</v>
      </c>
      <c r="B204" s="139">
        <v>203</v>
      </c>
      <c r="C204" s="139" t="s">
        <v>1933</v>
      </c>
    </row>
    <row r="205" spans="1:3" x14ac:dyDescent="0.15">
      <c r="A205" s="139" t="s">
        <v>1848</v>
      </c>
      <c r="B205" s="139">
        <v>204</v>
      </c>
      <c r="C205" s="139" t="s">
        <v>1934</v>
      </c>
    </row>
    <row r="206" spans="1:3" x14ac:dyDescent="0.15">
      <c r="A206" s="139" t="s">
        <v>1849</v>
      </c>
      <c r="B206" s="139">
        <v>205</v>
      </c>
      <c r="C206" s="139" t="s">
        <v>1935</v>
      </c>
    </row>
    <row r="207" spans="1:3" x14ac:dyDescent="0.15">
      <c r="A207" s="139" t="s">
        <v>1850</v>
      </c>
      <c r="B207" s="139">
        <v>206</v>
      </c>
      <c r="C207" s="139" t="s">
        <v>1936</v>
      </c>
    </row>
    <row r="208" spans="1:3" x14ac:dyDescent="0.15">
      <c r="A208" s="139" t="s">
        <v>1851</v>
      </c>
      <c r="B208" s="139">
        <v>207</v>
      </c>
      <c r="C208" s="139" t="s">
        <v>1937</v>
      </c>
    </row>
    <row r="209" spans="1:3" x14ac:dyDescent="0.15">
      <c r="A209" s="139" t="s">
        <v>1852</v>
      </c>
      <c r="B209" s="139">
        <v>208</v>
      </c>
      <c r="C209" s="139" t="s">
        <v>1938</v>
      </c>
    </row>
    <row r="210" spans="1:3" x14ac:dyDescent="0.15">
      <c r="A210" s="139" t="s">
        <v>1853</v>
      </c>
      <c r="B210" s="139">
        <v>209</v>
      </c>
      <c r="C210" s="139" t="s">
        <v>1939</v>
      </c>
    </row>
    <row r="211" spans="1:3" x14ac:dyDescent="0.15">
      <c r="A211" s="139" t="s">
        <v>1854</v>
      </c>
      <c r="B211" s="139">
        <v>210</v>
      </c>
      <c r="C211" s="139" t="s">
        <v>1940</v>
      </c>
    </row>
    <row r="212" spans="1:3" x14ac:dyDescent="0.15">
      <c r="A212" s="139" t="s">
        <v>1855</v>
      </c>
      <c r="B212" s="139">
        <v>211</v>
      </c>
      <c r="C212" s="139" t="s">
        <v>1941</v>
      </c>
    </row>
    <row r="213" spans="1:3" x14ac:dyDescent="0.15">
      <c r="A213" s="139" t="s">
        <v>1856</v>
      </c>
      <c r="B213" s="139">
        <v>212</v>
      </c>
      <c r="C213" s="139" t="s">
        <v>1942</v>
      </c>
    </row>
    <row r="214" spans="1:3" x14ac:dyDescent="0.15">
      <c r="A214" s="139" t="s">
        <v>1857</v>
      </c>
      <c r="B214" s="139">
        <v>213</v>
      </c>
      <c r="C214" s="139" t="s">
        <v>1943</v>
      </c>
    </row>
    <row r="215" spans="1:3" x14ac:dyDescent="0.15">
      <c r="A215" s="139" t="s">
        <v>1858</v>
      </c>
      <c r="B215" s="139">
        <v>214</v>
      </c>
      <c r="C215" s="139" t="s">
        <v>1944</v>
      </c>
    </row>
    <row r="216" spans="1:3" x14ac:dyDescent="0.15">
      <c r="A216" s="139" t="s">
        <v>1859</v>
      </c>
      <c r="B216" s="139">
        <v>215</v>
      </c>
      <c r="C216" s="139" t="s">
        <v>1945</v>
      </c>
    </row>
    <row r="217" spans="1:3" x14ac:dyDescent="0.15">
      <c r="A217" s="139" t="s">
        <v>1860</v>
      </c>
      <c r="B217" s="139">
        <v>216</v>
      </c>
      <c r="C217" s="139" t="s">
        <v>1946</v>
      </c>
    </row>
    <row r="218" spans="1:3" x14ac:dyDescent="0.15">
      <c r="A218" s="139" t="s">
        <v>1861</v>
      </c>
      <c r="B218" s="139">
        <v>217</v>
      </c>
      <c r="C218" s="139" t="s">
        <v>1947</v>
      </c>
    </row>
    <row r="219" spans="1:3" x14ac:dyDescent="0.15">
      <c r="A219" s="139" t="s">
        <v>1862</v>
      </c>
      <c r="B219" s="139">
        <v>218</v>
      </c>
      <c r="C219" s="139" t="s">
        <v>1948</v>
      </c>
    </row>
    <row r="220" spans="1:3" x14ac:dyDescent="0.15">
      <c r="A220" s="139" t="s">
        <v>1863</v>
      </c>
      <c r="B220" s="139">
        <v>219</v>
      </c>
      <c r="C220" s="139" t="s">
        <v>1949</v>
      </c>
    </row>
    <row r="221" spans="1:3" x14ac:dyDescent="0.15">
      <c r="A221" s="139" t="s">
        <v>1864</v>
      </c>
      <c r="B221" s="139">
        <v>220</v>
      </c>
      <c r="C221" s="139" t="s">
        <v>1950</v>
      </c>
    </row>
    <row r="222" spans="1:3" x14ac:dyDescent="0.15">
      <c r="A222" s="139" t="s">
        <v>1865</v>
      </c>
      <c r="B222" s="139">
        <v>221</v>
      </c>
      <c r="C222" s="139">
        <v>496048</v>
      </c>
    </row>
    <row r="223" spans="1:3" x14ac:dyDescent="0.15">
      <c r="A223" s="139" t="s">
        <v>1866</v>
      </c>
      <c r="B223" s="139">
        <v>222</v>
      </c>
      <c r="C223" s="139" t="s">
        <v>1951</v>
      </c>
    </row>
    <row r="224" spans="1:3" x14ac:dyDescent="0.15">
      <c r="A224" s="139" t="s">
        <v>1867</v>
      </c>
      <c r="B224" s="139">
        <v>223</v>
      </c>
      <c r="C224" s="139" t="s">
        <v>1952</v>
      </c>
    </row>
    <row r="225" spans="1:3" x14ac:dyDescent="0.15">
      <c r="A225" s="139" t="s">
        <v>1868</v>
      </c>
      <c r="B225" s="139">
        <v>224</v>
      </c>
      <c r="C225" s="139" t="s">
        <v>1953</v>
      </c>
    </row>
  </sheetData>
  <phoneticPr fontId="4"/>
  <conditionalFormatting sqref="C2:C22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959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71"/>
    <col min="5" max="16384" width="9" style="72"/>
  </cols>
  <sheetData>
    <row r="1" spans="1:4" hidden="1" x14ac:dyDescent="0.15">
      <c r="B1" s="72">
        <v>957</v>
      </c>
      <c r="C1" s="71" t="s">
        <v>95</v>
      </c>
    </row>
    <row r="2" spans="1:4" hidden="1" x14ac:dyDescent="0.15">
      <c r="A2" s="71" t="s">
        <v>216</v>
      </c>
      <c r="B2" s="72">
        <v>980</v>
      </c>
      <c r="C2" s="71" t="s">
        <v>96</v>
      </c>
    </row>
    <row r="3" spans="1:4" hidden="1" x14ac:dyDescent="0.15">
      <c r="A3" s="71">
        <v>1</v>
      </c>
      <c r="B3" s="71" t="s">
        <v>110</v>
      </c>
      <c r="C3" s="74" t="s">
        <v>98</v>
      </c>
      <c r="D3" s="71" t="s">
        <v>99</v>
      </c>
    </row>
    <row r="4" spans="1:4" hidden="1" x14ac:dyDescent="0.15">
      <c r="A4" s="71">
        <v>2</v>
      </c>
      <c r="B4" s="71" t="s">
        <v>106</v>
      </c>
      <c r="C4" s="74" t="s">
        <v>98</v>
      </c>
      <c r="D4" s="71" t="s">
        <v>99</v>
      </c>
    </row>
    <row r="5" spans="1:4" hidden="1" x14ac:dyDescent="0.15">
      <c r="A5" s="71">
        <v>3</v>
      </c>
      <c r="B5" s="71" t="s">
        <v>117</v>
      </c>
      <c r="C5" s="74" t="s">
        <v>98</v>
      </c>
      <c r="D5" s="71" t="s">
        <v>99</v>
      </c>
    </row>
    <row r="6" spans="1:4" hidden="1" x14ac:dyDescent="0.15">
      <c r="A6" s="71">
        <v>4</v>
      </c>
      <c r="B6" s="71" t="s">
        <v>101</v>
      </c>
      <c r="C6" s="74" t="s">
        <v>98</v>
      </c>
      <c r="D6" s="71" t="s">
        <v>99</v>
      </c>
    </row>
    <row r="7" spans="1:4" hidden="1" x14ac:dyDescent="0.15">
      <c r="A7" s="71">
        <v>5</v>
      </c>
      <c r="B7" s="71" t="s">
        <v>108</v>
      </c>
      <c r="C7" s="74" t="s">
        <v>98</v>
      </c>
      <c r="D7" s="71" t="s">
        <v>99</v>
      </c>
    </row>
    <row r="8" spans="1:4" hidden="1" x14ac:dyDescent="0.15">
      <c r="A8" s="71">
        <v>6</v>
      </c>
      <c r="B8" s="71" t="s">
        <v>109</v>
      </c>
      <c r="C8" s="74" t="s">
        <v>98</v>
      </c>
      <c r="D8" s="71" t="s">
        <v>99</v>
      </c>
    </row>
    <row r="9" spans="1:4" hidden="1" x14ac:dyDescent="0.15">
      <c r="A9" s="71">
        <v>7</v>
      </c>
      <c r="B9" s="71" t="s">
        <v>101</v>
      </c>
      <c r="C9" s="74" t="s">
        <v>98</v>
      </c>
      <c r="D9" s="71" t="s">
        <v>99</v>
      </c>
    </row>
    <row r="10" spans="1:4" hidden="1" x14ac:dyDescent="0.15">
      <c r="A10" s="71">
        <v>8</v>
      </c>
      <c r="B10" s="71" t="s">
        <v>119</v>
      </c>
      <c r="C10" s="74" t="s">
        <v>98</v>
      </c>
      <c r="D10" s="71" t="s">
        <v>118</v>
      </c>
    </row>
    <row r="11" spans="1:4" hidden="1" x14ac:dyDescent="0.15">
      <c r="A11" s="71">
        <v>9</v>
      </c>
      <c r="B11" s="71" t="s">
        <v>114</v>
      </c>
      <c r="C11" s="74" t="s">
        <v>98</v>
      </c>
      <c r="D11" s="71" t="s">
        <v>118</v>
      </c>
    </row>
    <row r="12" spans="1:4" hidden="1" x14ac:dyDescent="0.15">
      <c r="A12" s="71">
        <v>10</v>
      </c>
      <c r="B12" s="71" t="s">
        <v>111</v>
      </c>
      <c r="C12" s="74" t="s">
        <v>98</v>
      </c>
      <c r="D12" s="71" t="s">
        <v>118</v>
      </c>
    </row>
    <row r="13" spans="1:4" hidden="1" x14ac:dyDescent="0.15">
      <c r="A13" s="71">
        <v>11</v>
      </c>
      <c r="B13" s="71" t="s">
        <v>125</v>
      </c>
      <c r="C13" s="74" t="s">
        <v>98</v>
      </c>
      <c r="D13" s="71" t="s">
        <v>118</v>
      </c>
    </row>
    <row r="14" spans="1:4" hidden="1" x14ac:dyDescent="0.15">
      <c r="A14" s="71">
        <v>12</v>
      </c>
      <c r="B14" s="71" t="s">
        <v>106</v>
      </c>
      <c r="C14" s="74" t="s">
        <v>98</v>
      </c>
      <c r="D14" s="71" t="s">
        <v>126</v>
      </c>
    </row>
    <row r="15" spans="1:4" hidden="1" x14ac:dyDescent="0.15">
      <c r="A15" s="71">
        <v>13</v>
      </c>
      <c r="B15" s="71" t="s">
        <v>108</v>
      </c>
      <c r="C15" s="74" t="s">
        <v>98</v>
      </c>
      <c r="D15" s="71" t="s">
        <v>118</v>
      </c>
    </row>
    <row r="16" spans="1:4" hidden="1" x14ac:dyDescent="0.15">
      <c r="A16" s="71">
        <v>14</v>
      </c>
      <c r="B16" s="71" t="s">
        <v>128</v>
      </c>
      <c r="C16" s="74" t="s">
        <v>98</v>
      </c>
      <c r="D16" s="71" t="s">
        <v>118</v>
      </c>
    </row>
    <row r="17" spans="1:4" hidden="1" x14ac:dyDescent="0.15">
      <c r="A17" s="71">
        <v>15</v>
      </c>
      <c r="B17" s="71" t="s">
        <v>108</v>
      </c>
      <c r="C17" s="74" t="s">
        <v>98</v>
      </c>
      <c r="D17" s="71" t="s">
        <v>126</v>
      </c>
    </row>
    <row r="18" spans="1:4" hidden="1" x14ac:dyDescent="0.15">
      <c r="A18" s="71">
        <v>16</v>
      </c>
      <c r="B18" s="71" t="s">
        <v>104</v>
      </c>
      <c r="C18" s="74" t="s">
        <v>98</v>
      </c>
      <c r="D18" s="71" t="s">
        <v>126</v>
      </c>
    </row>
    <row r="19" spans="1:4" hidden="1" x14ac:dyDescent="0.15">
      <c r="A19" s="71">
        <v>17</v>
      </c>
      <c r="B19" s="71" t="s">
        <v>100</v>
      </c>
      <c r="C19" s="74" t="s">
        <v>98</v>
      </c>
      <c r="D19" s="71" t="s">
        <v>129</v>
      </c>
    </row>
    <row r="20" spans="1:4" hidden="1" x14ac:dyDescent="0.15">
      <c r="A20" s="71">
        <v>18</v>
      </c>
      <c r="B20" s="71" t="s">
        <v>136</v>
      </c>
      <c r="C20" s="74" t="s">
        <v>98</v>
      </c>
      <c r="D20" s="71" t="s">
        <v>129</v>
      </c>
    </row>
    <row r="21" spans="1:4" hidden="1" x14ac:dyDescent="0.15">
      <c r="A21" s="71">
        <v>19</v>
      </c>
      <c r="B21" s="71" t="s">
        <v>114</v>
      </c>
      <c r="C21" s="74" t="s">
        <v>130</v>
      </c>
      <c r="D21" s="71" t="s">
        <v>144</v>
      </c>
    </row>
    <row r="22" spans="1:4" hidden="1" x14ac:dyDescent="0.15">
      <c r="A22" s="71">
        <v>20</v>
      </c>
      <c r="B22" s="71" t="s">
        <v>124</v>
      </c>
      <c r="C22" s="74" t="s">
        <v>130</v>
      </c>
      <c r="D22" s="71" t="s">
        <v>99</v>
      </c>
    </row>
    <row r="23" spans="1:4" hidden="1" x14ac:dyDescent="0.15">
      <c r="A23" s="71">
        <v>21</v>
      </c>
      <c r="B23" s="71" t="s">
        <v>113</v>
      </c>
      <c r="C23" s="74" t="s">
        <v>130</v>
      </c>
      <c r="D23" s="71" t="s">
        <v>99</v>
      </c>
    </row>
    <row r="24" spans="1:4" hidden="1" x14ac:dyDescent="0.15">
      <c r="A24" s="71">
        <v>22</v>
      </c>
      <c r="B24" s="71" t="s">
        <v>107</v>
      </c>
      <c r="C24" s="74" t="s">
        <v>130</v>
      </c>
      <c r="D24" s="71" t="s">
        <v>99</v>
      </c>
    </row>
    <row r="25" spans="1:4" hidden="1" x14ac:dyDescent="0.15">
      <c r="A25" s="71">
        <v>23</v>
      </c>
      <c r="B25" s="71" t="s">
        <v>109</v>
      </c>
      <c r="C25" s="74" t="s">
        <v>130</v>
      </c>
      <c r="D25" s="71" t="s">
        <v>99</v>
      </c>
    </row>
    <row r="26" spans="1:4" hidden="1" x14ac:dyDescent="0.15">
      <c r="A26" s="71">
        <v>24</v>
      </c>
      <c r="B26" s="71" t="s">
        <v>110</v>
      </c>
      <c r="C26" s="74" t="s">
        <v>130</v>
      </c>
      <c r="D26" s="71" t="s">
        <v>99</v>
      </c>
    </row>
    <row r="27" spans="1:4" hidden="1" x14ac:dyDescent="0.15">
      <c r="A27" s="71">
        <v>25</v>
      </c>
      <c r="B27" s="71" t="s">
        <v>119</v>
      </c>
      <c r="C27" s="74" t="s">
        <v>130</v>
      </c>
      <c r="D27" s="71" t="s">
        <v>99</v>
      </c>
    </row>
    <row r="28" spans="1:4" hidden="1" x14ac:dyDescent="0.15">
      <c r="A28" s="71">
        <v>26</v>
      </c>
      <c r="B28" s="71" t="s">
        <v>105</v>
      </c>
      <c r="C28" s="74" t="s">
        <v>130</v>
      </c>
      <c r="D28" s="71" t="s">
        <v>99</v>
      </c>
    </row>
    <row r="29" spans="1:4" hidden="1" x14ac:dyDescent="0.15">
      <c r="A29" s="71">
        <v>27</v>
      </c>
      <c r="B29" s="71" t="s">
        <v>114</v>
      </c>
      <c r="C29" s="74" t="s">
        <v>130</v>
      </c>
      <c r="D29" s="71" t="s">
        <v>99</v>
      </c>
    </row>
    <row r="30" spans="1:4" hidden="1" x14ac:dyDescent="0.15">
      <c r="A30" s="71">
        <v>28</v>
      </c>
      <c r="B30" s="71" t="s">
        <v>111</v>
      </c>
      <c r="C30" s="74" t="s">
        <v>130</v>
      </c>
      <c r="D30" s="71" t="s">
        <v>99</v>
      </c>
    </row>
    <row r="31" spans="1:4" hidden="1" x14ac:dyDescent="0.15">
      <c r="A31" s="71">
        <v>29</v>
      </c>
      <c r="B31" s="71" t="s">
        <v>111</v>
      </c>
      <c r="C31" s="74" t="s">
        <v>130</v>
      </c>
      <c r="D31" s="71" t="s">
        <v>99</v>
      </c>
    </row>
    <row r="32" spans="1:4" hidden="1" x14ac:dyDescent="0.15">
      <c r="A32" s="71">
        <v>30</v>
      </c>
      <c r="B32" s="71" t="s">
        <v>117</v>
      </c>
      <c r="C32" s="74" t="s">
        <v>130</v>
      </c>
      <c r="D32" s="71" t="s">
        <v>99</v>
      </c>
    </row>
    <row r="33" spans="1:4" hidden="1" x14ac:dyDescent="0.15">
      <c r="A33" s="71">
        <v>31</v>
      </c>
      <c r="B33" s="71" t="s">
        <v>105</v>
      </c>
      <c r="C33" s="74" t="s">
        <v>130</v>
      </c>
      <c r="D33" s="71" t="s">
        <v>99</v>
      </c>
    </row>
    <row r="34" spans="1:4" hidden="1" x14ac:dyDescent="0.15">
      <c r="A34" s="71">
        <v>32</v>
      </c>
      <c r="B34" s="71" t="s">
        <v>104</v>
      </c>
      <c r="C34" s="74" t="s">
        <v>130</v>
      </c>
      <c r="D34" s="71" t="s">
        <v>99</v>
      </c>
    </row>
    <row r="35" spans="1:4" hidden="1" x14ac:dyDescent="0.15">
      <c r="A35" s="71">
        <v>33</v>
      </c>
      <c r="B35" s="71" t="s">
        <v>125</v>
      </c>
      <c r="C35" s="74" t="s">
        <v>130</v>
      </c>
      <c r="D35" s="71" t="s">
        <v>99</v>
      </c>
    </row>
    <row r="36" spans="1:4" hidden="1" x14ac:dyDescent="0.15">
      <c r="A36" s="71">
        <v>34</v>
      </c>
      <c r="B36" s="71" t="s">
        <v>104</v>
      </c>
      <c r="C36" s="74" t="s">
        <v>130</v>
      </c>
      <c r="D36" s="71" t="s">
        <v>99</v>
      </c>
    </row>
    <row r="37" spans="1:4" hidden="1" x14ac:dyDescent="0.15">
      <c r="A37" s="71">
        <v>35</v>
      </c>
      <c r="B37" s="71" t="s">
        <v>97</v>
      </c>
      <c r="C37" s="74" t="s">
        <v>130</v>
      </c>
      <c r="D37" s="71" t="s">
        <v>99</v>
      </c>
    </row>
    <row r="38" spans="1:4" hidden="1" x14ac:dyDescent="0.15">
      <c r="A38" s="71">
        <v>36</v>
      </c>
      <c r="B38" s="71" t="s">
        <v>114</v>
      </c>
      <c r="C38" s="74" t="s">
        <v>130</v>
      </c>
      <c r="D38" s="71" t="s">
        <v>99</v>
      </c>
    </row>
    <row r="39" spans="1:4" hidden="1" x14ac:dyDescent="0.15">
      <c r="A39" s="71">
        <v>37</v>
      </c>
      <c r="B39" s="71" t="s">
        <v>114</v>
      </c>
      <c r="C39" s="74" t="s">
        <v>130</v>
      </c>
      <c r="D39" s="71" t="s">
        <v>118</v>
      </c>
    </row>
    <row r="40" spans="1:4" hidden="1" x14ac:dyDescent="0.15">
      <c r="A40" s="71">
        <v>38</v>
      </c>
      <c r="B40" s="71" t="s">
        <v>111</v>
      </c>
      <c r="C40" s="74" t="s">
        <v>130</v>
      </c>
      <c r="D40" s="71" t="s">
        <v>118</v>
      </c>
    </row>
    <row r="41" spans="1:4" hidden="1" x14ac:dyDescent="0.15">
      <c r="A41" s="71">
        <v>39</v>
      </c>
      <c r="B41" s="71" t="s">
        <v>111</v>
      </c>
      <c r="C41" s="74" t="s">
        <v>130</v>
      </c>
      <c r="D41" s="71" t="s">
        <v>118</v>
      </c>
    </row>
    <row r="42" spans="1:4" hidden="1" x14ac:dyDescent="0.15">
      <c r="A42" s="71">
        <v>40</v>
      </c>
      <c r="B42" s="71" t="s">
        <v>111</v>
      </c>
      <c r="C42" s="74" t="s">
        <v>130</v>
      </c>
      <c r="D42" s="71" t="s">
        <v>118</v>
      </c>
    </row>
    <row r="43" spans="1:4" hidden="1" x14ac:dyDescent="0.15">
      <c r="A43" s="71">
        <v>41</v>
      </c>
      <c r="B43" s="71" t="s">
        <v>111</v>
      </c>
      <c r="C43" s="74" t="s">
        <v>130</v>
      </c>
      <c r="D43" s="71" t="s">
        <v>118</v>
      </c>
    </row>
    <row r="44" spans="1:4" hidden="1" x14ac:dyDescent="0.15">
      <c r="A44" s="71">
        <v>42</v>
      </c>
      <c r="B44" s="71" t="s">
        <v>108</v>
      </c>
      <c r="C44" s="74" t="s">
        <v>130</v>
      </c>
      <c r="D44" s="71" t="s">
        <v>118</v>
      </c>
    </row>
    <row r="45" spans="1:4" hidden="1" x14ac:dyDescent="0.15">
      <c r="A45" s="71">
        <v>43</v>
      </c>
      <c r="B45" s="71" t="s">
        <v>108</v>
      </c>
      <c r="C45" s="74" t="s">
        <v>130</v>
      </c>
      <c r="D45" s="71" t="s">
        <v>118</v>
      </c>
    </row>
    <row r="46" spans="1:4" hidden="1" x14ac:dyDescent="0.15">
      <c r="A46" s="71">
        <v>44</v>
      </c>
      <c r="B46" s="71" t="s">
        <v>109</v>
      </c>
      <c r="C46" s="74" t="s">
        <v>130</v>
      </c>
      <c r="D46" s="71" t="s">
        <v>118</v>
      </c>
    </row>
    <row r="47" spans="1:4" hidden="1" x14ac:dyDescent="0.15">
      <c r="A47" s="71">
        <v>45</v>
      </c>
      <c r="B47" s="71" t="s">
        <v>109</v>
      </c>
      <c r="C47" s="74" t="s">
        <v>130</v>
      </c>
      <c r="D47" s="71" t="s">
        <v>118</v>
      </c>
    </row>
    <row r="48" spans="1:4" hidden="1" x14ac:dyDescent="0.15">
      <c r="A48" s="71">
        <v>46</v>
      </c>
      <c r="B48" s="71" t="s">
        <v>97</v>
      </c>
      <c r="C48" s="74" t="s">
        <v>130</v>
      </c>
      <c r="D48" s="71" t="s">
        <v>118</v>
      </c>
    </row>
    <row r="49" spans="1:4" hidden="1" x14ac:dyDescent="0.15">
      <c r="A49" s="71">
        <v>47</v>
      </c>
      <c r="B49" s="71" t="s">
        <v>97</v>
      </c>
      <c r="C49" s="74" t="s">
        <v>130</v>
      </c>
      <c r="D49" s="71" t="s">
        <v>118</v>
      </c>
    </row>
    <row r="50" spans="1:4" hidden="1" x14ac:dyDescent="0.15">
      <c r="A50" s="71">
        <v>48</v>
      </c>
      <c r="B50" s="71" t="s">
        <v>111</v>
      </c>
      <c r="C50" s="74" t="s">
        <v>130</v>
      </c>
      <c r="D50" s="71" t="s">
        <v>118</v>
      </c>
    </row>
    <row r="51" spans="1:4" hidden="1" x14ac:dyDescent="0.15">
      <c r="A51" s="71">
        <v>49</v>
      </c>
      <c r="B51" s="71" t="s">
        <v>111</v>
      </c>
      <c r="C51" s="74" t="s">
        <v>130</v>
      </c>
      <c r="D51" s="71" t="s">
        <v>118</v>
      </c>
    </row>
    <row r="52" spans="1:4" hidden="1" x14ac:dyDescent="0.15">
      <c r="A52" s="71">
        <v>50</v>
      </c>
      <c r="B52" s="71" t="s">
        <v>148</v>
      </c>
      <c r="C52" s="74" t="s">
        <v>130</v>
      </c>
      <c r="D52" s="71" t="s">
        <v>118</v>
      </c>
    </row>
    <row r="53" spans="1:4" hidden="1" x14ac:dyDescent="0.15">
      <c r="A53" s="71">
        <v>51</v>
      </c>
      <c r="B53" s="71" t="s">
        <v>106</v>
      </c>
      <c r="C53" s="74" t="s">
        <v>130</v>
      </c>
      <c r="D53" s="71" t="s">
        <v>118</v>
      </c>
    </row>
    <row r="54" spans="1:4" hidden="1" x14ac:dyDescent="0.15">
      <c r="A54" s="71">
        <v>52</v>
      </c>
      <c r="B54" s="71" t="s">
        <v>117</v>
      </c>
      <c r="C54" s="74" t="s">
        <v>130</v>
      </c>
      <c r="D54" s="71" t="s">
        <v>118</v>
      </c>
    </row>
    <row r="55" spans="1:4" hidden="1" x14ac:dyDescent="0.15">
      <c r="A55" s="71">
        <v>53</v>
      </c>
      <c r="B55" s="71" t="s">
        <v>106</v>
      </c>
      <c r="C55" s="74" t="s">
        <v>130</v>
      </c>
      <c r="D55" s="71" t="s">
        <v>126</v>
      </c>
    </row>
    <row r="56" spans="1:4" hidden="1" x14ac:dyDescent="0.15">
      <c r="A56" s="71">
        <v>54</v>
      </c>
      <c r="B56" s="71" t="s">
        <v>101</v>
      </c>
      <c r="C56" s="74" t="s">
        <v>130</v>
      </c>
      <c r="D56" s="71" t="s">
        <v>126</v>
      </c>
    </row>
    <row r="57" spans="1:4" hidden="1" x14ac:dyDescent="0.15">
      <c r="A57" s="71">
        <v>55</v>
      </c>
      <c r="B57" s="71" t="s">
        <v>97</v>
      </c>
      <c r="C57" s="74" t="s">
        <v>130</v>
      </c>
      <c r="D57" s="71" t="s">
        <v>126</v>
      </c>
    </row>
    <row r="58" spans="1:4" hidden="1" x14ac:dyDescent="0.15">
      <c r="A58" s="71">
        <v>56</v>
      </c>
      <c r="B58" s="71" t="s">
        <v>113</v>
      </c>
      <c r="C58" s="74" t="s">
        <v>130</v>
      </c>
      <c r="D58" s="71" t="s">
        <v>126</v>
      </c>
    </row>
    <row r="59" spans="1:4" hidden="1" x14ac:dyDescent="0.15">
      <c r="A59" s="71">
        <v>57</v>
      </c>
      <c r="B59" s="71" t="s">
        <v>119</v>
      </c>
      <c r="C59" s="74" t="s">
        <v>130</v>
      </c>
      <c r="D59" s="71" t="s">
        <v>126</v>
      </c>
    </row>
    <row r="60" spans="1:4" hidden="1" x14ac:dyDescent="0.15">
      <c r="A60" s="71">
        <v>58</v>
      </c>
      <c r="B60" s="71" t="s">
        <v>101</v>
      </c>
      <c r="C60" s="74" t="s">
        <v>130</v>
      </c>
      <c r="D60" s="71" t="s">
        <v>126</v>
      </c>
    </row>
    <row r="61" spans="1:4" hidden="1" x14ac:dyDescent="0.15">
      <c r="A61" s="71">
        <v>59</v>
      </c>
      <c r="B61" s="71" t="s">
        <v>120</v>
      </c>
      <c r="C61" s="74" t="s">
        <v>130</v>
      </c>
      <c r="D61" s="71" t="s">
        <v>126</v>
      </c>
    </row>
    <row r="62" spans="1:4" hidden="1" x14ac:dyDescent="0.15">
      <c r="A62" s="71">
        <v>60</v>
      </c>
      <c r="B62" s="71" t="s">
        <v>101</v>
      </c>
      <c r="C62" s="74" t="s">
        <v>130</v>
      </c>
      <c r="D62" s="71" t="s">
        <v>126</v>
      </c>
    </row>
    <row r="63" spans="1:4" hidden="1" x14ac:dyDescent="0.15">
      <c r="A63" s="71">
        <v>61</v>
      </c>
      <c r="B63" s="71" t="s">
        <v>104</v>
      </c>
      <c r="C63" s="74" t="s">
        <v>130</v>
      </c>
      <c r="D63" s="71" t="s">
        <v>126</v>
      </c>
    </row>
    <row r="64" spans="1:4" hidden="1" x14ac:dyDescent="0.15">
      <c r="A64" s="71">
        <v>62</v>
      </c>
      <c r="B64" s="71" t="s">
        <v>117</v>
      </c>
      <c r="C64" s="74" t="s">
        <v>130</v>
      </c>
      <c r="D64" s="71" t="s">
        <v>126</v>
      </c>
    </row>
    <row r="65" spans="1:4" hidden="1" x14ac:dyDescent="0.15">
      <c r="A65" s="71">
        <v>63</v>
      </c>
      <c r="B65" s="71" t="s">
        <v>102</v>
      </c>
      <c r="C65" s="74" t="s">
        <v>130</v>
      </c>
      <c r="D65" s="71" t="s">
        <v>126</v>
      </c>
    </row>
    <row r="66" spans="1:4" hidden="1" x14ac:dyDescent="0.15">
      <c r="A66" s="71">
        <v>64</v>
      </c>
      <c r="B66" s="71" t="s">
        <v>125</v>
      </c>
      <c r="C66" s="74" t="s">
        <v>130</v>
      </c>
      <c r="D66" s="71" t="s">
        <v>126</v>
      </c>
    </row>
    <row r="67" spans="1:4" hidden="1" x14ac:dyDescent="0.15">
      <c r="A67" s="71">
        <v>65</v>
      </c>
      <c r="B67" s="71" t="s">
        <v>112</v>
      </c>
      <c r="C67" s="74" t="s">
        <v>130</v>
      </c>
      <c r="D67" s="71" t="s">
        <v>126</v>
      </c>
    </row>
    <row r="68" spans="1:4" hidden="1" x14ac:dyDescent="0.15">
      <c r="A68" s="71">
        <v>66</v>
      </c>
      <c r="B68" s="71" t="s">
        <v>106</v>
      </c>
      <c r="C68" s="74" t="s">
        <v>130</v>
      </c>
      <c r="D68" s="71" t="s">
        <v>118</v>
      </c>
    </row>
    <row r="69" spans="1:4" hidden="1" x14ac:dyDescent="0.15">
      <c r="A69" s="71">
        <v>67</v>
      </c>
      <c r="B69" s="71" t="s">
        <v>106</v>
      </c>
      <c r="C69" s="74" t="s">
        <v>130</v>
      </c>
      <c r="D69" s="71" t="s">
        <v>126</v>
      </c>
    </row>
    <row r="70" spans="1:4" hidden="1" x14ac:dyDescent="0.15">
      <c r="A70" s="71">
        <v>68</v>
      </c>
      <c r="B70" s="71" t="s">
        <v>114</v>
      </c>
      <c r="C70" s="74" t="s">
        <v>130</v>
      </c>
      <c r="D70" s="71" t="s">
        <v>129</v>
      </c>
    </row>
    <row r="71" spans="1:4" hidden="1" x14ac:dyDescent="0.15">
      <c r="A71" s="71">
        <v>69</v>
      </c>
      <c r="B71" s="71" t="s">
        <v>105</v>
      </c>
      <c r="C71" s="74" t="s">
        <v>130</v>
      </c>
      <c r="D71" s="71" t="s">
        <v>129</v>
      </c>
    </row>
    <row r="72" spans="1:4" hidden="1" x14ac:dyDescent="0.15">
      <c r="A72" s="71">
        <v>70</v>
      </c>
      <c r="B72" s="71" t="s">
        <v>104</v>
      </c>
      <c r="C72" s="74" t="s">
        <v>130</v>
      </c>
      <c r="D72" s="71" t="s">
        <v>129</v>
      </c>
    </row>
    <row r="73" spans="1:4" hidden="1" x14ac:dyDescent="0.15">
      <c r="A73" s="71">
        <v>71</v>
      </c>
      <c r="B73" s="71" t="s">
        <v>101</v>
      </c>
      <c r="C73" s="74" t="s">
        <v>130</v>
      </c>
      <c r="D73" s="71" t="s">
        <v>129</v>
      </c>
    </row>
    <row r="74" spans="1:4" hidden="1" x14ac:dyDescent="0.15">
      <c r="A74" s="71">
        <v>72</v>
      </c>
      <c r="B74" s="71" t="s">
        <v>105</v>
      </c>
      <c r="C74" s="74" t="s">
        <v>130</v>
      </c>
      <c r="D74" s="71" t="s">
        <v>129</v>
      </c>
    </row>
    <row r="75" spans="1:4" hidden="1" x14ac:dyDescent="0.15">
      <c r="A75" s="71">
        <v>73</v>
      </c>
      <c r="B75" s="71" t="s">
        <v>108</v>
      </c>
      <c r="C75" s="74" t="s">
        <v>130</v>
      </c>
      <c r="D75" s="71" t="s">
        <v>129</v>
      </c>
    </row>
    <row r="76" spans="1:4" hidden="1" x14ac:dyDescent="0.15">
      <c r="A76" s="71">
        <v>74</v>
      </c>
      <c r="B76" s="71" t="s">
        <v>112</v>
      </c>
      <c r="C76" s="74" t="s">
        <v>130</v>
      </c>
      <c r="D76" s="71" t="s">
        <v>129</v>
      </c>
    </row>
    <row r="77" spans="1:4" hidden="1" x14ac:dyDescent="0.15">
      <c r="A77" s="71">
        <v>75</v>
      </c>
      <c r="B77" s="71" t="s">
        <v>116</v>
      </c>
      <c r="C77" s="74" t="s">
        <v>130</v>
      </c>
      <c r="D77" s="71" t="s">
        <v>129</v>
      </c>
    </row>
    <row r="78" spans="1:4" hidden="1" x14ac:dyDescent="0.15">
      <c r="A78" s="71">
        <v>76</v>
      </c>
      <c r="B78" s="71" t="s">
        <v>114</v>
      </c>
      <c r="C78" s="74" t="s">
        <v>130</v>
      </c>
      <c r="D78" s="71" t="s">
        <v>129</v>
      </c>
    </row>
    <row r="79" spans="1:4" hidden="1" x14ac:dyDescent="0.15">
      <c r="A79" s="71">
        <v>77</v>
      </c>
      <c r="B79" s="71" t="s">
        <v>117</v>
      </c>
      <c r="C79" s="74" t="s">
        <v>130</v>
      </c>
      <c r="D79" s="71" t="s">
        <v>129</v>
      </c>
    </row>
    <row r="80" spans="1:4" hidden="1" x14ac:dyDescent="0.15">
      <c r="A80" s="71">
        <v>78</v>
      </c>
      <c r="B80" s="71" t="s">
        <v>100</v>
      </c>
      <c r="C80" s="74" t="s">
        <v>130</v>
      </c>
      <c r="D80" s="71" t="s">
        <v>129</v>
      </c>
    </row>
    <row r="81" spans="1:4" hidden="1" x14ac:dyDescent="0.15">
      <c r="A81" s="71">
        <v>79</v>
      </c>
      <c r="B81" s="71" t="s">
        <v>119</v>
      </c>
      <c r="C81" s="74" t="s">
        <v>130</v>
      </c>
      <c r="D81" s="71" t="s">
        <v>129</v>
      </c>
    </row>
    <row r="82" spans="1:4" hidden="1" x14ac:dyDescent="0.15">
      <c r="A82" s="71">
        <v>80</v>
      </c>
      <c r="B82" s="71" t="s">
        <v>110</v>
      </c>
      <c r="C82" s="74" t="s">
        <v>137</v>
      </c>
      <c r="D82" s="71" t="s">
        <v>99</v>
      </c>
    </row>
    <row r="83" spans="1:4" hidden="1" x14ac:dyDescent="0.15">
      <c r="A83" s="71">
        <v>81</v>
      </c>
      <c r="B83" s="71" t="s">
        <v>120</v>
      </c>
      <c r="C83" s="74" t="s">
        <v>137</v>
      </c>
      <c r="D83" s="71" t="s">
        <v>99</v>
      </c>
    </row>
    <row r="84" spans="1:4" hidden="1" x14ac:dyDescent="0.15">
      <c r="A84" s="71">
        <v>82</v>
      </c>
      <c r="B84" s="71" t="s">
        <v>117</v>
      </c>
      <c r="C84" s="74" t="s">
        <v>137</v>
      </c>
      <c r="D84" s="71" t="s">
        <v>99</v>
      </c>
    </row>
    <row r="85" spans="1:4" hidden="1" x14ac:dyDescent="0.15">
      <c r="A85" s="71">
        <v>83</v>
      </c>
      <c r="B85" s="71" t="s">
        <v>119</v>
      </c>
      <c r="C85" s="74" t="s">
        <v>137</v>
      </c>
      <c r="D85" s="71" t="s">
        <v>99</v>
      </c>
    </row>
    <row r="86" spans="1:4" hidden="1" x14ac:dyDescent="0.15">
      <c r="A86" s="71">
        <v>84</v>
      </c>
      <c r="B86" s="71" t="s">
        <v>104</v>
      </c>
      <c r="C86" s="74" t="s">
        <v>137</v>
      </c>
      <c r="D86" s="71" t="s">
        <v>99</v>
      </c>
    </row>
    <row r="87" spans="1:4" hidden="1" x14ac:dyDescent="0.15">
      <c r="A87" s="71">
        <v>85</v>
      </c>
      <c r="B87" s="71" t="s">
        <v>116</v>
      </c>
      <c r="C87" s="74" t="s">
        <v>137</v>
      </c>
      <c r="D87" s="71" t="s">
        <v>99</v>
      </c>
    </row>
    <row r="88" spans="1:4" hidden="1" x14ac:dyDescent="0.15">
      <c r="A88" s="71">
        <v>86</v>
      </c>
      <c r="B88" s="71" t="s">
        <v>97</v>
      </c>
      <c r="C88" s="74" t="s">
        <v>137</v>
      </c>
      <c r="D88" s="71" t="s">
        <v>99</v>
      </c>
    </row>
    <row r="89" spans="1:4" hidden="1" x14ac:dyDescent="0.15">
      <c r="A89" s="71">
        <v>87</v>
      </c>
      <c r="B89" s="71" t="s">
        <v>124</v>
      </c>
      <c r="C89" s="74" t="s">
        <v>137</v>
      </c>
      <c r="D89" s="71" t="s">
        <v>99</v>
      </c>
    </row>
    <row r="90" spans="1:4" hidden="1" x14ac:dyDescent="0.15">
      <c r="A90" s="71">
        <v>88</v>
      </c>
      <c r="B90" s="71" t="s">
        <v>114</v>
      </c>
      <c r="C90" s="74" t="s">
        <v>137</v>
      </c>
      <c r="D90" s="71" t="s">
        <v>99</v>
      </c>
    </row>
    <row r="91" spans="1:4" hidden="1" x14ac:dyDescent="0.15">
      <c r="A91" s="71">
        <v>89</v>
      </c>
      <c r="B91" s="71" t="s">
        <v>111</v>
      </c>
      <c r="C91" s="74" t="s">
        <v>137</v>
      </c>
      <c r="D91" s="71" t="s">
        <v>99</v>
      </c>
    </row>
    <row r="92" spans="1:4" hidden="1" x14ac:dyDescent="0.15">
      <c r="A92" s="71">
        <v>90</v>
      </c>
      <c r="B92" s="71" t="s">
        <v>110</v>
      </c>
      <c r="C92" s="74" t="s">
        <v>137</v>
      </c>
      <c r="D92" s="71" t="s">
        <v>118</v>
      </c>
    </row>
    <row r="93" spans="1:4" hidden="1" x14ac:dyDescent="0.15">
      <c r="A93" s="71">
        <v>91</v>
      </c>
      <c r="B93" s="71" t="s">
        <v>113</v>
      </c>
      <c r="C93" s="74" t="s">
        <v>137</v>
      </c>
      <c r="D93" s="71" t="s">
        <v>118</v>
      </c>
    </row>
    <row r="94" spans="1:4" hidden="1" x14ac:dyDescent="0.15">
      <c r="A94" s="71">
        <v>92</v>
      </c>
      <c r="B94" s="71" t="s">
        <v>109</v>
      </c>
      <c r="C94" s="74" t="s">
        <v>137</v>
      </c>
      <c r="D94" s="71" t="s">
        <v>118</v>
      </c>
    </row>
    <row r="95" spans="1:4" hidden="1" x14ac:dyDescent="0.15">
      <c r="A95" s="71">
        <v>93</v>
      </c>
      <c r="B95" s="71" t="s">
        <v>128</v>
      </c>
      <c r="C95" s="74" t="s">
        <v>137</v>
      </c>
      <c r="D95" s="71" t="s">
        <v>118</v>
      </c>
    </row>
    <row r="96" spans="1:4" hidden="1" x14ac:dyDescent="0.15">
      <c r="A96" s="71">
        <v>94</v>
      </c>
      <c r="B96" s="71" t="s">
        <v>112</v>
      </c>
      <c r="C96" s="74" t="s">
        <v>137</v>
      </c>
      <c r="D96" s="71" t="s">
        <v>118</v>
      </c>
    </row>
    <row r="97" spans="1:4" hidden="1" x14ac:dyDescent="0.15">
      <c r="A97" s="71">
        <v>95</v>
      </c>
      <c r="B97" s="71" t="s">
        <v>109</v>
      </c>
      <c r="C97" s="74" t="s">
        <v>137</v>
      </c>
      <c r="D97" s="71" t="s">
        <v>118</v>
      </c>
    </row>
    <row r="98" spans="1:4" hidden="1" x14ac:dyDescent="0.15">
      <c r="A98" s="71">
        <v>96</v>
      </c>
      <c r="B98" s="71" t="s">
        <v>115</v>
      </c>
      <c r="C98" s="74" t="s">
        <v>137</v>
      </c>
      <c r="D98" s="71" t="s">
        <v>126</v>
      </c>
    </row>
    <row r="99" spans="1:4" hidden="1" x14ac:dyDescent="0.15">
      <c r="A99" s="71">
        <v>97</v>
      </c>
      <c r="B99" s="71" t="s">
        <v>97</v>
      </c>
      <c r="C99" s="74" t="s">
        <v>137</v>
      </c>
      <c r="D99" s="71" t="s">
        <v>126</v>
      </c>
    </row>
    <row r="100" spans="1:4" hidden="1" x14ac:dyDescent="0.15">
      <c r="A100" s="71">
        <v>98</v>
      </c>
      <c r="B100" s="71" t="s">
        <v>110</v>
      </c>
      <c r="C100" s="74" t="s">
        <v>137</v>
      </c>
      <c r="D100" s="71" t="s">
        <v>126</v>
      </c>
    </row>
    <row r="101" spans="1:4" hidden="1" x14ac:dyDescent="0.15">
      <c r="A101" s="71">
        <v>99</v>
      </c>
      <c r="B101" s="71" t="s">
        <v>217</v>
      </c>
      <c r="C101" s="74" t="s">
        <v>137</v>
      </c>
      <c r="D101" s="71" t="s">
        <v>126</v>
      </c>
    </row>
    <row r="102" spans="1:4" hidden="1" x14ac:dyDescent="0.15">
      <c r="A102" s="71">
        <v>100</v>
      </c>
      <c r="B102" s="71" t="s">
        <v>103</v>
      </c>
      <c r="C102" s="74" t="s">
        <v>137</v>
      </c>
      <c r="D102" s="71" t="s">
        <v>126</v>
      </c>
    </row>
    <row r="103" spans="1:4" hidden="1" x14ac:dyDescent="0.15">
      <c r="A103" s="71">
        <v>101</v>
      </c>
      <c r="B103" s="71" t="s">
        <v>101</v>
      </c>
      <c r="C103" s="74" t="s">
        <v>137</v>
      </c>
      <c r="D103" s="71" t="s">
        <v>129</v>
      </c>
    </row>
    <row r="104" spans="1:4" hidden="1" x14ac:dyDescent="0.15">
      <c r="A104" s="71">
        <v>102</v>
      </c>
      <c r="B104" s="71" t="s">
        <v>122</v>
      </c>
      <c r="C104" s="74" t="s">
        <v>137</v>
      </c>
      <c r="D104" s="71" t="s">
        <v>126</v>
      </c>
    </row>
    <row r="105" spans="1:4" hidden="1" x14ac:dyDescent="0.15">
      <c r="A105" s="71">
        <v>103</v>
      </c>
      <c r="B105" s="71" t="s">
        <v>101</v>
      </c>
      <c r="C105" s="74" t="s">
        <v>142</v>
      </c>
      <c r="D105" s="71" t="s">
        <v>99</v>
      </c>
    </row>
    <row r="106" spans="1:4" hidden="1" x14ac:dyDescent="0.15">
      <c r="A106" s="71">
        <v>104</v>
      </c>
      <c r="B106" s="71" t="s">
        <v>97</v>
      </c>
      <c r="C106" s="74" t="s">
        <v>142</v>
      </c>
      <c r="D106" s="71" t="s">
        <v>99</v>
      </c>
    </row>
    <row r="107" spans="1:4" hidden="1" x14ac:dyDescent="0.15">
      <c r="A107" s="71">
        <v>105</v>
      </c>
      <c r="B107" s="71" t="s">
        <v>113</v>
      </c>
      <c r="C107" s="74" t="s">
        <v>142</v>
      </c>
      <c r="D107" s="71" t="s">
        <v>99</v>
      </c>
    </row>
    <row r="108" spans="1:4" hidden="1" x14ac:dyDescent="0.15">
      <c r="A108" s="71">
        <v>106</v>
      </c>
      <c r="B108" s="71" t="s">
        <v>148</v>
      </c>
      <c r="C108" s="74" t="s">
        <v>142</v>
      </c>
      <c r="D108" s="71" t="s">
        <v>99</v>
      </c>
    </row>
    <row r="109" spans="1:4" hidden="1" x14ac:dyDescent="0.15">
      <c r="A109" s="71">
        <v>107</v>
      </c>
      <c r="B109" s="71" t="s">
        <v>106</v>
      </c>
      <c r="C109" s="74" t="s">
        <v>142</v>
      </c>
      <c r="D109" s="71" t="s">
        <v>99</v>
      </c>
    </row>
    <row r="110" spans="1:4" hidden="1" x14ac:dyDescent="0.15">
      <c r="A110" s="71">
        <v>108</v>
      </c>
      <c r="B110" s="71" t="s">
        <v>112</v>
      </c>
      <c r="C110" s="74" t="s">
        <v>142</v>
      </c>
      <c r="D110" s="71" t="s">
        <v>118</v>
      </c>
    </row>
    <row r="111" spans="1:4" hidden="1" x14ac:dyDescent="0.15">
      <c r="A111" s="71">
        <v>109</v>
      </c>
      <c r="B111" s="71" t="s">
        <v>127</v>
      </c>
      <c r="C111" s="74" t="s">
        <v>142</v>
      </c>
      <c r="D111" s="71" t="s">
        <v>118</v>
      </c>
    </row>
    <row r="112" spans="1:4" hidden="1" x14ac:dyDescent="0.15">
      <c r="A112" s="71">
        <v>110</v>
      </c>
      <c r="B112" s="71" t="s">
        <v>106</v>
      </c>
      <c r="C112" s="74" t="s">
        <v>142</v>
      </c>
      <c r="D112" s="71" t="s">
        <v>126</v>
      </c>
    </row>
    <row r="113" spans="1:4" hidden="1" x14ac:dyDescent="0.15">
      <c r="A113" s="71">
        <v>111</v>
      </c>
      <c r="B113" s="71" t="s">
        <v>114</v>
      </c>
      <c r="C113" s="74" t="s">
        <v>142</v>
      </c>
      <c r="D113" s="71" t="s">
        <v>126</v>
      </c>
    </row>
    <row r="114" spans="1:4" hidden="1" x14ac:dyDescent="0.15">
      <c r="A114" s="71">
        <v>112</v>
      </c>
      <c r="B114" s="71" t="s">
        <v>108</v>
      </c>
      <c r="C114" s="74" t="s">
        <v>142</v>
      </c>
      <c r="D114" s="71" t="s">
        <v>126</v>
      </c>
    </row>
    <row r="115" spans="1:4" hidden="1" x14ac:dyDescent="0.15">
      <c r="A115" s="71">
        <v>113</v>
      </c>
      <c r="B115" s="71" t="s">
        <v>127</v>
      </c>
      <c r="C115" s="74" t="s">
        <v>142</v>
      </c>
      <c r="D115" s="71" t="s">
        <v>126</v>
      </c>
    </row>
    <row r="116" spans="1:4" hidden="1" x14ac:dyDescent="0.15">
      <c r="A116" s="71">
        <v>114</v>
      </c>
      <c r="B116" s="71" t="s">
        <v>111</v>
      </c>
      <c r="C116" s="74" t="s">
        <v>142</v>
      </c>
      <c r="D116" s="71" t="s">
        <v>126</v>
      </c>
    </row>
    <row r="117" spans="1:4" hidden="1" x14ac:dyDescent="0.15">
      <c r="A117" s="71">
        <v>115</v>
      </c>
      <c r="B117" s="71" t="s">
        <v>125</v>
      </c>
      <c r="C117" s="74" t="s">
        <v>142</v>
      </c>
      <c r="D117" s="71" t="s">
        <v>126</v>
      </c>
    </row>
    <row r="118" spans="1:4" hidden="1" x14ac:dyDescent="0.15">
      <c r="A118" s="71">
        <v>116</v>
      </c>
      <c r="B118" s="71" t="s">
        <v>121</v>
      </c>
      <c r="C118" s="74" t="s">
        <v>142</v>
      </c>
      <c r="D118" s="71" t="s">
        <v>126</v>
      </c>
    </row>
    <row r="119" spans="1:4" hidden="1" x14ac:dyDescent="0.15">
      <c r="A119" s="71">
        <v>117</v>
      </c>
      <c r="B119" s="71" t="s">
        <v>107</v>
      </c>
      <c r="C119" s="74" t="s">
        <v>142</v>
      </c>
      <c r="D119" s="71" t="s">
        <v>126</v>
      </c>
    </row>
    <row r="120" spans="1:4" hidden="1" x14ac:dyDescent="0.15">
      <c r="A120" s="71">
        <v>118</v>
      </c>
      <c r="B120" s="71" t="s">
        <v>97</v>
      </c>
      <c r="C120" s="74" t="s">
        <v>142</v>
      </c>
      <c r="D120" s="71" t="s">
        <v>129</v>
      </c>
    </row>
    <row r="121" spans="1:4" hidden="1" x14ac:dyDescent="0.15">
      <c r="A121" s="71">
        <v>119</v>
      </c>
      <c r="B121" s="71" t="s">
        <v>104</v>
      </c>
      <c r="C121" s="74" t="s">
        <v>142</v>
      </c>
      <c r="D121" s="71" t="s">
        <v>129</v>
      </c>
    </row>
    <row r="122" spans="1:4" hidden="1" x14ac:dyDescent="0.15">
      <c r="A122" s="71">
        <v>120</v>
      </c>
      <c r="B122" s="71" t="s">
        <v>110</v>
      </c>
      <c r="C122" s="74" t="s">
        <v>142</v>
      </c>
      <c r="D122" s="71" t="s">
        <v>129</v>
      </c>
    </row>
    <row r="123" spans="1:4" hidden="1" x14ac:dyDescent="0.15">
      <c r="A123" s="71">
        <v>121</v>
      </c>
      <c r="B123" s="71" t="s">
        <v>103</v>
      </c>
      <c r="C123" s="74" t="s">
        <v>142</v>
      </c>
      <c r="D123" s="71" t="s">
        <v>129</v>
      </c>
    </row>
    <row r="124" spans="1:4" hidden="1" x14ac:dyDescent="0.15">
      <c r="A124" s="71">
        <v>122</v>
      </c>
      <c r="B124" s="71" t="s">
        <v>114</v>
      </c>
      <c r="C124" s="74" t="s">
        <v>143</v>
      </c>
      <c r="D124" s="71" t="s">
        <v>99</v>
      </c>
    </row>
    <row r="125" spans="1:4" hidden="1" x14ac:dyDescent="0.15">
      <c r="A125" s="71">
        <v>123</v>
      </c>
      <c r="B125" s="71" t="s">
        <v>105</v>
      </c>
      <c r="C125" s="74" t="s">
        <v>143</v>
      </c>
      <c r="D125" s="71" t="s">
        <v>99</v>
      </c>
    </row>
    <row r="126" spans="1:4" hidden="1" x14ac:dyDescent="0.15">
      <c r="A126" s="71">
        <v>124</v>
      </c>
      <c r="B126" s="71" t="s">
        <v>109</v>
      </c>
      <c r="C126" s="74" t="s">
        <v>143</v>
      </c>
      <c r="D126" s="71" t="s">
        <v>99</v>
      </c>
    </row>
    <row r="127" spans="1:4" hidden="1" x14ac:dyDescent="0.15">
      <c r="A127" s="71">
        <v>125</v>
      </c>
      <c r="B127" s="71" t="s">
        <v>121</v>
      </c>
      <c r="C127" s="74" t="s">
        <v>143</v>
      </c>
      <c r="D127" s="71" t="s">
        <v>99</v>
      </c>
    </row>
    <row r="128" spans="1:4" hidden="1" x14ac:dyDescent="0.15">
      <c r="A128" s="71">
        <v>126</v>
      </c>
      <c r="B128" s="71" t="s">
        <v>119</v>
      </c>
      <c r="C128" s="74" t="s">
        <v>143</v>
      </c>
      <c r="D128" s="71" t="s">
        <v>99</v>
      </c>
    </row>
    <row r="129" spans="1:4" hidden="1" x14ac:dyDescent="0.15">
      <c r="A129" s="71">
        <v>127</v>
      </c>
      <c r="B129" s="71" t="s">
        <v>114</v>
      </c>
      <c r="C129" s="74" t="s">
        <v>143</v>
      </c>
      <c r="D129" s="71" t="s">
        <v>99</v>
      </c>
    </row>
    <row r="130" spans="1:4" hidden="1" x14ac:dyDescent="0.15">
      <c r="A130" s="71">
        <v>128</v>
      </c>
      <c r="B130" s="71" t="s">
        <v>111</v>
      </c>
      <c r="C130" s="74" t="s">
        <v>143</v>
      </c>
      <c r="D130" s="71" t="s">
        <v>99</v>
      </c>
    </row>
    <row r="131" spans="1:4" hidden="1" x14ac:dyDescent="0.15">
      <c r="A131" s="71">
        <v>129</v>
      </c>
      <c r="B131" s="71" t="s">
        <v>120</v>
      </c>
      <c r="C131" s="74" t="s">
        <v>143</v>
      </c>
      <c r="D131" s="71" t="s">
        <v>99</v>
      </c>
    </row>
    <row r="132" spans="1:4" hidden="1" x14ac:dyDescent="0.15">
      <c r="A132" s="71">
        <v>130</v>
      </c>
      <c r="B132" s="71" t="s">
        <v>112</v>
      </c>
      <c r="C132" s="74" t="s">
        <v>143</v>
      </c>
      <c r="D132" s="71" t="s">
        <v>99</v>
      </c>
    </row>
    <row r="133" spans="1:4" hidden="1" x14ac:dyDescent="0.15">
      <c r="A133" s="71">
        <v>131</v>
      </c>
      <c r="B133" s="71" t="s">
        <v>122</v>
      </c>
      <c r="C133" s="74" t="s">
        <v>143</v>
      </c>
      <c r="D133" s="71" t="s">
        <v>99</v>
      </c>
    </row>
    <row r="134" spans="1:4" hidden="1" x14ac:dyDescent="0.15">
      <c r="A134" s="71">
        <v>132</v>
      </c>
      <c r="B134" s="71" t="s">
        <v>116</v>
      </c>
      <c r="C134" s="74" t="s">
        <v>143</v>
      </c>
      <c r="D134" s="71" t="s">
        <v>99</v>
      </c>
    </row>
    <row r="135" spans="1:4" hidden="1" x14ac:dyDescent="0.15">
      <c r="A135" s="71">
        <v>133</v>
      </c>
      <c r="B135" s="71" t="s">
        <v>114</v>
      </c>
      <c r="C135" s="74" t="s">
        <v>143</v>
      </c>
      <c r="D135" s="71" t="s">
        <v>99</v>
      </c>
    </row>
    <row r="136" spans="1:4" hidden="1" x14ac:dyDescent="0.15">
      <c r="A136" s="71">
        <v>134</v>
      </c>
      <c r="B136" s="71" t="s">
        <v>108</v>
      </c>
      <c r="C136" s="74" t="s">
        <v>143</v>
      </c>
      <c r="D136" s="71" t="s">
        <v>99</v>
      </c>
    </row>
    <row r="137" spans="1:4" hidden="1" x14ac:dyDescent="0.15">
      <c r="A137" s="71">
        <v>135</v>
      </c>
      <c r="B137" s="71" t="s">
        <v>112</v>
      </c>
      <c r="C137" s="74" t="s">
        <v>143</v>
      </c>
      <c r="D137" s="71" t="s">
        <v>99</v>
      </c>
    </row>
    <row r="138" spans="1:4" hidden="1" x14ac:dyDescent="0.15">
      <c r="A138" s="71">
        <v>136</v>
      </c>
      <c r="B138" s="71" t="s">
        <v>109</v>
      </c>
      <c r="C138" s="74" t="s">
        <v>143</v>
      </c>
      <c r="D138" s="71" t="s">
        <v>99</v>
      </c>
    </row>
    <row r="139" spans="1:4" hidden="1" x14ac:dyDescent="0.15">
      <c r="A139" s="71">
        <v>137</v>
      </c>
      <c r="B139" s="71" t="s">
        <v>111</v>
      </c>
      <c r="C139" s="74" t="s">
        <v>143</v>
      </c>
      <c r="D139" s="71" t="s">
        <v>118</v>
      </c>
    </row>
    <row r="140" spans="1:4" hidden="1" x14ac:dyDescent="0.15">
      <c r="A140" s="71">
        <v>138</v>
      </c>
      <c r="B140" s="71" t="s">
        <v>109</v>
      </c>
      <c r="C140" s="74" t="s">
        <v>143</v>
      </c>
      <c r="D140" s="71" t="s">
        <v>118</v>
      </c>
    </row>
    <row r="141" spans="1:4" hidden="1" x14ac:dyDescent="0.15">
      <c r="A141" s="71">
        <v>139</v>
      </c>
      <c r="B141" s="71" t="s">
        <v>110</v>
      </c>
      <c r="C141" s="74" t="s">
        <v>143</v>
      </c>
      <c r="D141" s="71" t="s">
        <v>118</v>
      </c>
    </row>
    <row r="142" spans="1:4" hidden="1" x14ac:dyDescent="0.15">
      <c r="A142" s="71">
        <v>140</v>
      </c>
      <c r="B142" s="71" t="s">
        <v>101</v>
      </c>
      <c r="C142" s="74" t="s">
        <v>143</v>
      </c>
      <c r="D142" s="71" t="s">
        <v>118</v>
      </c>
    </row>
    <row r="143" spans="1:4" hidden="1" x14ac:dyDescent="0.15">
      <c r="A143" s="71">
        <v>141</v>
      </c>
      <c r="B143" s="71" t="s">
        <v>97</v>
      </c>
      <c r="C143" s="74" t="s">
        <v>143</v>
      </c>
      <c r="D143" s="71" t="s">
        <v>118</v>
      </c>
    </row>
    <row r="144" spans="1:4" hidden="1" x14ac:dyDescent="0.15">
      <c r="A144" s="71">
        <v>142</v>
      </c>
      <c r="B144" s="71" t="s">
        <v>110</v>
      </c>
      <c r="C144" s="74" t="s">
        <v>143</v>
      </c>
      <c r="D144" s="71" t="s">
        <v>118</v>
      </c>
    </row>
    <row r="145" spans="1:4" hidden="1" x14ac:dyDescent="0.15">
      <c r="A145" s="71">
        <v>143</v>
      </c>
      <c r="B145" s="71" t="s">
        <v>100</v>
      </c>
      <c r="C145" s="74" t="s">
        <v>143</v>
      </c>
      <c r="D145" s="71" t="s">
        <v>118</v>
      </c>
    </row>
    <row r="146" spans="1:4" hidden="1" x14ac:dyDescent="0.15">
      <c r="A146" s="71">
        <v>144</v>
      </c>
      <c r="B146" s="71" t="s">
        <v>101</v>
      </c>
      <c r="C146" s="74" t="s">
        <v>143</v>
      </c>
      <c r="D146" s="71" t="s">
        <v>118</v>
      </c>
    </row>
    <row r="147" spans="1:4" hidden="1" x14ac:dyDescent="0.15">
      <c r="A147" s="71">
        <v>145</v>
      </c>
      <c r="B147" s="71" t="s">
        <v>122</v>
      </c>
      <c r="C147" s="74" t="s">
        <v>143</v>
      </c>
      <c r="D147" s="71" t="s">
        <v>118</v>
      </c>
    </row>
    <row r="148" spans="1:4" hidden="1" x14ac:dyDescent="0.15">
      <c r="A148" s="71">
        <v>146</v>
      </c>
      <c r="B148" s="71" t="s">
        <v>105</v>
      </c>
      <c r="C148" s="74" t="s">
        <v>143</v>
      </c>
      <c r="D148" s="71" t="s">
        <v>118</v>
      </c>
    </row>
    <row r="149" spans="1:4" hidden="1" x14ac:dyDescent="0.15">
      <c r="A149" s="71">
        <v>147</v>
      </c>
      <c r="B149" s="71" t="s">
        <v>114</v>
      </c>
      <c r="C149" s="74" t="s">
        <v>143</v>
      </c>
      <c r="D149" s="71" t="s">
        <v>118</v>
      </c>
    </row>
    <row r="150" spans="1:4" hidden="1" x14ac:dyDescent="0.15">
      <c r="A150" s="71">
        <v>148</v>
      </c>
      <c r="B150" s="71" t="s">
        <v>113</v>
      </c>
      <c r="C150" s="74" t="s">
        <v>143</v>
      </c>
      <c r="D150" s="71" t="s">
        <v>118</v>
      </c>
    </row>
    <row r="151" spans="1:4" hidden="1" x14ac:dyDescent="0.15">
      <c r="A151" s="71">
        <v>149</v>
      </c>
      <c r="B151" s="71" t="s">
        <v>117</v>
      </c>
      <c r="C151" s="74" t="s">
        <v>143</v>
      </c>
      <c r="D151" s="71" t="s">
        <v>118</v>
      </c>
    </row>
    <row r="152" spans="1:4" hidden="1" x14ac:dyDescent="0.15">
      <c r="A152" s="71">
        <v>150</v>
      </c>
      <c r="B152" s="71" t="s">
        <v>125</v>
      </c>
      <c r="C152" s="74" t="s">
        <v>143</v>
      </c>
      <c r="D152" s="71" t="s">
        <v>118</v>
      </c>
    </row>
    <row r="153" spans="1:4" hidden="1" x14ac:dyDescent="0.15">
      <c r="A153" s="71">
        <v>151</v>
      </c>
      <c r="B153" s="71" t="s">
        <v>107</v>
      </c>
      <c r="C153" s="74" t="s">
        <v>143</v>
      </c>
      <c r="D153" s="71" t="s">
        <v>118</v>
      </c>
    </row>
    <row r="154" spans="1:4" hidden="1" x14ac:dyDescent="0.15">
      <c r="A154" s="71">
        <v>152</v>
      </c>
      <c r="B154" s="71" t="s">
        <v>101</v>
      </c>
      <c r="C154" s="74" t="s">
        <v>143</v>
      </c>
      <c r="D154" s="71" t="s">
        <v>126</v>
      </c>
    </row>
    <row r="155" spans="1:4" hidden="1" x14ac:dyDescent="0.15">
      <c r="A155" s="71">
        <v>153</v>
      </c>
      <c r="B155" s="71" t="s">
        <v>111</v>
      </c>
      <c r="C155" s="74" t="s">
        <v>143</v>
      </c>
      <c r="D155" s="71" t="s">
        <v>126</v>
      </c>
    </row>
    <row r="156" spans="1:4" hidden="1" x14ac:dyDescent="0.15">
      <c r="A156" s="71">
        <v>154</v>
      </c>
      <c r="B156" s="71" t="s">
        <v>112</v>
      </c>
      <c r="C156" s="74" t="s">
        <v>143</v>
      </c>
      <c r="D156" s="71" t="s">
        <v>126</v>
      </c>
    </row>
    <row r="157" spans="1:4" hidden="1" x14ac:dyDescent="0.15">
      <c r="A157" s="71">
        <v>155</v>
      </c>
      <c r="B157" s="71" t="s">
        <v>124</v>
      </c>
      <c r="C157" s="74" t="s">
        <v>143</v>
      </c>
      <c r="D157" s="71" t="s">
        <v>126</v>
      </c>
    </row>
    <row r="158" spans="1:4" hidden="1" x14ac:dyDescent="0.15">
      <c r="A158" s="71">
        <v>156</v>
      </c>
      <c r="B158" s="71" t="s">
        <v>119</v>
      </c>
      <c r="C158" s="74" t="s">
        <v>143</v>
      </c>
      <c r="D158" s="71" t="s">
        <v>126</v>
      </c>
    </row>
    <row r="159" spans="1:4" hidden="1" x14ac:dyDescent="0.15">
      <c r="A159" s="71">
        <v>157</v>
      </c>
      <c r="B159" s="71" t="s">
        <v>114</v>
      </c>
      <c r="C159" s="74" t="s">
        <v>143</v>
      </c>
      <c r="D159" s="71" t="s">
        <v>126</v>
      </c>
    </row>
    <row r="160" spans="1:4" hidden="1" x14ac:dyDescent="0.15">
      <c r="A160" s="71">
        <v>158</v>
      </c>
      <c r="B160" s="71" t="s">
        <v>123</v>
      </c>
      <c r="C160" s="74" t="s">
        <v>143</v>
      </c>
      <c r="D160" s="71" t="s">
        <v>126</v>
      </c>
    </row>
    <row r="161" spans="1:4" hidden="1" x14ac:dyDescent="0.15">
      <c r="A161" s="71">
        <v>159</v>
      </c>
      <c r="B161" s="71" t="s">
        <v>127</v>
      </c>
      <c r="C161" s="74" t="s">
        <v>143</v>
      </c>
      <c r="D161" s="71" t="s">
        <v>126</v>
      </c>
    </row>
    <row r="162" spans="1:4" hidden="1" x14ac:dyDescent="0.15">
      <c r="A162" s="71">
        <v>160</v>
      </c>
      <c r="B162" s="71" t="s">
        <v>112</v>
      </c>
      <c r="C162" s="74" t="s">
        <v>143</v>
      </c>
      <c r="D162" s="71" t="s">
        <v>126</v>
      </c>
    </row>
    <row r="163" spans="1:4" hidden="1" x14ac:dyDescent="0.15">
      <c r="A163" s="71">
        <v>161</v>
      </c>
      <c r="B163" s="71" t="s">
        <v>100</v>
      </c>
      <c r="C163" s="74" t="s">
        <v>143</v>
      </c>
      <c r="D163" s="71" t="s">
        <v>126</v>
      </c>
    </row>
    <row r="164" spans="1:4" hidden="1" x14ac:dyDescent="0.15">
      <c r="A164" s="71">
        <v>162</v>
      </c>
      <c r="B164" s="71" t="s">
        <v>112</v>
      </c>
      <c r="C164" s="74" t="s">
        <v>143</v>
      </c>
      <c r="D164" s="71" t="s">
        <v>126</v>
      </c>
    </row>
    <row r="165" spans="1:4" hidden="1" x14ac:dyDescent="0.15">
      <c r="A165" s="71">
        <v>163</v>
      </c>
      <c r="B165" s="71" t="s">
        <v>97</v>
      </c>
      <c r="C165" s="74" t="s">
        <v>143</v>
      </c>
      <c r="D165" s="71" t="s">
        <v>126</v>
      </c>
    </row>
    <row r="166" spans="1:4" hidden="1" x14ac:dyDescent="0.15">
      <c r="A166" s="71">
        <v>164</v>
      </c>
      <c r="B166" s="71" t="s">
        <v>111</v>
      </c>
      <c r="C166" s="74" t="s">
        <v>143</v>
      </c>
      <c r="D166" s="71" t="s">
        <v>126</v>
      </c>
    </row>
    <row r="167" spans="1:4" hidden="1" x14ac:dyDescent="0.15">
      <c r="A167" s="71">
        <v>165</v>
      </c>
      <c r="B167" s="71" t="s">
        <v>112</v>
      </c>
      <c r="C167" s="74" t="s">
        <v>143</v>
      </c>
      <c r="D167" s="71" t="s">
        <v>126</v>
      </c>
    </row>
    <row r="168" spans="1:4" hidden="1" x14ac:dyDescent="0.15">
      <c r="A168" s="71">
        <v>166</v>
      </c>
      <c r="B168" s="71" t="s">
        <v>125</v>
      </c>
      <c r="C168" s="74" t="s">
        <v>143</v>
      </c>
      <c r="D168" s="71" t="s">
        <v>126</v>
      </c>
    </row>
    <row r="169" spans="1:4" hidden="1" x14ac:dyDescent="0.15">
      <c r="A169" s="71">
        <v>167</v>
      </c>
      <c r="B169" s="71" t="s">
        <v>101</v>
      </c>
      <c r="C169" s="74" t="s">
        <v>147</v>
      </c>
      <c r="D169" s="71" t="s">
        <v>99</v>
      </c>
    </row>
    <row r="170" spans="1:4" hidden="1" x14ac:dyDescent="0.15">
      <c r="A170" s="71">
        <v>168</v>
      </c>
      <c r="B170" s="71" t="s">
        <v>127</v>
      </c>
      <c r="C170" s="74" t="s">
        <v>147</v>
      </c>
      <c r="D170" s="71" t="s">
        <v>99</v>
      </c>
    </row>
    <row r="171" spans="1:4" hidden="1" x14ac:dyDescent="0.15">
      <c r="A171" s="71">
        <v>169</v>
      </c>
      <c r="B171" s="71" t="s">
        <v>120</v>
      </c>
      <c r="C171" s="74" t="s">
        <v>147</v>
      </c>
      <c r="D171" s="71" t="s">
        <v>99</v>
      </c>
    </row>
    <row r="172" spans="1:4" hidden="1" x14ac:dyDescent="0.15">
      <c r="A172" s="71">
        <v>170</v>
      </c>
      <c r="B172" s="71" t="s">
        <v>128</v>
      </c>
      <c r="C172" s="74" t="s">
        <v>147</v>
      </c>
      <c r="D172" s="71" t="s">
        <v>99</v>
      </c>
    </row>
    <row r="173" spans="1:4" hidden="1" x14ac:dyDescent="0.15">
      <c r="A173" s="71">
        <v>171</v>
      </c>
      <c r="B173" s="71" t="s">
        <v>109</v>
      </c>
      <c r="C173" s="74" t="s">
        <v>147</v>
      </c>
      <c r="D173" s="71" t="s">
        <v>99</v>
      </c>
    </row>
    <row r="174" spans="1:4" hidden="1" x14ac:dyDescent="0.15">
      <c r="A174" s="71">
        <v>172</v>
      </c>
      <c r="B174" s="71" t="s">
        <v>114</v>
      </c>
      <c r="C174" s="74" t="s">
        <v>147</v>
      </c>
      <c r="D174" s="71" t="s">
        <v>99</v>
      </c>
    </row>
    <row r="175" spans="1:4" hidden="1" x14ac:dyDescent="0.15">
      <c r="A175" s="71">
        <v>173</v>
      </c>
      <c r="B175" s="71" t="s">
        <v>103</v>
      </c>
      <c r="C175" s="74" t="s">
        <v>147</v>
      </c>
      <c r="D175" s="71" t="s">
        <v>99</v>
      </c>
    </row>
    <row r="176" spans="1:4" hidden="1" x14ac:dyDescent="0.15">
      <c r="A176" s="71">
        <v>174</v>
      </c>
      <c r="B176" s="71" t="s">
        <v>117</v>
      </c>
      <c r="C176" s="74" t="s">
        <v>147</v>
      </c>
      <c r="D176" s="71" t="s">
        <v>118</v>
      </c>
    </row>
    <row r="177" spans="1:4" hidden="1" x14ac:dyDescent="0.15">
      <c r="A177" s="71">
        <v>175</v>
      </c>
      <c r="B177" s="71" t="s">
        <v>105</v>
      </c>
      <c r="C177" s="74" t="s">
        <v>147</v>
      </c>
      <c r="D177" s="71" t="s">
        <v>118</v>
      </c>
    </row>
    <row r="178" spans="1:4" hidden="1" x14ac:dyDescent="0.15">
      <c r="A178" s="71">
        <v>176</v>
      </c>
      <c r="B178" s="71" t="s">
        <v>117</v>
      </c>
      <c r="C178" s="74" t="s">
        <v>147</v>
      </c>
      <c r="D178" s="71" t="s">
        <v>118</v>
      </c>
    </row>
    <row r="179" spans="1:4" hidden="1" x14ac:dyDescent="0.15">
      <c r="A179" s="71">
        <v>177</v>
      </c>
      <c r="B179" s="71" t="s">
        <v>136</v>
      </c>
      <c r="C179" s="74" t="s">
        <v>147</v>
      </c>
      <c r="D179" s="71" t="s">
        <v>118</v>
      </c>
    </row>
    <row r="180" spans="1:4" hidden="1" x14ac:dyDescent="0.15">
      <c r="A180" s="71">
        <v>178</v>
      </c>
      <c r="B180" s="71" t="s">
        <v>120</v>
      </c>
      <c r="C180" s="74" t="s">
        <v>147</v>
      </c>
      <c r="D180" s="71" t="s">
        <v>118</v>
      </c>
    </row>
    <row r="181" spans="1:4" hidden="1" x14ac:dyDescent="0.15">
      <c r="A181" s="71">
        <v>179</v>
      </c>
      <c r="B181" s="71" t="s">
        <v>112</v>
      </c>
      <c r="C181" s="74" t="s">
        <v>147</v>
      </c>
      <c r="D181" s="71" t="s">
        <v>126</v>
      </c>
    </row>
    <row r="182" spans="1:4" hidden="1" x14ac:dyDescent="0.15">
      <c r="A182" s="71">
        <v>180</v>
      </c>
      <c r="B182" s="71" t="s">
        <v>104</v>
      </c>
      <c r="C182" s="74" t="s">
        <v>147</v>
      </c>
      <c r="D182" s="71" t="s">
        <v>126</v>
      </c>
    </row>
    <row r="183" spans="1:4" hidden="1" x14ac:dyDescent="0.15">
      <c r="A183" s="71">
        <v>181</v>
      </c>
      <c r="B183" s="71" t="s">
        <v>124</v>
      </c>
      <c r="C183" s="74" t="s">
        <v>147</v>
      </c>
      <c r="D183" s="71" t="s">
        <v>126</v>
      </c>
    </row>
    <row r="184" spans="1:4" hidden="1" x14ac:dyDescent="0.15">
      <c r="A184" s="71">
        <v>182</v>
      </c>
      <c r="B184" s="71" t="s">
        <v>127</v>
      </c>
      <c r="C184" s="74" t="s">
        <v>147</v>
      </c>
      <c r="D184" s="71" t="s">
        <v>118</v>
      </c>
    </row>
    <row r="185" spans="1:4" hidden="1" x14ac:dyDescent="0.15">
      <c r="A185" s="71">
        <v>183</v>
      </c>
      <c r="B185" s="71" t="s">
        <v>105</v>
      </c>
      <c r="C185" s="74" t="s">
        <v>147</v>
      </c>
      <c r="D185" s="71" t="s">
        <v>126</v>
      </c>
    </row>
    <row r="186" spans="1:4" hidden="1" x14ac:dyDescent="0.15">
      <c r="A186" s="71">
        <v>187</v>
      </c>
      <c r="B186" s="71" t="s">
        <v>102</v>
      </c>
      <c r="C186" s="74" t="s">
        <v>149</v>
      </c>
      <c r="D186" s="71" t="s">
        <v>99</v>
      </c>
    </row>
    <row r="187" spans="1:4" hidden="1" x14ac:dyDescent="0.15">
      <c r="A187" s="71">
        <v>188</v>
      </c>
      <c r="B187" s="71" t="s">
        <v>117</v>
      </c>
      <c r="C187" s="74" t="s">
        <v>149</v>
      </c>
      <c r="D187" s="71" t="s">
        <v>118</v>
      </c>
    </row>
    <row r="188" spans="1:4" hidden="1" x14ac:dyDescent="0.15">
      <c r="A188" s="71">
        <v>189</v>
      </c>
      <c r="B188" s="71" t="s">
        <v>103</v>
      </c>
      <c r="C188" s="74" t="s">
        <v>149</v>
      </c>
      <c r="D188" s="71" t="s">
        <v>118</v>
      </c>
    </row>
    <row r="189" spans="1:4" hidden="1" x14ac:dyDescent="0.15">
      <c r="A189" s="71">
        <v>190</v>
      </c>
      <c r="B189" s="71" t="s">
        <v>106</v>
      </c>
      <c r="C189" s="74" t="s">
        <v>149</v>
      </c>
      <c r="D189" s="71" t="s">
        <v>126</v>
      </c>
    </row>
    <row r="190" spans="1:4" hidden="1" x14ac:dyDescent="0.15">
      <c r="A190" s="71">
        <v>191</v>
      </c>
      <c r="B190" s="71" t="s">
        <v>117</v>
      </c>
      <c r="C190" s="74" t="s">
        <v>149</v>
      </c>
      <c r="D190" s="71" t="s">
        <v>126</v>
      </c>
    </row>
    <row r="191" spans="1:4" hidden="1" x14ac:dyDescent="0.15">
      <c r="A191" s="71">
        <v>192</v>
      </c>
      <c r="B191" s="71" t="s">
        <v>111</v>
      </c>
      <c r="C191" s="74" t="s">
        <v>149</v>
      </c>
      <c r="D191" s="71" t="s">
        <v>126</v>
      </c>
    </row>
    <row r="192" spans="1:4" hidden="1" x14ac:dyDescent="0.15">
      <c r="A192" s="71">
        <v>193</v>
      </c>
      <c r="B192" s="71" t="s">
        <v>102</v>
      </c>
      <c r="C192" s="74" t="s">
        <v>151</v>
      </c>
      <c r="D192" s="71" t="s">
        <v>144</v>
      </c>
    </row>
    <row r="193" spans="1:4" hidden="1" x14ac:dyDescent="0.15">
      <c r="A193" s="71">
        <v>194</v>
      </c>
      <c r="B193" s="71" t="s">
        <v>114</v>
      </c>
      <c r="C193" s="74" t="s">
        <v>151</v>
      </c>
      <c r="D193" s="71" t="s">
        <v>99</v>
      </c>
    </row>
    <row r="194" spans="1:4" hidden="1" x14ac:dyDescent="0.15">
      <c r="A194" s="71">
        <v>195</v>
      </c>
      <c r="B194" s="71" t="s">
        <v>111</v>
      </c>
      <c r="C194" s="74" t="s">
        <v>151</v>
      </c>
      <c r="D194" s="71" t="s">
        <v>99</v>
      </c>
    </row>
    <row r="195" spans="1:4" hidden="1" x14ac:dyDescent="0.15">
      <c r="A195" s="71">
        <v>196</v>
      </c>
      <c r="B195" s="71" t="s">
        <v>108</v>
      </c>
      <c r="C195" s="74" t="s">
        <v>151</v>
      </c>
      <c r="D195" s="71" t="s">
        <v>99</v>
      </c>
    </row>
    <row r="196" spans="1:4" hidden="1" x14ac:dyDescent="0.15">
      <c r="A196" s="71">
        <v>197</v>
      </c>
      <c r="B196" s="71" t="s">
        <v>97</v>
      </c>
      <c r="C196" s="74" t="s">
        <v>151</v>
      </c>
      <c r="D196" s="71" t="s">
        <v>99</v>
      </c>
    </row>
    <row r="197" spans="1:4" hidden="1" x14ac:dyDescent="0.15">
      <c r="A197" s="71">
        <v>198</v>
      </c>
      <c r="B197" s="71" t="s">
        <v>114</v>
      </c>
      <c r="C197" s="74" t="s">
        <v>151</v>
      </c>
      <c r="D197" s="71" t="s">
        <v>118</v>
      </c>
    </row>
    <row r="198" spans="1:4" hidden="1" x14ac:dyDescent="0.15">
      <c r="A198" s="71">
        <v>199</v>
      </c>
      <c r="B198" s="71" t="s">
        <v>119</v>
      </c>
      <c r="C198" s="74" t="s">
        <v>151</v>
      </c>
      <c r="D198" s="71" t="s">
        <v>118</v>
      </c>
    </row>
    <row r="199" spans="1:4" hidden="1" x14ac:dyDescent="0.15">
      <c r="A199" s="71">
        <v>200</v>
      </c>
      <c r="B199" s="71" t="s">
        <v>104</v>
      </c>
      <c r="C199" s="74" t="s">
        <v>151</v>
      </c>
      <c r="D199" s="71" t="s">
        <v>118</v>
      </c>
    </row>
    <row r="200" spans="1:4" hidden="1" x14ac:dyDescent="0.15">
      <c r="A200" s="71">
        <v>201</v>
      </c>
      <c r="B200" s="71" t="s">
        <v>106</v>
      </c>
      <c r="C200" s="74" t="s">
        <v>151</v>
      </c>
      <c r="D200" s="71" t="s">
        <v>118</v>
      </c>
    </row>
    <row r="201" spans="1:4" hidden="1" x14ac:dyDescent="0.15">
      <c r="A201" s="71">
        <v>202</v>
      </c>
      <c r="B201" s="71" t="s">
        <v>112</v>
      </c>
      <c r="C201" s="74" t="s">
        <v>151</v>
      </c>
      <c r="D201" s="71" t="s">
        <v>118</v>
      </c>
    </row>
    <row r="202" spans="1:4" hidden="1" x14ac:dyDescent="0.15">
      <c r="A202" s="71">
        <v>203</v>
      </c>
      <c r="B202" s="71" t="s">
        <v>120</v>
      </c>
      <c r="C202" s="74" t="s">
        <v>151</v>
      </c>
      <c r="D202" s="71" t="s">
        <v>126</v>
      </c>
    </row>
    <row r="203" spans="1:4" hidden="1" x14ac:dyDescent="0.15">
      <c r="A203" s="71">
        <v>204</v>
      </c>
      <c r="B203" s="71" t="s">
        <v>109</v>
      </c>
      <c r="C203" s="74" t="s">
        <v>151</v>
      </c>
      <c r="D203" s="71" t="s">
        <v>126</v>
      </c>
    </row>
    <row r="204" spans="1:4" hidden="1" x14ac:dyDescent="0.15">
      <c r="A204" s="71">
        <v>205</v>
      </c>
      <c r="B204" s="71" t="s">
        <v>105</v>
      </c>
      <c r="C204" s="74" t="s">
        <v>154</v>
      </c>
      <c r="D204" s="71" t="s">
        <v>99</v>
      </c>
    </row>
    <row r="205" spans="1:4" hidden="1" x14ac:dyDescent="0.15">
      <c r="A205" s="71">
        <v>206</v>
      </c>
      <c r="B205" s="71" t="s">
        <v>101</v>
      </c>
      <c r="C205" s="74" t="s">
        <v>154</v>
      </c>
      <c r="D205" s="71" t="s">
        <v>99</v>
      </c>
    </row>
    <row r="206" spans="1:4" hidden="1" x14ac:dyDescent="0.15">
      <c r="A206" s="71">
        <v>207</v>
      </c>
      <c r="B206" s="71" t="s">
        <v>105</v>
      </c>
      <c r="C206" s="74" t="s">
        <v>154</v>
      </c>
      <c r="D206" s="71" t="s">
        <v>99</v>
      </c>
    </row>
    <row r="207" spans="1:4" hidden="1" x14ac:dyDescent="0.15">
      <c r="A207" s="71">
        <v>208</v>
      </c>
      <c r="B207" s="71" t="s">
        <v>110</v>
      </c>
      <c r="C207" s="74" t="s">
        <v>154</v>
      </c>
      <c r="D207" s="71" t="s">
        <v>99</v>
      </c>
    </row>
    <row r="208" spans="1:4" hidden="1" x14ac:dyDescent="0.15">
      <c r="A208" s="71">
        <v>209</v>
      </c>
      <c r="B208" s="71" t="s">
        <v>110</v>
      </c>
      <c r="C208" s="74" t="s">
        <v>154</v>
      </c>
      <c r="D208" s="71" t="s">
        <v>99</v>
      </c>
    </row>
    <row r="209" spans="1:4" hidden="1" x14ac:dyDescent="0.15">
      <c r="A209" s="71">
        <v>210</v>
      </c>
      <c r="B209" s="71" t="s">
        <v>119</v>
      </c>
      <c r="C209" s="74" t="s">
        <v>154</v>
      </c>
      <c r="D209" s="71" t="s">
        <v>99</v>
      </c>
    </row>
    <row r="210" spans="1:4" hidden="1" x14ac:dyDescent="0.15">
      <c r="A210" s="71">
        <v>211</v>
      </c>
      <c r="B210" s="71" t="s">
        <v>102</v>
      </c>
      <c r="C210" s="74" t="s">
        <v>154</v>
      </c>
      <c r="D210" s="71" t="s">
        <v>99</v>
      </c>
    </row>
    <row r="211" spans="1:4" hidden="1" x14ac:dyDescent="0.15">
      <c r="A211" s="71">
        <v>212</v>
      </c>
      <c r="B211" s="71" t="s">
        <v>138</v>
      </c>
      <c r="C211" s="74" t="s">
        <v>154</v>
      </c>
      <c r="D211" s="71" t="s">
        <v>99</v>
      </c>
    </row>
    <row r="212" spans="1:4" hidden="1" x14ac:dyDescent="0.15">
      <c r="A212" s="71">
        <v>213</v>
      </c>
      <c r="B212" s="71" t="s">
        <v>100</v>
      </c>
      <c r="C212" s="74" t="s">
        <v>154</v>
      </c>
      <c r="D212" s="71" t="s">
        <v>99</v>
      </c>
    </row>
    <row r="213" spans="1:4" hidden="1" x14ac:dyDescent="0.15">
      <c r="A213" s="71">
        <v>214</v>
      </c>
      <c r="B213" s="71" t="s">
        <v>100</v>
      </c>
      <c r="C213" s="74" t="s">
        <v>154</v>
      </c>
      <c r="D213" s="71" t="s">
        <v>99</v>
      </c>
    </row>
    <row r="214" spans="1:4" hidden="1" x14ac:dyDescent="0.15">
      <c r="A214" s="71">
        <v>215</v>
      </c>
      <c r="B214" s="71" t="s">
        <v>127</v>
      </c>
      <c r="C214" s="74" t="s">
        <v>154</v>
      </c>
      <c r="D214" s="71" t="s">
        <v>118</v>
      </c>
    </row>
    <row r="215" spans="1:4" hidden="1" x14ac:dyDescent="0.15">
      <c r="A215" s="71">
        <v>216</v>
      </c>
      <c r="B215" s="71" t="s">
        <v>148</v>
      </c>
      <c r="C215" s="74" t="s">
        <v>154</v>
      </c>
      <c r="D215" s="71" t="s">
        <v>118</v>
      </c>
    </row>
    <row r="216" spans="1:4" hidden="1" x14ac:dyDescent="0.15">
      <c r="A216" s="71">
        <v>217</v>
      </c>
      <c r="B216" s="71" t="s">
        <v>112</v>
      </c>
      <c r="C216" s="74" t="s">
        <v>154</v>
      </c>
      <c r="D216" s="71" t="s">
        <v>118</v>
      </c>
    </row>
    <row r="217" spans="1:4" hidden="1" x14ac:dyDescent="0.15">
      <c r="A217" s="71">
        <v>218</v>
      </c>
      <c r="B217" s="71" t="s">
        <v>108</v>
      </c>
      <c r="C217" s="74" t="s">
        <v>154</v>
      </c>
      <c r="D217" s="71" t="s">
        <v>118</v>
      </c>
    </row>
    <row r="218" spans="1:4" hidden="1" x14ac:dyDescent="0.15">
      <c r="A218" s="71">
        <v>219</v>
      </c>
      <c r="B218" s="71" t="s">
        <v>107</v>
      </c>
      <c r="C218" s="74" t="s">
        <v>154</v>
      </c>
      <c r="D218" s="71" t="s">
        <v>118</v>
      </c>
    </row>
    <row r="219" spans="1:4" hidden="1" x14ac:dyDescent="0.15">
      <c r="A219" s="71">
        <v>220</v>
      </c>
      <c r="B219" s="71" t="s">
        <v>117</v>
      </c>
      <c r="C219" s="74" t="s">
        <v>154</v>
      </c>
      <c r="D219" s="71" t="s">
        <v>118</v>
      </c>
    </row>
    <row r="220" spans="1:4" hidden="1" x14ac:dyDescent="0.15">
      <c r="A220" s="71">
        <v>221</v>
      </c>
      <c r="B220" s="71" t="s">
        <v>103</v>
      </c>
      <c r="C220" s="74" t="s">
        <v>154</v>
      </c>
      <c r="D220" s="71" t="s">
        <v>118</v>
      </c>
    </row>
    <row r="221" spans="1:4" hidden="1" x14ac:dyDescent="0.15">
      <c r="A221" s="71">
        <v>222</v>
      </c>
      <c r="B221" s="71" t="s">
        <v>112</v>
      </c>
      <c r="C221" s="74" t="s">
        <v>154</v>
      </c>
      <c r="D221" s="71" t="s">
        <v>118</v>
      </c>
    </row>
    <row r="222" spans="1:4" hidden="1" x14ac:dyDescent="0.15">
      <c r="A222" s="71">
        <v>223</v>
      </c>
      <c r="B222" s="71" t="s">
        <v>101</v>
      </c>
      <c r="C222" s="74" t="s">
        <v>154</v>
      </c>
      <c r="D222" s="71" t="s">
        <v>118</v>
      </c>
    </row>
    <row r="223" spans="1:4" hidden="1" x14ac:dyDescent="0.15">
      <c r="A223" s="71">
        <v>224</v>
      </c>
      <c r="B223" s="71" t="s">
        <v>111</v>
      </c>
      <c r="C223" s="74" t="s">
        <v>154</v>
      </c>
      <c r="D223" s="71" t="s">
        <v>118</v>
      </c>
    </row>
    <row r="224" spans="1:4" hidden="1" x14ac:dyDescent="0.15">
      <c r="A224" s="71">
        <v>225</v>
      </c>
      <c r="B224" s="71" t="s">
        <v>102</v>
      </c>
      <c r="C224" s="74" t="s">
        <v>154</v>
      </c>
      <c r="D224" s="71" t="s">
        <v>118</v>
      </c>
    </row>
    <row r="225" spans="1:4" hidden="1" x14ac:dyDescent="0.15">
      <c r="A225" s="71">
        <v>226</v>
      </c>
      <c r="B225" s="71" t="s">
        <v>128</v>
      </c>
      <c r="C225" s="74" t="s">
        <v>154</v>
      </c>
      <c r="D225" s="71" t="s">
        <v>126</v>
      </c>
    </row>
    <row r="226" spans="1:4" hidden="1" x14ac:dyDescent="0.15">
      <c r="A226" s="71">
        <v>227</v>
      </c>
      <c r="B226" s="71" t="s">
        <v>105</v>
      </c>
      <c r="C226" s="74" t="s">
        <v>154</v>
      </c>
      <c r="D226" s="71" t="s">
        <v>126</v>
      </c>
    </row>
    <row r="227" spans="1:4" hidden="1" x14ac:dyDescent="0.15">
      <c r="A227" s="71">
        <v>228</v>
      </c>
      <c r="B227" s="71" t="s">
        <v>114</v>
      </c>
      <c r="C227" s="74" t="s">
        <v>154</v>
      </c>
      <c r="D227" s="71" t="s">
        <v>126</v>
      </c>
    </row>
    <row r="228" spans="1:4" hidden="1" x14ac:dyDescent="0.15">
      <c r="A228" s="71">
        <v>229</v>
      </c>
      <c r="B228" s="71" t="s">
        <v>105</v>
      </c>
      <c r="C228" s="74" t="s">
        <v>154</v>
      </c>
      <c r="D228" s="71" t="s">
        <v>126</v>
      </c>
    </row>
    <row r="229" spans="1:4" hidden="1" x14ac:dyDescent="0.15">
      <c r="A229" s="71">
        <v>230</v>
      </c>
      <c r="B229" s="71" t="s">
        <v>107</v>
      </c>
      <c r="C229" s="74" t="s">
        <v>154</v>
      </c>
      <c r="D229" s="71" t="s">
        <v>126</v>
      </c>
    </row>
    <row r="230" spans="1:4" hidden="1" x14ac:dyDescent="0.15">
      <c r="A230" s="71">
        <v>231</v>
      </c>
      <c r="B230" s="71" t="s">
        <v>110</v>
      </c>
      <c r="C230" s="74" t="s">
        <v>154</v>
      </c>
      <c r="D230" s="71" t="s">
        <v>126</v>
      </c>
    </row>
    <row r="231" spans="1:4" hidden="1" x14ac:dyDescent="0.15">
      <c r="A231" s="71">
        <v>232</v>
      </c>
      <c r="B231" s="71" t="s">
        <v>100</v>
      </c>
      <c r="C231" s="74" t="s">
        <v>154</v>
      </c>
      <c r="D231" s="71" t="s">
        <v>126</v>
      </c>
    </row>
    <row r="232" spans="1:4" hidden="1" x14ac:dyDescent="0.15">
      <c r="A232" s="71">
        <v>233</v>
      </c>
      <c r="B232" s="71" t="s">
        <v>117</v>
      </c>
      <c r="C232" s="74" t="s">
        <v>154</v>
      </c>
      <c r="D232" s="71" t="s">
        <v>126</v>
      </c>
    </row>
    <row r="233" spans="1:4" hidden="1" x14ac:dyDescent="0.15">
      <c r="A233" s="71">
        <v>234</v>
      </c>
      <c r="B233" s="71" t="s">
        <v>101</v>
      </c>
      <c r="C233" s="74" t="s">
        <v>154</v>
      </c>
      <c r="D233" s="71" t="s">
        <v>126</v>
      </c>
    </row>
    <row r="234" spans="1:4" hidden="1" x14ac:dyDescent="0.15">
      <c r="A234" s="71">
        <v>235</v>
      </c>
      <c r="B234" s="71" t="s">
        <v>117</v>
      </c>
      <c r="C234" s="74" t="s">
        <v>154</v>
      </c>
      <c r="D234" s="71" t="s">
        <v>126</v>
      </c>
    </row>
    <row r="235" spans="1:4" hidden="1" x14ac:dyDescent="0.15">
      <c r="A235" s="71">
        <v>236</v>
      </c>
      <c r="B235" s="71" t="s">
        <v>189</v>
      </c>
      <c r="C235" s="74" t="s">
        <v>154</v>
      </c>
      <c r="D235" s="71" t="s">
        <v>99</v>
      </c>
    </row>
    <row r="236" spans="1:4" hidden="1" x14ac:dyDescent="0.15">
      <c r="A236" s="71">
        <v>237</v>
      </c>
      <c r="B236" s="71" t="s">
        <v>112</v>
      </c>
      <c r="C236" s="74" t="s">
        <v>154</v>
      </c>
      <c r="D236" s="71" t="s">
        <v>129</v>
      </c>
    </row>
    <row r="237" spans="1:4" hidden="1" x14ac:dyDescent="0.15">
      <c r="A237" s="71">
        <v>238</v>
      </c>
      <c r="B237" s="71" t="s">
        <v>117</v>
      </c>
      <c r="C237" s="74" t="s">
        <v>154</v>
      </c>
      <c r="D237" s="71" t="s">
        <v>129</v>
      </c>
    </row>
    <row r="238" spans="1:4" hidden="1" x14ac:dyDescent="0.15">
      <c r="A238" s="71">
        <v>239</v>
      </c>
      <c r="B238" s="71" t="s">
        <v>114</v>
      </c>
      <c r="C238" s="74" t="s">
        <v>154</v>
      </c>
      <c r="D238" s="71" t="s">
        <v>129</v>
      </c>
    </row>
    <row r="239" spans="1:4" hidden="1" x14ac:dyDescent="0.15">
      <c r="A239" s="71">
        <v>240</v>
      </c>
      <c r="B239" s="71" t="s">
        <v>112</v>
      </c>
      <c r="C239" s="74" t="s">
        <v>154</v>
      </c>
      <c r="D239" s="71" t="s">
        <v>129</v>
      </c>
    </row>
    <row r="240" spans="1:4" hidden="1" x14ac:dyDescent="0.15">
      <c r="A240" s="71">
        <v>241</v>
      </c>
      <c r="B240" s="71" t="s">
        <v>108</v>
      </c>
      <c r="C240" s="74" t="s">
        <v>154</v>
      </c>
      <c r="D240" s="71" t="s">
        <v>129</v>
      </c>
    </row>
    <row r="241" spans="1:4" hidden="1" x14ac:dyDescent="0.15">
      <c r="A241" s="71">
        <v>242</v>
      </c>
      <c r="B241" s="71" t="s">
        <v>125</v>
      </c>
      <c r="C241" s="74" t="s">
        <v>154</v>
      </c>
      <c r="D241" s="71" t="s">
        <v>129</v>
      </c>
    </row>
    <row r="242" spans="1:4" hidden="1" x14ac:dyDescent="0.15">
      <c r="A242" s="71">
        <v>243</v>
      </c>
      <c r="B242" s="71" t="s">
        <v>101</v>
      </c>
      <c r="C242" s="74" t="s">
        <v>154</v>
      </c>
      <c r="D242" s="71" t="s">
        <v>129</v>
      </c>
    </row>
    <row r="243" spans="1:4" hidden="1" x14ac:dyDescent="0.15">
      <c r="A243" s="71">
        <v>244</v>
      </c>
      <c r="B243" s="71" t="s">
        <v>114</v>
      </c>
      <c r="C243" s="74" t="s">
        <v>154</v>
      </c>
      <c r="D243" s="71" t="s">
        <v>129</v>
      </c>
    </row>
    <row r="244" spans="1:4" hidden="1" x14ac:dyDescent="0.15">
      <c r="A244" s="71">
        <v>245</v>
      </c>
      <c r="B244" s="71" t="s">
        <v>111</v>
      </c>
      <c r="C244" s="74" t="s">
        <v>155</v>
      </c>
      <c r="D244" s="71" t="s">
        <v>144</v>
      </c>
    </row>
    <row r="245" spans="1:4" hidden="1" x14ac:dyDescent="0.15">
      <c r="A245" s="71">
        <v>246</v>
      </c>
      <c r="B245" s="71" t="s">
        <v>111</v>
      </c>
      <c r="C245" s="74" t="s">
        <v>155</v>
      </c>
      <c r="D245" s="71" t="s">
        <v>144</v>
      </c>
    </row>
    <row r="246" spans="1:4" hidden="1" x14ac:dyDescent="0.15">
      <c r="A246" s="71">
        <v>247</v>
      </c>
      <c r="B246" s="71" t="s">
        <v>109</v>
      </c>
      <c r="C246" s="74" t="s">
        <v>155</v>
      </c>
      <c r="D246" s="71" t="s">
        <v>133</v>
      </c>
    </row>
    <row r="247" spans="1:4" hidden="1" x14ac:dyDescent="0.15">
      <c r="A247" s="71">
        <v>248</v>
      </c>
      <c r="B247" s="71" t="s">
        <v>108</v>
      </c>
      <c r="C247" s="74" t="s">
        <v>155</v>
      </c>
      <c r="D247" s="71" t="s">
        <v>99</v>
      </c>
    </row>
    <row r="248" spans="1:4" hidden="1" x14ac:dyDescent="0.15">
      <c r="A248" s="71">
        <v>249</v>
      </c>
      <c r="B248" s="71" t="s">
        <v>120</v>
      </c>
      <c r="C248" s="74" t="s">
        <v>155</v>
      </c>
      <c r="D248" s="71" t="s">
        <v>99</v>
      </c>
    </row>
    <row r="249" spans="1:4" hidden="1" x14ac:dyDescent="0.15">
      <c r="A249" s="71">
        <v>250</v>
      </c>
      <c r="B249" s="71" t="s">
        <v>111</v>
      </c>
      <c r="C249" s="74" t="s">
        <v>155</v>
      </c>
      <c r="D249" s="71" t="s">
        <v>99</v>
      </c>
    </row>
    <row r="250" spans="1:4" hidden="1" x14ac:dyDescent="0.15">
      <c r="A250" s="71">
        <v>251</v>
      </c>
      <c r="B250" s="71" t="s">
        <v>102</v>
      </c>
      <c r="C250" s="74" t="s">
        <v>155</v>
      </c>
      <c r="D250" s="71" t="s">
        <v>99</v>
      </c>
    </row>
    <row r="251" spans="1:4" hidden="1" x14ac:dyDescent="0.15">
      <c r="A251" s="71">
        <v>252</v>
      </c>
      <c r="B251" s="71" t="s">
        <v>112</v>
      </c>
      <c r="C251" s="74" t="s">
        <v>155</v>
      </c>
      <c r="D251" s="71" t="s">
        <v>99</v>
      </c>
    </row>
    <row r="252" spans="1:4" hidden="1" x14ac:dyDescent="0.15">
      <c r="A252" s="71">
        <v>253</v>
      </c>
      <c r="B252" s="71" t="s">
        <v>114</v>
      </c>
      <c r="C252" s="74" t="s">
        <v>155</v>
      </c>
      <c r="D252" s="71" t="s">
        <v>99</v>
      </c>
    </row>
    <row r="253" spans="1:4" hidden="1" x14ac:dyDescent="0.15">
      <c r="A253" s="71">
        <v>254</v>
      </c>
      <c r="B253" s="71" t="s">
        <v>108</v>
      </c>
      <c r="C253" s="74" t="s">
        <v>155</v>
      </c>
      <c r="D253" s="71" t="s">
        <v>99</v>
      </c>
    </row>
    <row r="254" spans="1:4" hidden="1" x14ac:dyDescent="0.15">
      <c r="A254" s="71">
        <v>255</v>
      </c>
      <c r="B254" s="71" t="s">
        <v>112</v>
      </c>
      <c r="C254" s="74" t="s">
        <v>155</v>
      </c>
      <c r="D254" s="71" t="s">
        <v>118</v>
      </c>
    </row>
    <row r="255" spans="1:4" hidden="1" x14ac:dyDescent="0.15">
      <c r="A255" s="71">
        <v>256</v>
      </c>
      <c r="B255" s="71" t="s">
        <v>101</v>
      </c>
      <c r="C255" s="74" t="s">
        <v>155</v>
      </c>
      <c r="D255" s="71" t="s">
        <v>118</v>
      </c>
    </row>
    <row r="256" spans="1:4" hidden="1" x14ac:dyDescent="0.15">
      <c r="A256" s="71">
        <v>257</v>
      </c>
      <c r="B256" s="71" t="s">
        <v>100</v>
      </c>
      <c r="C256" s="74" t="s">
        <v>155</v>
      </c>
      <c r="D256" s="71" t="s">
        <v>118</v>
      </c>
    </row>
    <row r="257" spans="1:4" hidden="1" x14ac:dyDescent="0.15">
      <c r="A257" s="71">
        <v>258</v>
      </c>
      <c r="B257" s="71" t="s">
        <v>112</v>
      </c>
      <c r="C257" s="74" t="s">
        <v>155</v>
      </c>
      <c r="D257" s="71" t="s">
        <v>118</v>
      </c>
    </row>
    <row r="258" spans="1:4" hidden="1" x14ac:dyDescent="0.15">
      <c r="A258" s="71">
        <v>259</v>
      </c>
      <c r="B258" s="71" t="s">
        <v>110</v>
      </c>
      <c r="C258" s="74" t="s">
        <v>155</v>
      </c>
      <c r="D258" s="71" t="s">
        <v>118</v>
      </c>
    </row>
    <row r="259" spans="1:4" hidden="1" x14ac:dyDescent="0.15">
      <c r="A259" s="71">
        <v>260</v>
      </c>
      <c r="B259" s="71" t="s">
        <v>111</v>
      </c>
      <c r="C259" s="74" t="s">
        <v>155</v>
      </c>
      <c r="D259" s="71" t="s">
        <v>126</v>
      </c>
    </row>
    <row r="260" spans="1:4" hidden="1" x14ac:dyDescent="0.15">
      <c r="A260" s="71">
        <v>261</v>
      </c>
      <c r="B260" s="71" t="s">
        <v>113</v>
      </c>
      <c r="C260" s="74" t="s">
        <v>155</v>
      </c>
      <c r="D260" s="71" t="s">
        <v>126</v>
      </c>
    </row>
    <row r="261" spans="1:4" hidden="1" x14ac:dyDescent="0.15">
      <c r="A261" s="71">
        <v>262</v>
      </c>
      <c r="B261" s="71" t="s">
        <v>128</v>
      </c>
      <c r="C261" s="74" t="s">
        <v>155</v>
      </c>
      <c r="D261" s="71" t="s">
        <v>126</v>
      </c>
    </row>
    <row r="262" spans="1:4" hidden="1" x14ac:dyDescent="0.15">
      <c r="A262" s="71">
        <v>263</v>
      </c>
      <c r="B262" s="71" t="s">
        <v>108</v>
      </c>
      <c r="C262" s="74" t="s">
        <v>155</v>
      </c>
      <c r="D262" s="71" t="s">
        <v>126</v>
      </c>
    </row>
    <row r="263" spans="1:4" hidden="1" x14ac:dyDescent="0.15">
      <c r="A263" s="71">
        <v>264</v>
      </c>
      <c r="B263" s="71" t="s">
        <v>114</v>
      </c>
      <c r="C263" s="74" t="s">
        <v>155</v>
      </c>
      <c r="D263" s="71" t="s">
        <v>126</v>
      </c>
    </row>
    <row r="264" spans="1:4" hidden="1" x14ac:dyDescent="0.15">
      <c r="A264" s="71">
        <v>265</v>
      </c>
      <c r="B264" s="71" t="s">
        <v>103</v>
      </c>
      <c r="C264" s="74" t="s">
        <v>155</v>
      </c>
      <c r="D264" s="71" t="s">
        <v>126</v>
      </c>
    </row>
    <row r="265" spans="1:4" hidden="1" x14ac:dyDescent="0.15">
      <c r="A265" s="71">
        <v>266</v>
      </c>
      <c r="B265" s="71" t="s">
        <v>117</v>
      </c>
      <c r="C265" s="74" t="s">
        <v>155</v>
      </c>
      <c r="D265" s="71" t="s">
        <v>126</v>
      </c>
    </row>
    <row r="266" spans="1:4" hidden="1" x14ac:dyDescent="0.15">
      <c r="A266" s="71">
        <v>267</v>
      </c>
      <c r="B266" s="71" t="s">
        <v>122</v>
      </c>
      <c r="C266" s="74" t="s">
        <v>156</v>
      </c>
      <c r="D266" s="71" t="s">
        <v>99</v>
      </c>
    </row>
    <row r="267" spans="1:4" hidden="1" x14ac:dyDescent="0.15">
      <c r="A267" s="71">
        <v>268</v>
      </c>
      <c r="B267" s="71" t="s">
        <v>112</v>
      </c>
      <c r="C267" s="74" t="s">
        <v>156</v>
      </c>
      <c r="D267" s="71" t="s">
        <v>99</v>
      </c>
    </row>
    <row r="268" spans="1:4" hidden="1" x14ac:dyDescent="0.15">
      <c r="A268" s="71">
        <v>269</v>
      </c>
      <c r="B268" s="71" t="s">
        <v>114</v>
      </c>
      <c r="C268" s="74" t="s">
        <v>156</v>
      </c>
      <c r="D268" s="71" t="s">
        <v>99</v>
      </c>
    </row>
    <row r="269" spans="1:4" hidden="1" x14ac:dyDescent="0.15">
      <c r="A269" s="71">
        <v>270</v>
      </c>
      <c r="B269" s="71" t="s">
        <v>111</v>
      </c>
      <c r="C269" s="74" t="s">
        <v>156</v>
      </c>
      <c r="D269" s="71" t="s">
        <v>99</v>
      </c>
    </row>
    <row r="270" spans="1:4" hidden="1" x14ac:dyDescent="0.15">
      <c r="A270" s="71">
        <v>271</v>
      </c>
      <c r="B270" s="71" t="s">
        <v>111</v>
      </c>
      <c r="C270" s="74" t="s">
        <v>156</v>
      </c>
      <c r="D270" s="71" t="s">
        <v>99</v>
      </c>
    </row>
    <row r="271" spans="1:4" hidden="1" x14ac:dyDescent="0.15">
      <c r="A271" s="71">
        <v>272</v>
      </c>
      <c r="B271" s="71" t="s">
        <v>105</v>
      </c>
      <c r="C271" s="74" t="s">
        <v>156</v>
      </c>
      <c r="D271" s="71" t="s">
        <v>99</v>
      </c>
    </row>
    <row r="272" spans="1:4" hidden="1" x14ac:dyDescent="0.15">
      <c r="A272" s="71">
        <v>273</v>
      </c>
      <c r="B272" s="71" t="s">
        <v>104</v>
      </c>
      <c r="C272" s="74" t="s">
        <v>156</v>
      </c>
      <c r="D272" s="71" t="s">
        <v>118</v>
      </c>
    </row>
    <row r="273" spans="1:4" hidden="1" x14ac:dyDescent="0.15">
      <c r="A273" s="71">
        <v>274</v>
      </c>
      <c r="B273" s="71" t="s">
        <v>114</v>
      </c>
      <c r="C273" s="74" t="s">
        <v>156</v>
      </c>
      <c r="D273" s="71" t="s">
        <v>118</v>
      </c>
    </row>
    <row r="274" spans="1:4" hidden="1" x14ac:dyDescent="0.15">
      <c r="A274" s="71">
        <v>275</v>
      </c>
      <c r="B274" s="71" t="s">
        <v>117</v>
      </c>
      <c r="C274" s="74" t="s">
        <v>156</v>
      </c>
      <c r="D274" s="71" t="s">
        <v>118</v>
      </c>
    </row>
    <row r="275" spans="1:4" hidden="1" x14ac:dyDescent="0.15">
      <c r="A275" s="71">
        <v>276</v>
      </c>
      <c r="B275" s="71" t="s">
        <v>104</v>
      </c>
      <c r="C275" s="74" t="s">
        <v>156</v>
      </c>
      <c r="D275" s="71" t="s">
        <v>99</v>
      </c>
    </row>
    <row r="276" spans="1:4" hidden="1" x14ac:dyDescent="0.15">
      <c r="A276" s="71">
        <v>277</v>
      </c>
      <c r="B276" s="71" t="s">
        <v>101</v>
      </c>
      <c r="C276" s="74" t="s">
        <v>156</v>
      </c>
      <c r="D276" s="71" t="s">
        <v>126</v>
      </c>
    </row>
    <row r="277" spans="1:4" hidden="1" x14ac:dyDescent="0.15">
      <c r="A277" s="71">
        <v>278</v>
      </c>
      <c r="B277" s="71" t="s">
        <v>120</v>
      </c>
      <c r="C277" s="74" t="s">
        <v>156</v>
      </c>
      <c r="D277" s="71" t="s">
        <v>126</v>
      </c>
    </row>
    <row r="278" spans="1:4" hidden="1" x14ac:dyDescent="0.15">
      <c r="A278" s="71">
        <v>279</v>
      </c>
      <c r="B278" s="71" t="s">
        <v>127</v>
      </c>
      <c r="C278" s="74" t="s">
        <v>156</v>
      </c>
      <c r="D278" s="71" t="s">
        <v>126</v>
      </c>
    </row>
    <row r="279" spans="1:4" hidden="1" x14ac:dyDescent="0.15">
      <c r="A279" s="71">
        <v>280</v>
      </c>
      <c r="B279" s="71" t="s">
        <v>119</v>
      </c>
      <c r="C279" s="74" t="s">
        <v>156</v>
      </c>
      <c r="D279" s="71" t="s">
        <v>126</v>
      </c>
    </row>
    <row r="280" spans="1:4" hidden="1" x14ac:dyDescent="0.15">
      <c r="A280" s="71">
        <v>281</v>
      </c>
      <c r="B280" s="71" t="s">
        <v>128</v>
      </c>
      <c r="C280" s="74" t="s">
        <v>156</v>
      </c>
      <c r="D280" s="71" t="s">
        <v>126</v>
      </c>
    </row>
    <row r="281" spans="1:4" hidden="1" x14ac:dyDescent="0.15">
      <c r="A281" s="71">
        <v>282</v>
      </c>
      <c r="B281" s="71" t="s">
        <v>112</v>
      </c>
      <c r="C281" s="74" t="s">
        <v>156</v>
      </c>
      <c r="D281" s="71" t="s">
        <v>126</v>
      </c>
    </row>
    <row r="282" spans="1:4" hidden="1" x14ac:dyDescent="0.15">
      <c r="A282" s="71">
        <v>283</v>
      </c>
      <c r="B282" s="71" t="s">
        <v>107</v>
      </c>
      <c r="C282" s="74" t="s">
        <v>156</v>
      </c>
      <c r="D282" s="71" t="s">
        <v>129</v>
      </c>
    </row>
    <row r="283" spans="1:4" hidden="1" x14ac:dyDescent="0.15">
      <c r="A283" s="71">
        <v>284</v>
      </c>
      <c r="B283" s="71" t="s">
        <v>114</v>
      </c>
      <c r="C283" s="74" t="s">
        <v>156</v>
      </c>
      <c r="D283" s="71" t="s">
        <v>129</v>
      </c>
    </row>
    <row r="284" spans="1:4" hidden="1" x14ac:dyDescent="0.15">
      <c r="A284" s="71">
        <v>285</v>
      </c>
      <c r="B284" s="71" t="s">
        <v>123</v>
      </c>
      <c r="C284" s="74" t="s">
        <v>157</v>
      </c>
      <c r="D284" s="71" t="s">
        <v>133</v>
      </c>
    </row>
    <row r="285" spans="1:4" hidden="1" x14ac:dyDescent="0.15">
      <c r="A285" s="71">
        <v>286</v>
      </c>
      <c r="B285" s="71" t="s">
        <v>109</v>
      </c>
      <c r="C285" s="74" t="s">
        <v>157</v>
      </c>
      <c r="D285" s="71" t="s">
        <v>99</v>
      </c>
    </row>
    <row r="286" spans="1:4" hidden="1" x14ac:dyDescent="0.15">
      <c r="A286" s="71">
        <v>287</v>
      </c>
      <c r="B286" s="71" t="s">
        <v>101</v>
      </c>
      <c r="C286" s="74" t="s">
        <v>157</v>
      </c>
      <c r="D286" s="71" t="s">
        <v>99</v>
      </c>
    </row>
    <row r="287" spans="1:4" hidden="1" x14ac:dyDescent="0.15">
      <c r="A287" s="71">
        <v>288</v>
      </c>
      <c r="B287" s="71" t="s">
        <v>121</v>
      </c>
      <c r="C287" s="74" t="s">
        <v>157</v>
      </c>
      <c r="D287" s="71" t="s">
        <v>99</v>
      </c>
    </row>
    <row r="288" spans="1:4" hidden="1" x14ac:dyDescent="0.15">
      <c r="A288" s="71">
        <v>289</v>
      </c>
      <c r="B288" s="71" t="s">
        <v>103</v>
      </c>
      <c r="C288" s="74" t="s">
        <v>157</v>
      </c>
      <c r="D288" s="71" t="s">
        <v>118</v>
      </c>
    </row>
    <row r="289" spans="1:4" hidden="1" x14ac:dyDescent="0.15">
      <c r="A289" s="71">
        <v>290</v>
      </c>
      <c r="B289" s="71" t="s">
        <v>127</v>
      </c>
      <c r="C289" s="74" t="s">
        <v>157</v>
      </c>
      <c r="D289" s="71" t="s">
        <v>118</v>
      </c>
    </row>
    <row r="290" spans="1:4" hidden="1" x14ac:dyDescent="0.15">
      <c r="A290" s="71">
        <v>291</v>
      </c>
      <c r="B290" s="71" t="s">
        <v>97</v>
      </c>
      <c r="C290" s="74" t="s">
        <v>157</v>
      </c>
      <c r="D290" s="71" t="s">
        <v>118</v>
      </c>
    </row>
    <row r="291" spans="1:4" hidden="1" x14ac:dyDescent="0.15">
      <c r="A291" s="71">
        <v>292</v>
      </c>
      <c r="B291" s="71" t="s">
        <v>116</v>
      </c>
      <c r="C291" s="74" t="s">
        <v>157</v>
      </c>
      <c r="D291" s="71" t="s">
        <v>118</v>
      </c>
    </row>
    <row r="292" spans="1:4" hidden="1" x14ac:dyDescent="0.15">
      <c r="A292" s="71">
        <v>293</v>
      </c>
      <c r="B292" s="71" t="s">
        <v>117</v>
      </c>
      <c r="C292" s="74" t="s">
        <v>157</v>
      </c>
      <c r="D292" s="71" t="s">
        <v>118</v>
      </c>
    </row>
    <row r="293" spans="1:4" hidden="1" x14ac:dyDescent="0.15">
      <c r="A293" s="71">
        <v>294</v>
      </c>
      <c r="B293" s="71" t="s">
        <v>104</v>
      </c>
      <c r="C293" s="74" t="s">
        <v>157</v>
      </c>
      <c r="D293" s="71" t="s">
        <v>118</v>
      </c>
    </row>
    <row r="294" spans="1:4" hidden="1" x14ac:dyDescent="0.15">
      <c r="A294" s="71">
        <v>295</v>
      </c>
      <c r="B294" s="71" t="s">
        <v>97</v>
      </c>
      <c r="C294" s="74" t="s">
        <v>157</v>
      </c>
      <c r="D294" s="71" t="s">
        <v>126</v>
      </c>
    </row>
    <row r="295" spans="1:4" hidden="1" x14ac:dyDescent="0.15">
      <c r="A295" s="71">
        <v>296</v>
      </c>
      <c r="B295" s="71" t="s">
        <v>97</v>
      </c>
      <c r="C295" s="74" t="s">
        <v>157</v>
      </c>
      <c r="D295" s="71" t="s">
        <v>126</v>
      </c>
    </row>
    <row r="296" spans="1:4" hidden="1" x14ac:dyDescent="0.15">
      <c r="A296" s="71">
        <v>297</v>
      </c>
      <c r="B296" s="71" t="s">
        <v>102</v>
      </c>
      <c r="C296" s="74" t="s">
        <v>157</v>
      </c>
      <c r="D296" s="71" t="s">
        <v>126</v>
      </c>
    </row>
    <row r="297" spans="1:4" hidden="1" x14ac:dyDescent="0.15">
      <c r="A297" s="71">
        <v>298</v>
      </c>
      <c r="B297" s="71" t="s">
        <v>103</v>
      </c>
      <c r="C297" s="74" t="s">
        <v>157</v>
      </c>
      <c r="D297" s="71" t="s">
        <v>126</v>
      </c>
    </row>
    <row r="298" spans="1:4" hidden="1" x14ac:dyDescent="0.15">
      <c r="A298" s="71">
        <v>300</v>
      </c>
      <c r="B298" s="71" t="s">
        <v>114</v>
      </c>
      <c r="C298" s="74" t="s">
        <v>159</v>
      </c>
      <c r="D298" s="71" t="s">
        <v>126</v>
      </c>
    </row>
    <row r="299" spans="1:4" hidden="1" x14ac:dyDescent="0.15">
      <c r="A299" s="71">
        <v>301</v>
      </c>
      <c r="B299" s="71" t="s">
        <v>119</v>
      </c>
      <c r="C299" s="74" t="s">
        <v>161</v>
      </c>
      <c r="D299" s="71" t="s">
        <v>126</v>
      </c>
    </row>
    <row r="300" spans="1:4" hidden="1" x14ac:dyDescent="0.15">
      <c r="A300" s="71">
        <v>315</v>
      </c>
      <c r="B300" s="71" t="s">
        <v>112</v>
      </c>
      <c r="C300" s="74" t="s">
        <v>218</v>
      </c>
      <c r="D300" s="71" t="s">
        <v>99</v>
      </c>
    </row>
    <row r="301" spans="1:4" hidden="1" x14ac:dyDescent="0.15">
      <c r="A301" s="71">
        <v>316</v>
      </c>
      <c r="B301" s="71" t="s">
        <v>116</v>
      </c>
      <c r="C301" s="74" t="s">
        <v>218</v>
      </c>
      <c r="D301" s="71" t="s">
        <v>99</v>
      </c>
    </row>
    <row r="302" spans="1:4" hidden="1" x14ac:dyDescent="0.15">
      <c r="A302" s="71">
        <v>317</v>
      </c>
      <c r="B302" s="71" t="s">
        <v>104</v>
      </c>
      <c r="C302" s="74" t="s">
        <v>218</v>
      </c>
      <c r="D302" s="71" t="s">
        <v>126</v>
      </c>
    </row>
    <row r="303" spans="1:4" hidden="1" x14ac:dyDescent="0.15">
      <c r="A303" s="71">
        <v>318</v>
      </c>
      <c r="B303" s="71" t="s">
        <v>127</v>
      </c>
      <c r="C303" s="74" t="s">
        <v>218</v>
      </c>
      <c r="D303" s="71" t="s">
        <v>126</v>
      </c>
    </row>
    <row r="304" spans="1:4" hidden="1" x14ac:dyDescent="0.15">
      <c r="A304" s="71">
        <v>319</v>
      </c>
      <c r="B304" s="71" t="s">
        <v>123</v>
      </c>
      <c r="C304" s="74" t="s">
        <v>218</v>
      </c>
      <c r="D304" s="71" t="s">
        <v>126</v>
      </c>
    </row>
    <row r="305" spans="1:4" hidden="1" x14ac:dyDescent="0.15">
      <c r="A305" s="71">
        <v>320</v>
      </c>
      <c r="B305" s="71" t="s">
        <v>103</v>
      </c>
      <c r="C305" s="74" t="s">
        <v>219</v>
      </c>
      <c r="D305" s="71" t="s">
        <v>118</v>
      </c>
    </row>
    <row r="306" spans="1:4" hidden="1" x14ac:dyDescent="0.15">
      <c r="A306" s="71">
        <v>321</v>
      </c>
      <c r="B306" s="71" t="s">
        <v>122</v>
      </c>
      <c r="C306" s="74" t="s">
        <v>219</v>
      </c>
      <c r="D306" s="71" t="s">
        <v>126</v>
      </c>
    </row>
    <row r="307" spans="1:4" hidden="1" x14ac:dyDescent="0.15">
      <c r="A307" s="71">
        <v>322</v>
      </c>
      <c r="B307" s="71" t="s">
        <v>97</v>
      </c>
      <c r="C307" s="74" t="s">
        <v>158</v>
      </c>
      <c r="D307" s="71" t="s">
        <v>99</v>
      </c>
    </row>
    <row r="308" spans="1:4" hidden="1" x14ac:dyDescent="0.15">
      <c r="A308" s="71">
        <v>323</v>
      </c>
      <c r="B308" s="71" t="s">
        <v>116</v>
      </c>
      <c r="C308" s="74" t="s">
        <v>158</v>
      </c>
      <c r="D308" s="71" t="s">
        <v>118</v>
      </c>
    </row>
    <row r="309" spans="1:4" hidden="1" x14ac:dyDescent="0.15">
      <c r="A309" s="71">
        <v>324</v>
      </c>
      <c r="B309" s="71" t="s">
        <v>102</v>
      </c>
      <c r="C309" s="74" t="s">
        <v>158</v>
      </c>
      <c r="D309" s="71" t="s">
        <v>118</v>
      </c>
    </row>
    <row r="310" spans="1:4" hidden="1" x14ac:dyDescent="0.15">
      <c r="A310" s="71">
        <v>325</v>
      </c>
      <c r="B310" s="71" t="s">
        <v>100</v>
      </c>
      <c r="C310" s="74" t="s">
        <v>220</v>
      </c>
      <c r="D310" s="71" t="s">
        <v>144</v>
      </c>
    </row>
    <row r="311" spans="1:4" hidden="1" x14ac:dyDescent="0.15">
      <c r="A311" s="71">
        <v>326</v>
      </c>
      <c r="B311" s="71" t="s">
        <v>146</v>
      </c>
      <c r="C311" s="74" t="s">
        <v>220</v>
      </c>
      <c r="D311" s="71" t="s">
        <v>144</v>
      </c>
    </row>
    <row r="312" spans="1:4" hidden="1" x14ac:dyDescent="0.15">
      <c r="A312" s="71">
        <v>327</v>
      </c>
      <c r="B312" s="71" t="s">
        <v>124</v>
      </c>
      <c r="C312" s="74" t="s">
        <v>220</v>
      </c>
      <c r="D312" s="71" t="s">
        <v>99</v>
      </c>
    </row>
    <row r="313" spans="1:4" hidden="1" x14ac:dyDescent="0.15">
      <c r="A313" s="71">
        <v>328</v>
      </c>
      <c r="B313" s="71" t="s">
        <v>101</v>
      </c>
      <c r="C313" s="74" t="s">
        <v>220</v>
      </c>
      <c r="D313" s="71" t="s">
        <v>99</v>
      </c>
    </row>
    <row r="314" spans="1:4" hidden="1" x14ac:dyDescent="0.15">
      <c r="A314" s="71">
        <v>329</v>
      </c>
      <c r="B314" s="71" t="s">
        <v>100</v>
      </c>
      <c r="C314" s="74" t="s">
        <v>220</v>
      </c>
      <c r="D314" s="71" t="s">
        <v>99</v>
      </c>
    </row>
    <row r="315" spans="1:4" hidden="1" x14ac:dyDescent="0.15">
      <c r="A315" s="71">
        <v>330</v>
      </c>
      <c r="B315" s="71" t="s">
        <v>100</v>
      </c>
      <c r="C315" s="74" t="s">
        <v>220</v>
      </c>
      <c r="D315" s="71" t="s">
        <v>99</v>
      </c>
    </row>
    <row r="316" spans="1:4" hidden="1" x14ac:dyDescent="0.15">
      <c r="A316" s="71">
        <v>331</v>
      </c>
      <c r="B316" s="71" t="s">
        <v>136</v>
      </c>
      <c r="C316" s="74" t="s">
        <v>220</v>
      </c>
      <c r="D316" s="71" t="s">
        <v>99</v>
      </c>
    </row>
    <row r="317" spans="1:4" hidden="1" x14ac:dyDescent="0.15">
      <c r="A317" s="71">
        <v>332</v>
      </c>
      <c r="B317" s="71" t="s">
        <v>117</v>
      </c>
      <c r="C317" s="74" t="s">
        <v>220</v>
      </c>
      <c r="D317" s="71" t="s">
        <v>99</v>
      </c>
    </row>
    <row r="318" spans="1:4" hidden="1" x14ac:dyDescent="0.15">
      <c r="A318" s="71">
        <v>333</v>
      </c>
      <c r="B318" s="71" t="s">
        <v>113</v>
      </c>
      <c r="C318" s="74" t="s">
        <v>220</v>
      </c>
      <c r="D318" s="71" t="s">
        <v>99</v>
      </c>
    </row>
    <row r="319" spans="1:4" hidden="1" x14ac:dyDescent="0.15">
      <c r="A319" s="71">
        <v>334</v>
      </c>
      <c r="B319" s="71" t="s">
        <v>112</v>
      </c>
      <c r="C319" s="74" t="s">
        <v>220</v>
      </c>
      <c r="D319" s="71" t="s">
        <v>99</v>
      </c>
    </row>
    <row r="320" spans="1:4" hidden="1" x14ac:dyDescent="0.15">
      <c r="A320" s="71">
        <v>335</v>
      </c>
      <c r="B320" s="71" t="s">
        <v>106</v>
      </c>
      <c r="C320" s="74" t="s">
        <v>220</v>
      </c>
      <c r="D320" s="71" t="s">
        <v>99</v>
      </c>
    </row>
    <row r="321" spans="1:4" hidden="1" x14ac:dyDescent="0.15">
      <c r="A321" s="71">
        <v>336</v>
      </c>
      <c r="B321" s="71" t="s">
        <v>102</v>
      </c>
      <c r="C321" s="74" t="s">
        <v>220</v>
      </c>
      <c r="D321" s="71" t="s">
        <v>99</v>
      </c>
    </row>
    <row r="322" spans="1:4" hidden="1" x14ac:dyDescent="0.15">
      <c r="A322" s="71">
        <v>337</v>
      </c>
      <c r="B322" s="71" t="s">
        <v>102</v>
      </c>
      <c r="C322" s="74" t="s">
        <v>220</v>
      </c>
      <c r="D322" s="71" t="s">
        <v>99</v>
      </c>
    </row>
    <row r="323" spans="1:4" hidden="1" x14ac:dyDescent="0.15">
      <c r="A323" s="71">
        <v>338</v>
      </c>
      <c r="B323" s="71" t="s">
        <v>110</v>
      </c>
      <c r="C323" s="74" t="s">
        <v>220</v>
      </c>
      <c r="D323" s="71" t="s">
        <v>99</v>
      </c>
    </row>
    <row r="324" spans="1:4" hidden="1" x14ac:dyDescent="0.15">
      <c r="A324" s="71">
        <v>339</v>
      </c>
      <c r="B324" s="71" t="s">
        <v>110</v>
      </c>
      <c r="C324" s="74" t="s">
        <v>220</v>
      </c>
      <c r="D324" s="71" t="s">
        <v>99</v>
      </c>
    </row>
    <row r="325" spans="1:4" hidden="1" x14ac:dyDescent="0.15">
      <c r="A325" s="71">
        <v>340</v>
      </c>
      <c r="B325" s="71" t="s">
        <v>115</v>
      </c>
      <c r="C325" s="74" t="s">
        <v>220</v>
      </c>
      <c r="D325" s="71" t="s">
        <v>99</v>
      </c>
    </row>
    <row r="326" spans="1:4" hidden="1" x14ac:dyDescent="0.15">
      <c r="A326" s="71">
        <v>341</v>
      </c>
      <c r="B326" s="71" t="s">
        <v>114</v>
      </c>
      <c r="C326" s="74" t="s">
        <v>220</v>
      </c>
      <c r="D326" s="71" t="s">
        <v>99</v>
      </c>
    </row>
    <row r="327" spans="1:4" hidden="1" x14ac:dyDescent="0.15">
      <c r="A327" s="71">
        <v>342</v>
      </c>
      <c r="B327" s="71" t="s">
        <v>117</v>
      </c>
      <c r="C327" s="74" t="s">
        <v>220</v>
      </c>
      <c r="D327" s="71" t="s">
        <v>99</v>
      </c>
    </row>
    <row r="328" spans="1:4" hidden="1" x14ac:dyDescent="0.15">
      <c r="A328" s="71">
        <v>343</v>
      </c>
      <c r="B328" s="71" t="s">
        <v>102</v>
      </c>
      <c r="C328" s="74" t="s">
        <v>220</v>
      </c>
      <c r="D328" s="71" t="s">
        <v>99</v>
      </c>
    </row>
    <row r="329" spans="1:4" hidden="1" x14ac:dyDescent="0.15">
      <c r="A329" s="71">
        <v>344</v>
      </c>
      <c r="B329" s="71" t="s">
        <v>124</v>
      </c>
      <c r="C329" s="74" t="s">
        <v>220</v>
      </c>
      <c r="D329" s="71" t="s">
        <v>99</v>
      </c>
    </row>
    <row r="330" spans="1:4" hidden="1" x14ac:dyDescent="0.15">
      <c r="A330" s="71">
        <v>345</v>
      </c>
      <c r="B330" s="71" t="s">
        <v>117</v>
      </c>
      <c r="C330" s="74" t="s">
        <v>220</v>
      </c>
      <c r="D330" s="71" t="s">
        <v>99</v>
      </c>
    </row>
    <row r="331" spans="1:4" hidden="1" x14ac:dyDescent="0.15">
      <c r="A331" s="71">
        <v>346</v>
      </c>
      <c r="B331" s="71" t="s">
        <v>122</v>
      </c>
      <c r="C331" s="74" t="s">
        <v>220</v>
      </c>
      <c r="D331" s="71" t="s">
        <v>99</v>
      </c>
    </row>
    <row r="332" spans="1:4" hidden="1" x14ac:dyDescent="0.15">
      <c r="A332" s="71">
        <v>347</v>
      </c>
      <c r="B332" s="71" t="s">
        <v>114</v>
      </c>
      <c r="C332" s="74" t="s">
        <v>220</v>
      </c>
      <c r="D332" s="71" t="s">
        <v>118</v>
      </c>
    </row>
    <row r="333" spans="1:4" hidden="1" x14ac:dyDescent="0.15">
      <c r="A333" s="71">
        <v>348</v>
      </c>
      <c r="B333" s="71" t="s">
        <v>114</v>
      </c>
      <c r="C333" s="74" t="s">
        <v>220</v>
      </c>
      <c r="D333" s="71" t="s">
        <v>118</v>
      </c>
    </row>
    <row r="334" spans="1:4" hidden="1" x14ac:dyDescent="0.15">
      <c r="A334" s="71">
        <v>349</v>
      </c>
      <c r="B334" s="71" t="s">
        <v>111</v>
      </c>
      <c r="C334" s="74" t="s">
        <v>220</v>
      </c>
      <c r="D334" s="71" t="s">
        <v>118</v>
      </c>
    </row>
    <row r="335" spans="1:4" hidden="1" x14ac:dyDescent="0.15">
      <c r="A335" s="71">
        <v>350</v>
      </c>
      <c r="B335" s="71" t="s">
        <v>117</v>
      </c>
      <c r="C335" s="74" t="s">
        <v>220</v>
      </c>
      <c r="D335" s="71" t="s">
        <v>118</v>
      </c>
    </row>
    <row r="336" spans="1:4" hidden="1" x14ac:dyDescent="0.15">
      <c r="A336" s="71">
        <v>351</v>
      </c>
      <c r="B336" s="71" t="s">
        <v>113</v>
      </c>
      <c r="C336" s="74" t="s">
        <v>220</v>
      </c>
      <c r="D336" s="71" t="s">
        <v>118</v>
      </c>
    </row>
    <row r="337" spans="1:4" hidden="1" x14ac:dyDescent="0.15">
      <c r="A337" s="71">
        <v>352</v>
      </c>
      <c r="B337" s="71" t="s">
        <v>148</v>
      </c>
      <c r="C337" s="74" t="s">
        <v>220</v>
      </c>
      <c r="D337" s="71" t="s">
        <v>118</v>
      </c>
    </row>
    <row r="338" spans="1:4" hidden="1" x14ac:dyDescent="0.15">
      <c r="A338" s="71">
        <v>353</v>
      </c>
      <c r="B338" s="71" t="s">
        <v>112</v>
      </c>
      <c r="C338" s="74" t="s">
        <v>220</v>
      </c>
      <c r="D338" s="71" t="s">
        <v>118</v>
      </c>
    </row>
    <row r="339" spans="1:4" hidden="1" x14ac:dyDescent="0.15">
      <c r="A339" s="71">
        <v>354</v>
      </c>
      <c r="B339" s="71" t="s">
        <v>128</v>
      </c>
      <c r="C339" s="74" t="s">
        <v>220</v>
      </c>
      <c r="D339" s="71" t="s">
        <v>118</v>
      </c>
    </row>
    <row r="340" spans="1:4" hidden="1" x14ac:dyDescent="0.15">
      <c r="A340" s="71">
        <v>355</v>
      </c>
      <c r="B340" s="71" t="s">
        <v>106</v>
      </c>
      <c r="C340" s="74" t="s">
        <v>220</v>
      </c>
      <c r="D340" s="71" t="s">
        <v>118</v>
      </c>
    </row>
    <row r="341" spans="1:4" hidden="1" x14ac:dyDescent="0.15">
      <c r="A341" s="71">
        <v>356</v>
      </c>
      <c r="B341" s="71" t="s">
        <v>122</v>
      </c>
      <c r="C341" s="74" t="s">
        <v>220</v>
      </c>
      <c r="D341" s="71" t="s">
        <v>118</v>
      </c>
    </row>
    <row r="342" spans="1:4" hidden="1" x14ac:dyDescent="0.15">
      <c r="A342" s="71">
        <v>357</v>
      </c>
      <c r="B342" s="71" t="s">
        <v>104</v>
      </c>
      <c r="C342" s="74" t="s">
        <v>220</v>
      </c>
      <c r="D342" s="71" t="s">
        <v>118</v>
      </c>
    </row>
    <row r="343" spans="1:4" hidden="1" x14ac:dyDescent="0.15">
      <c r="A343" s="71">
        <v>358</v>
      </c>
      <c r="B343" s="71" t="s">
        <v>102</v>
      </c>
      <c r="C343" s="74" t="s">
        <v>220</v>
      </c>
      <c r="D343" s="71" t="s">
        <v>118</v>
      </c>
    </row>
    <row r="344" spans="1:4" hidden="1" x14ac:dyDescent="0.15">
      <c r="A344" s="71">
        <v>359</v>
      </c>
      <c r="B344" s="71" t="s">
        <v>97</v>
      </c>
      <c r="C344" s="74" t="s">
        <v>220</v>
      </c>
      <c r="D344" s="71" t="s">
        <v>118</v>
      </c>
    </row>
    <row r="345" spans="1:4" hidden="1" x14ac:dyDescent="0.15">
      <c r="A345" s="71">
        <v>360</v>
      </c>
      <c r="B345" s="71" t="s">
        <v>100</v>
      </c>
      <c r="C345" s="74" t="s">
        <v>220</v>
      </c>
      <c r="D345" s="71" t="s">
        <v>153</v>
      </c>
    </row>
    <row r="346" spans="1:4" hidden="1" x14ac:dyDescent="0.15">
      <c r="A346" s="71">
        <v>361</v>
      </c>
      <c r="B346" s="71" t="s">
        <v>109</v>
      </c>
      <c r="C346" s="74" t="s">
        <v>220</v>
      </c>
      <c r="D346" s="71" t="s">
        <v>118</v>
      </c>
    </row>
    <row r="347" spans="1:4" hidden="1" x14ac:dyDescent="0.15">
      <c r="A347" s="71">
        <v>362</v>
      </c>
      <c r="B347" s="71" t="s">
        <v>104</v>
      </c>
      <c r="C347" s="74" t="s">
        <v>220</v>
      </c>
      <c r="D347" s="71" t="s">
        <v>118</v>
      </c>
    </row>
    <row r="348" spans="1:4" hidden="1" x14ac:dyDescent="0.15">
      <c r="A348" s="71">
        <v>363</v>
      </c>
      <c r="B348" s="71" t="s">
        <v>97</v>
      </c>
      <c r="C348" s="74" t="s">
        <v>220</v>
      </c>
      <c r="D348" s="71" t="s">
        <v>118</v>
      </c>
    </row>
    <row r="349" spans="1:4" hidden="1" x14ac:dyDescent="0.15">
      <c r="A349" s="71">
        <v>364</v>
      </c>
      <c r="B349" s="71" t="s">
        <v>107</v>
      </c>
      <c r="C349" s="74" t="s">
        <v>220</v>
      </c>
      <c r="D349" s="71" t="s">
        <v>118</v>
      </c>
    </row>
    <row r="350" spans="1:4" hidden="1" x14ac:dyDescent="0.15">
      <c r="A350" s="71">
        <v>365</v>
      </c>
      <c r="B350" s="71" t="s">
        <v>109</v>
      </c>
      <c r="C350" s="74" t="s">
        <v>220</v>
      </c>
      <c r="D350" s="71" t="s">
        <v>118</v>
      </c>
    </row>
    <row r="351" spans="1:4" hidden="1" x14ac:dyDescent="0.15">
      <c r="A351" s="71">
        <v>366</v>
      </c>
      <c r="B351" s="71" t="s">
        <v>122</v>
      </c>
      <c r="C351" s="74" t="s">
        <v>220</v>
      </c>
      <c r="D351" s="71" t="s">
        <v>118</v>
      </c>
    </row>
    <row r="352" spans="1:4" hidden="1" x14ac:dyDescent="0.15">
      <c r="A352" s="71">
        <v>367</v>
      </c>
      <c r="B352" s="71" t="s">
        <v>122</v>
      </c>
      <c r="C352" s="74" t="s">
        <v>220</v>
      </c>
      <c r="D352" s="71" t="s">
        <v>118</v>
      </c>
    </row>
    <row r="353" spans="1:4" hidden="1" x14ac:dyDescent="0.15">
      <c r="A353" s="71">
        <v>368</v>
      </c>
      <c r="B353" s="71" t="s">
        <v>106</v>
      </c>
      <c r="C353" s="74" t="s">
        <v>220</v>
      </c>
      <c r="D353" s="71" t="s">
        <v>118</v>
      </c>
    </row>
    <row r="354" spans="1:4" hidden="1" x14ac:dyDescent="0.15">
      <c r="A354" s="71">
        <v>369</v>
      </c>
      <c r="B354" s="71" t="s">
        <v>116</v>
      </c>
      <c r="C354" s="74" t="s">
        <v>220</v>
      </c>
      <c r="D354" s="71" t="s">
        <v>144</v>
      </c>
    </row>
    <row r="355" spans="1:4" hidden="1" x14ac:dyDescent="0.15">
      <c r="A355" s="71">
        <v>370</v>
      </c>
      <c r="B355" s="71" t="s">
        <v>124</v>
      </c>
      <c r="C355" s="74" t="s">
        <v>220</v>
      </c>
      <c r="D355" s="71" t="s">
        <v>126</v>
      </c>
    </row>
    <row r="356" spans="1:4" hidden="1" x14ac:dyDescent="0.15">
      <c r="A356" s="71">
        <v>371</v>
      </c>
      <c r="B356" s="71" t="s">
        <v>124</v>
      </c>
      <c r="C356" s="74" t="s">
        <v>220</v>
      </c>
      <c r="D356" s="71" t="s">
        <v>126</v>
      </c>
    </row>
    <row r="357" spans="1:4" hidden="1" x14ac:dyDescent="0.15">
      <c r="A357" s="71">
        <v>372</v>
      </c>
      <c r="B357" s="71" t="s">
        <v>100</v>
      </c>
      <c r="C357" s="74" t="s">
        <v>220</v>
      </c>
      <c r="D357" s="71" t="s">
        <v>126</v>
      </c>
    </row>
    <row r="358" spans="1:4" hidden="1" x14ac:dyDescent="0.15">
      <c r="A358" s="71">
        <v>373</v>
      </c>
      <c r="B358" s="71" t="s">
        <v>114</v>
      </c>
      <c r="C358" s="74" t="s">
        <v>220</v>
      </c>
      <c r="D358" s="71" t="s">
        <v>126</v>
      </c>
    </row>
    <row r="359" spans="1:4" hidden="1" x14ac:dyDescent="0.15">
      <c r="A359" s="71">
        <v>374</v>
      </c>
      <c r="B359" s="71" t="s">
        <v>111</v>
      </c>
      <c r="C359" s="74" t="s">
        <v>220</v>
      </c>
      <c r="D359" s="71" t="s">
        <v>126</v>
      </c>
    </row>
    <row r="360" spans="1:4" hidden="1" x14ac:dyDescent="0.15">
      <c r="A360" s="71">
        <v>375</v>
      </c>
      <c r="B360" s="71" t="s">
        <v>103</v>
      </c>
      <c r="C360" s="74" t="s">
        <v>220</v>
      </c>
      <c r="D360" s="71" t="s">
        <v>126</v>
      </c>
    </row>
    <row r="361" spans="1:4" hidden="1" x14ac:dyDescent="0.15">
      <c r="A361" s="71">
        <v>376</v>
      </c>
      <c r="B361" s="71" t="s">
        <v>103</v>
      </c>
      <c r="C361" s="74" t="s">
        <v>220</v>
      </c>
      <c r="D361" s="71" t="s">
        <v>126</v>
      </c>
    </row>
    <row r="362" spans="1:4" hidden="1" x14ac:dyDescent="0.15">
      <c r="A362" s="71">
        <v>377</v>
      </c>
      <c r="B362" s="71" t="s">
        <v>112</v>
      </c>
      <c r="C362" s="74" t="s">
        <v>220</v>
      </c>
      <c r="D362" s="71" t="s">
        <v>126</v>
      </c>
    </row>
    <row r="363" spans="1:4" hidden="1" x14ac:dyDescent="0.15">
      <c r="A363" s="71">
        <v>378</v>
      </c>
      <c r="B363" s="71" t="s">
        <v>123</v>
      </c>
      <c r="C363" s="74" t="s">
        <v>220</v>
      </c>
      <c r="D363" s="71" t="s">
        <v>126</v>
      </c>
    </row>
    <row r="364" spans="1:4" hidden="1" x14ac:dyDescent="0.15">
      <c r="A364" s="71">
        <v>379</v>
      </c>
      <c r="B364" s="71" t="s">
        <v>123</v>
      </c>
      <c r="C364" s="74" t="s">
        <v>220</v>
      </c>
      <c r="D364" s="71" t="s">
        <v>126</v>
      </c>
    </row>
    <row r="365" spans="1:4" hidden="1" x14ac:dyDescent="0.15">
      <c r="A365" s="71">
        <v>380</v>
      </c>
      <c r="B365" s="71" t="s">
        <v>107</v>
      </c>
      <c r="C365" s="74" t="s">
        <v>220</v>
      </c>
      <c r="D365" s="71" t="s">
        <v>126</v>
      </c>
    </row>
    <row r="366" spans="1:4" hidden="1" x14ac:dyDescent="0.15">
      <c r="A366" s="71">
        <v>381</v>
      </c>
      <c r="B366" s="71" t="s">
        <v>109</v>
      </c>
      <c r="C366" s="74" t="s">
        <v>220</v>
      </c>
      <c r="D366" s="71" t="s">
        <v>126</v>
      </c>
    </row>
    <row r="367" spans="1:4" hidden="1" x14ac:dyDescent="0.15">
      <c r="A367" s="71">
        <v>382</v>
      </c>
      <c r="B367" s="71" t="s">
        <v>102</v>
      </c>
      <c r="C367" s="74" t="s">
        <v>220</v>
      </c>
      <c r="D367" s="71" t="s">
        <v>126</v>
      </c>
    </row>
    <row r="368" spans="1:4" hidden="1" x14ac:dyDescent="0.15">
      <c r="A368" s="71">
        <v>383</v>
      </c>
      <c r="B368" s="71" t="s">
        <v>97</v>
      </c>
      <c r="C368" s="74" t="s">
        <v>220</v>
      </c>
      <c r="D368" s="71" t="s">
        <v>126</v>
      </c>
    </row>
    <row r="369" spans="1:4" hidden="1" x14ac:dyDescent="0.15">
      <c r="A369" s="71">
        <v>384</v>
      </c>
      <c r="B369" s="71" t="s">
        <v>97</v>
      </c>
      <c r="C369" s="74" t="s">
        <v>220</v>
      </c>
      <c r="D369" s="71" t="s">
        <v>126</v>
      </c>
    </row>
    <row r="370" spans="1:4" hidden="1" x14ac:dyDescent="0.15">
      <c r="A370" s="71">
        <v>385</v>
      </c>
      <c r="B370" s="71" t="s">
        <v>131</v>
      </c>
      <c r="C370" s="74" t="s">
        <v>220</v>
      </c>
      <c r="D370" s="71" t="s">
        <v>118</v>
      </c>
    </row>
    <row r="371" spans="1:4" hidden="1" x14ac:dyDescent="0.15">
      <c r="A371" s="71">
        <v>386</v>
      </c>
      <c r="B371" s="71" t="s">
        <v>104</v>
      </c>
      <c r="C371" s="74" t="s">
        <v>220</v>
      </c>
      <c r="D371" s="71" t="s">
        <v>118</v>
      </c>
    </row>
    <row r="372" spans="1:4" hidden="1" x14ac:dyDescent="0.15">
      <c r="A372" s="71">
        <v>387</v>
      </c>
      <c r="B372" s="71" t="s">
        <v>112</v>
      </c>
      <c r="C372" s="74" t="s">
        <v>220</v>
      </c>
      <c r="D372" s="71" t="s">
        <v>126</v>
      </c>
    </row>
    <row r="373" spans="1:4" hidden="1" x14ac:dyDescent="0.15">
      <c r="A373" s="71">
        <v>388</v>
      </c>
      <c r="B373" s="71" t="s">
        <v>104</v>
      </c>
      <c r="C373" s="74" t="s">
        <v>220</v>
      </c>
      <c r="D373" s="71" t="s">
        <v>126</v>
      </c>
    </row>
    <row r="374" spans="1:4" hidden="1" x14ac:dyDescent="0.15">
      <c r="A374" s="71">
        <v>389</v>
      </c>
      <c r="B374" s="71" t="s">
        <v>112</v>
      </c>
      <c r="C374" s="74" t="s">
        <v>220</v>
      </c>
      <c r="D374" s="71" t="s">
        <v>126</v>
      </c>
    </row>
    <row r="375" spans="1:4" hidden="1" x14ac:dyDescent="0.15">
      <c r="A375" s="71">
        <v>390</v>
      </c>
      <c r="B375" s="71" t="s">
        <v>119</v>
      </c>
      <c r="C375" s="74" t="s">
        <v>220</v>
      </c>
      <c r="D375" s="71" t="s">
        <v>126</v>
      </c>
    </row>
    <row r="376" spans="1:4" hidden="1" x14ac:dyDescent="0.15">
      <c r="A376" s="71">
        <v>391</v>
      </c>
      <c r="B376" s="71" t="s">
        <v>104</v>
      </c>
      <c r="C376" s="74" t="s">
        <v>220</v>
      </c>
      <c r="D376" s="71" t="s">
        <v>126</v>
      </c>
    </row>
    <row r="377" spans="1:4" hidden="1" x14ac:dyDescent="0.15">
      <c r="A377" s="71">
        <v>392</v>
      </c>
      <c r="B377" s="71" t="s">
        <v>109</v>
      </c>
      <c r="C377" s="74" t="s">
        <v>220</v>
      </c>
      <c r="D377" s="71" t="s">
        <v>129</v>
      </c>
    </row>
    <row r="378" spans="1:4" hidden="1" x14ac:dyDescent="0.15">
      <c r="A378" s="71">
        <v>393</v>
      </c>
      <c r="B378" s="71" t="s">
        <v>114</v>
      </c>
      <c r="C378" s="74" t="s">
        <v>220</v>
      </c>
      <c r="D378" s="71" t="s">
        <v>129</v>
      </c>
    </row>
    <row r="379" spans="1:4" hidden="1" x14ac:dyDescent="0.15">
      <c r="A379" s="71">
        <v>394</v>
      </c>
      <c r="B379" s="71" t="s">
        <v>100</v>
      </c>
      <c r="C379" s="74" t="s">
        <v>220</v>
      </c>
      <c r="D379" s="71" t="s">
        <v>129</v>
      </c>
    </row>
    <row r="380" spans="1:4" hidden="1" x14ac:dyDescent="0.15">
      <c r="A380" s="71">
        <v>395</v>
      </c>
      <c r="B380" s="71" t="s">
        <v>102</v>
      </c>
      <c r="C380" s="74" t="s">
        <v>220</v>
      </c>
      <c r="D380" s="71" t="s">
        <v>129</v>
      </c>
    </row>
    <row r="381" spans="1:4" hidden="1" x14ac:dyDescent="0.15">
      <c r="A381" s="71">
        <v>396</v>
      </c>
      <c r="B381" s="71" t="s">
        <v>123</v>
      </c>
      <c r="C381" s="74" t="s">
        <v>220</v>
      </c>
      <c r="D381" s="71" t="s">
        <v>129</v>
      </c>
    </row>
    <row r="382" spans="1:4" hidden="1" x14ac:dyDescent="0.15">
      <c r="A382" s="71">
        <v>397</v>
      </c>
      <c r="B382" s="71" t="s">
        <v>122</v>
      </c>
      <c r="C382" s="74" t="s">
        <v>220</v>
      </c>
      <c r="D382" s="71" t="s">
        <v>129</v>
      </c>
    </row>
    <row r="383" spans="1:4" hidden="1" x14ac:dyDescent="0.15">
      <c r="A383" s="71">
        <v>398</v>
      </c>
      <c r="B383" s="71" t="s">
        <v>120</v>
      </c>
      <c r="C383" s="74" t="s">
        <v>220</v>
      </c>
      <c r="D383" s="71" t="s">
        <v>129</v>
      </c>
    </row>
    <row r="384" spans="1:4" hidden="1" x14ac:dyDescent="0.15">
      <c r="A384" s="71">
        <v>399</v>
      </c>
      <c r="B384" s="71" t="s">
        <v>116</v>
      </c>
      <c r="C384" s="74" t="s">
        <v>220</v>
      </c>
      <c r="D384" s="71" t="s">
        <v>129</v>
      </c>
    </row>
    <row r="385" spans="1:4" hidden="1" x14ac:dyDescent="0.15">
      <c r="A385" s="71">
        <v>400</v>
      </c>
      <c r="B385" s="71" t="s">
        <v>103</v>
      </c>
      <c r="C385" s="74" t="s">
        <v>220</v>
      </c>
      <c r="D385" s="71" t="s">
        <v>129</v>
      </c>
    </row>
    <row r="386" spans="1:4" hidden="1" x14ac:dyDescent="0.15">
      <c r="A386" s="71">
        <v>401</v>
      </c>
      <c r="B386" s="71" t="s">
        <v>97</v>
      </c>
      <c r="C386" s="74" t="s">
        <v>220</v>
      </c>
      <c r="D386" s="71" t="s">
        <v>129</v>
      </c>
    </row>
    <row r="387" spans="1:4" hidden="1" x14ac:dyDescent="0.15">
      <c r="A387" s="71">
        <v>402</v>
      </c>
      <c r="B387" s="71" t="s">
        <v>107</v>
      </c>
      <c r="C387" s="74" t="s">
        <v>220</v>
      </c>
      <c r="D387" s="71" t="s">
        <v>129</v>
      </c>
    </row>
    <row r="388" spans="1:4" hidden="1" x14ac:dyDescent="0.15">
      <c r="A388" s="71">
        <v>403</v>
      </c>
      <c r="B388" s="71" t="s">
        <v>104</v>
      </c>
      <c r="C388" s="74" t="s">
        <v>220</v>
      </c>
      <c r="D388" s="71" t="s">
        <v>129</v>
      </c>
    </row>
    <row r="389" spans="1:4" hidden="1" x14ac:dyDescent="0.15">
      <c r="A389" s="71">
        <v>404</v>
      </c>
      <c r="B389" s="71" t="s">
        <v>101</v>
      </c>
      <c r="C389" s="74" t="s">
        <v>220</v>
      </c>
      <c r="D389" s="71" t="s">
        <v>129</v>
      </c>
    </row>
    <row r="390" spans="1:4" hidden="1" x14ac:dyDescent="0.15">
      <c r="A390" s="71">
        <v>405</v>
      </c>
      <c r="B390" s="71" t="s">
        <v>107</v>
      </c>
      <c r="C390" s="74" t="s">
        <v>220</v>
      </c>
      <c r="D390" s="71" t="s">
        <v>129</v>
      </c>
    </row>
    <row r="391" spans="1:4" hidden="1" x14ac:dyDescent="0.15">
      <c r="A391" s="71">
        <v>406</v>
      </c>
      <c r="B391" s="71" t="s">
        <v>101</v>
      </c>
      <c r="C391" s="74" t="s">
        <v>220</v>
      </c>
      <c r="D391" s="71" t="s">
        <v>129</v>
      </c>
    </row>
    <row r="392" spans="1:4" hidden="1" x14ac:dyDescent="0.15">
      <c r="A392" s="71">
        <v>407</v>
      </c>
      <c r="B392" s="71" t="s">
        <v>109</v>
      </c>
      <c r="C392" s="74" t="s">
        <v>162</v>
      </c>
      <c r="D392" s="71" t="s">
        <v>99</v>
      </c>
    </row>
    <row r="393" spans="1:4" hidden="1" x14ac:dyDescent="0.15">
      <c r="A393" s="71">
        <v>408</v>
      </c>
      <c r="B393" s="71" t="s">
        <v>117</v>
      </c>
      <c r="C393" s="74" t="s">
        <v>162</v>
      </c>
      <c r="D393" s="71" t="s">
        <v>99</v>
      </c>
    </row>
    <row r="394" spans="1:4" hidden="1" x14ac:dyDescent="0.15">
      <c r="A394" s="71">
        <v>409</v>
      </c>
      <c r="B394" s="71" t="s">
        <v>124</v>
      </c>
      <c r="C394" s="74" t="s">
        <v>162</v>
      </c>
      <c r="D394" s="71" t="s">
        <v>99</v>
      </c>
    </row>
    <row r="395" spans="1:4" hidden="1" x14ac:dyDescent="0.15">
      <c r="A395" s="71">
        <v>410</v>
      </c>
      <c r="B395" s="71" t="s">
        <v>102</v>
      </c>
      <c r="C395" s="74" t="s">
        <v>162</v>
      </c>
      <c r="D395" s="71" t="s">
        <v>99</v>
      </c>
    </row>
    <row r="396" spans="1:4" hidden="1" x14ac:dyDescent="0.15">
      <c r="A396" s="71">
        <v>411</v>
      </c>
      <c r="B396" s="71" t="s">
        <v>102</v>
      </c>
      <c r="C396" s="74" t="s">
        <v>162</v>
      </c>
      <c r="D396" s="71" t="s">
        <v>99</v>
      </c>
    </row>
    <row r="397" spans="1:4" hidden="1" x14ac:dyDescent="0.15">
      <c r="A397" s="71">
        <v>412</v>
      </c>
      <c r="B397" s="71" t="s">
        <v>110</v>
      </c>
      <c r="C397" s="74" t="s">
        <v>162</v>
      </c>
      <c r="D397" s="71" t="s">
        <v>99</v>
      </c>
    </row>
    <row r="398" spans="1:4" hidden="1" x14ac:dyDescent="0.15">
      <c r="A398" s="71">
        <v>413</v>
      </c>
      <c r="B398" s="71" t="s">
        <v>120</v>
      </c>
      <c r="C398" s="74" t="s">
        <v>162</v>
      </c>
      <c r="D398" s="71" t="s">
        <v>99</v>
      </c>
    </row>
    <row r="399" spans="1:4" hidden="1" x14ac:dyDescent="0.15">
      <c r="A399" s="71">
        <v>414</v>
      </c>
      <c r="B399" s="71" t="s">
        <v>103</v>
      </c>
      <c r="C399" s="74" t="s">
        <v>162</v>
      </c>
      <c r="D399" s="71" t="s">
        <v>118</v>
      </c>
    </row>
    <row r="400" spans="1:4" hidden="1" x14ac:dyDescent="0.15">
      <c r="A400" s="71">
        <v>415</v>
      </c>
      <c r="B400" s="71" t="s">
        <v>117</v>
      </c>
      <c r="C400" s="74" t="s">
        <v>162</v>
      </c>
      <c r="D400" s="71" t="s">
        <v>118</v>
      </c>
    </row>
    <row r="401" spans="1:4" hidden="1" x14ac:dyDescent="0.15">
      <c r="A401" s="71">
        <v>416</v>
      </c>
      <c r="B401" s="71" t="s">
        <v>112</v>
      </c>
      <c r="C401" s="74" t="s">
        <v>162</v>
      </c>
      <c r="D401" s="71" t="s">
        <v>126</v>
      </c>
    </row>
    <row r="402" spans="1:4" hidden="1" x14ac:dyDescent="0.15">
      <c r="A402" s="71">
        <v>417</v>
      </c>
      <c r="B402" s="71" t="s">
        <v>122</v>
      </c>
      <c r="C402" s="74" t="s">
        <v>162</v>
      </c>
      <c r="D402" s="71" t="s">
        <v>126</v>
      </c>
    </row>
    <row r="403" spans="1:4" hidden="1" x14ac:dyDescent="0.15">
      <c r="A403" s="71">
        <v>418</v>
      </c>
      <c r="B403" s="71" t="s">
        <v>111</v>
      </c>
      <c r="C403" s="74" t="s">
        <v>162</v>
      </c>
      <c r="D403" s="71" t="s">
        <v>126</v>
      </c>
    </row>
    <row r="404" spans="1:4" hidden="1" x14ac:dyDescent="0.15">
      <c r="A404" s="71">
        <v>419</v>
      </c>
      <c r="B404" s="71" t="s">
        <v>107</v>
      </c>
      <c r="C404" s="74" t="s">
        <v>162</v>
      </c>
      <c r="D404" s="71" t="s">
        <v>126</v>
      </c>
    </row>
    <row r="405" spans="1:4" hidden="1" x14ac:dyDescent="0.15">
      <c r="A405" s="71">
        <v>420</v>
      </c>
      <c r="B405" s="71" t="s">
        <v>102</v>
      </c>
      <c r="C405" s="74" t="s">
        <v>162</v>
      </c>
      <c r="D405" s="71" t="s">
        <v>126</v>
      </c>
    </row>
    <row r="406" spans="1:4" hidden="1" x14ac:dyDescent="0.15">
      <c r="A406" s="71">
        <v>421</v>
      </c>
      <c r="B406" s="71" t="s">
        <v>109</v>
      </c>
      <c r="C406" s="74" t="s">
        <v>162</v>
      </c>
      <c r="D406" s="71" t="s">
        <v>126</v>
      </c>
    </row>
    <row r="407" spans="1:4" hidden="1" x14ac:dyDescent="0.15">
      <c r="A407" s="71">
        <v>422</v>
      </c>
      <c r="B407" s="71" t="s">
        <v>111</v>
      </c>
      <c r="C407" s="74" t="s">
        <v>163</v>
      </c>
      <c r="D407" s="71" t="s">
        <v>118</v>
      </c>
    </row>
    <row r="408" spans="1:4" hidden="1" x14ac:dyDescent="0.15">
      <c r="A408" s="71">
        <v>423</v>
      </c>
      <c r="B408" s="71" t="s">
        <v>115</v>
      </c>
      <c r="C408" s="74" t="s">
        <v>163</v>
      </c>
      <c r="D408" s="71" t="s">
        <v>126</v>
      </c>
    </row>
    <row r="409" spans="1:4" hidden="1" x14ac:dyDescent="0.15">
      <c r="A409" s="71">
        <v>424</v>
      </c>
      <c r="B409" s="71" t="s">
        <v>101</v>
      </c>
      <c r="C409" s="74" t="s">
        <v>163</v>
      </c>
      <c r="D409" s="71" t="s">
        <v>126</v>
      </c>
    </row>
    <row r="410" spans="1:4" hidden="1" x14ac:dyDescent="0.15">
      <c r="A410" s="71">
        <v>425</v>
      </c>
      <c r="B410" s="71" t="s">
        <v>114</v>
      </c>
      <c r="C410" s="74" t="s">
        <v>163</v>
      </c>
      <c r="D410" s="71" t="s">
        <v>99</v>
      </c>
    </row>
    <row r="411" spans="1:4" hidden="1" x14ac:dyDescent="0.15">
      <c r="A411" s="71">
        <v>426</v>
      </c>
      <c r="B411" s="71" t="s">
        <v>103</v>
      </c>
      <c r="C411" s="74" t="s">
        <v>163</v>
      </c>
      <c r="D411" s="71" t="s">
        <v>99</v>
      </c>
    </row>
    <row r="412" spans="1:4" hidden="1" x14ac:dyDescent="0.15">
      <c r="A412" s="71">
        <v>427</v>
      </c>
      <c r="B412" s="71" t="s">
        <v>109</v>
      </c>
      <c r="C412" s="74" t="s">
        <v>163</v>
      </c>
      <c r="D412" s="71" t="s">
        <v>99</v>
      </c>
    </row>
    <row r="413" spans="1:4" hidden="1" x14ac:dyDescent="0.15">
      <c r="A413" s="71">
        <v>428</v>
      </c>
      <c r="B413" s="71" t="s">
        <v>124</v>
      </c>
      <c r="C413" s="74" t="s">
        <v>163</v>
      </c>
      <c r="D413" s="71" t="s">
        <v>118</v>
      </c>
    </row>
    <row r="414" spans="1:4" hidden="1" x14ac:dyDescent="0.15">
      <c r="A414" s="71">
        <v>429</v>
      </c>
      <c r="B414" s="71" t="s">
        <v>114</v>
      </c>
      <c r="C414" s="74" t="s">
        <v>163</v>
      </c>
      <c r="D414" s="71" t="s">
        <v>118</v>
      </c>
    </row>
    <row r="415" spans="1:4" hidden="1" x14ac:dyDescent="0.15">
      <c r="A415" s="71">
        <v>430</v>
      </c>
      <c r="B415" s="71" t="s">
        <v>112</v>
      </c>
      <c r="C415" s="74" t="s">
        <v>163</v>
      </c>
      <c r="D415" s="71" t="s">
        <v>118</v>
      </c>
    </row>
    <row r="416" spans="1:4" hidden="1" x14ac:dyDescent="0.15">
      <c r="A416" s="71">
        <v>431</v>
      </c>
      <c r="B416" s="71" t="s">
        <v>140</v>
      </c>
      <c r="C416" s="74" t="s">
        <v>163</v>
      </c>
      <c r="D416" s="71" t="s">
        <v>118</v>
      </c>
    </row>
    <row r="417" spans="1:4" hidden="1" x14ac:dyDescent="0.15">
      <c r="A417" s="71">
        <v>432</v>
      </c>
      <c r="B417" s="71" t="s">
        <v>100</v>
      </c>
      <c r="C417" s="74" t="s">
        <v>163</v>
      </c>
      <c r="D417" s="71" t="s">
        <v>126</v>
      </c>
    </row>
    <row r="418" spans="1:4" hidden="1" x14ac:dyDescent="0.15">
      <c r="A418" s="71">
        <v>433</v>
      </c>
      <c r="B418" s="71" t="s">
        <v>105</v>
      </c>
      <c r="C418" s="74" t="s">
        <v>163</v>
      </c>
      <c r="D418" s="71" t="s">
        <v>126</v>
      </c>
    </row>
    <row r="419" spans="1:4" hidden="1" x14ac:dyDescent="0.15">
      <c r="A419" s="71">
        <v>434</v>
      </c>
      <c r="B419" s="71" t="s">
        <v>106</v>
      </c>
      <c r="C419" s="74" t="s">
        <v>163</v>
      </c>
      <c r="D419" s="71" t="s">
        <v>126</v>
      </c>
    </row>
    <row r="420" spans="1:4" hidden="1" x14ac:dyDescent="0.15">
      <c r="A420" s="71">
        <v>435</v>
      </c>
      <c r="B420" s="71" t="s">
        <v>125</v>
      </c>
      <c r="C420" s="74" t="s">
        <v>163</v>
      </c>
      <c r="D420" s="71" t="s">
        <v>126</v>
      </c>
    </row>
    <row r="421" spans="1:4" hidden="1" x14ac:dyDescent="0.15">
      <c r="A421" s="71">
        <v>436</v>
      </c>
      <c r="B421" s="71" t="s">
        <v>101</v>
      </c>
      <c r="C421" s="74" t="s">
        <v>163</v>
      </c>
      <c r="D421" s="71" t="s">
        <v>129</v>
      </c>
    </row>
    <row r="422" spans="1:4" hidden="1" x14ac:dyDescent="0.15">
      <c r="A422" s="71">
        <v>437</v>
      </c>
      <c r="B422" s="71" t="s">
        <v>120</v>
      </c>
      <c r="C422" s="74" t="s">
        <v>163</v>
      </c>
      <c r="D422" s="71" t="s">
        <v>129</v>
      </c>
    </row>
    <row r="423" spans="1:4" hidden="1" x14ac:dyDescent="0.15">
      <c r="A423" s="71">
        <v>438</v>
      </c>
      <c r="B423" s="71" t="s">
        <v>105</v>
      </c>
      <c r="C423" s="74" t="s">
        <v>163</v>
      </c>
      <c r="D423" s="71" t="s">
        <v>129</v>
      </c>
    </row>
    <row r="424" spans="1:4" hidden="1" x14ac:dyDescent="0.15">
      <c r="A424" s="71">
        <v>439</v>
      </c>
      <c r="B424" s="71" t="s">
        <v>116</v>
      </c>
      <c r="C424" s="74" t="s">
        <v>163</v>
      </c>
      <c r="D424" s="71" t="s">
        <v>129</v>
      </c>
    </row>
    <row r="425" spans="1:4" hidden="1" x14ac:dyDescent="0.15">
      <c r="A425" s="71">
        <v>440</v>
      </c>
      <c r="B425" s="71" t="s">
        <v>122</v>
      </c>
      <c r="C425" s="74" t="s">
        <v>163</v>
      </c>
      <c r="D425" s="71" t="s">
        <v>129</v>
      </c>
    </row>
    <row r="426" spans="1:4" hidden="1" x14ac:dyDescent="0.15">
      <c r="A426" s="71">
        <v>441</v>
      </c>
      <c r="B426" s="71" t="s">
        <v>104</v>
      </c>
      <c r="C426" s="74" t="s">
        <v>163</v>
      </c>
      <c r="D426" s="71" t="s">
        <v>129</v>
      </c>
    </row>
    <row r="427" spans="1:4" hidden="1" x14ac:dyDescent="0.15">
      <c r="A427" s="71">
        <v>442</v>
      </c>
      <c r="B427" s="71" t="s">
        <v>110</v>
      </c>
      <c r="C427" s="74" t="s">
        <v>163</v>
      </c>
      <c r="D427" s="71" t="s">
        <v>129</v>
      </c>
    </row>
    <row r="428" spans="1:4" hidden="1" x14ac:dyDescent="0.15">
      <c r="A428" s="71">
        <v>443</v>
      </c>
      <c r="B428" s="71" t="s">
        <v>120</v>
      </c>
      <c r="C428" s="74" t="s">
        <v>165</v>
      </c>
      <c r="D428" s="71" t="s">
        <v>99</v>
      </c>
    </row>
    <row r="429" spans="1:4" hidden="1" x14ac:dyDescent="0.15">
      <c r="A429" s="71">
        <v>444</v>
      </c>
      <c r="B429" s="71" t="s">
        <v>110</v>
      </c>
      <c r="C429" s="74" t="s">
        <v>165</v>
      </c>
      <c r="D429" s="71" t="s">
        <v>99</v>
      </c>
    </row>
    <row r="430" spans="1:4" hidden="1" x14ac:dyDescent="0.15">
      <c r="A430" s="71">
        <v>445</v>
      </c>
      <c r="B430" s="71" t="s">
        <v>112</v>
      </c>
      <c r="C430" s="74" t="s">
        <v>165</v>
      </c>
      <c r="D430" s="71" t="s">
        <v>126</v>
      </c>
    </row>
    <row r="431" spans="1:4" hidden="1" x14ac:dyDescent="0.15">
      <c r="A431" s="71">
        <v>446</v>
      </c>
      <c r="B431" s="71" t="s">
        <v>119</v>
      </c>
      <c r="C431" s="74" t="s">
        <v>166</v>
      </c>
      <c r="D431" s="71" t="s">
        <v>99</v>
      </c>
    </row>
    <row r="432" spans="1:4" hidden="1" x14ac:dyDescent="0.15">
      <c r="A432" s="71">
        <v>447</v>
      </c>
      <c r="B432" s="71" t="s">
        <v>106</v>
      </c>
      <c r="C432" s="74" t="s">
        <v>166</v>
      </c>
      <c r="D432" s="71" t="s">
        <v>99</v>
      </c>
    </row>
    <row r="433" spans="1:4" hidden="1" x14ac:dyDescent="0.15">
      <c r="A433" s="71">
        <v>448</v>
      </c>
      <c r="B433" s="71" t="s">
        <v>113</v>
      </c>
      <c r="C433" s="74" t="s">
        <v>166</v>
      </c>
      <c r="D433" s="71" t="s">
        <v>99</v>
      </c>
    </row>
    <row r="434" spans="1:4" hidden="1" x14ac:dyDescent="0.15">
      <c r="A434" s="71">
        <v>449</v>
      </c>
      <c r="B434" s="71" t="s">
        <v>111</v>
      </c>
      <c r="C434" s="74" t="s">
        <v>166</v>
      </c>
      <c r="D434" s="71" t="s">
        <v>118</v>
      </c>
    </row>
    <row r="435" spans="1:4" hidden="1" x14ac:dyDescent="0.15">
      <c r="A435" s="71">
        <v>450</v>
      </c>
      <c r="B435" s="71" t="s">
        <v>112</v>
      </c>
      <c r="C435" s="74" t="s">
        <v>166</v>
      </c>
      <c r="D435" s="71" t="s">
        <v>126</v>
      </c>
    </row>
    <row r="436" spans="1:4" hidden="1" x14ac:dyDescent="0.15">
      <c r="A436" s="71">
        <v>451</v>
      </c>
      <c r="B436" s="71" t="s">
        <v>117</v>
      </c>
      <c r="C436" s="74" t="s">
        <v>166</v>
      </c>
      <c r="D436" s="71" t="s">
        <v>126</v>
      </c>
    </row>
    <row r="437" spans="1:4" hidden="1" x14ac:dyDescent="0.15">
      <c r="A437" s="71">
        <v>452</v>
      </c>
      <c r="B437" s="71" t="s">
        <v>113</v>
      </c>
      <c r="C437" s="74" t="s">
        <v>166</v>
      </c>
      <c r="D437" s="71" t="s">
        <v>126</v>
      </c>
    </row>
    <row r="438" spans="1:4" hidden="1" x14ac:dyDescent="0.15">
      <c r="A438" s="71">
        <v>453</v>
      </c>
      <c r="B438" s="71" t="s">
        <v>111</v>
      </c>
      <c r="C438" s="74" t="s">
        <v>166</v>
      </c>
      <c r="D438" s="71" t="s">
        <v>129</v>
      </c>
    </row>
    <row r="439" spans="1:4" hidden="1" x14ac:dyDescent="0.15">
      <c r="A439" s="71">
        <v>454</v>
      </c>
      <c r="B439" s="71" t="s">
        <v>117</v>
      </c>
      <c r="C439" s="74" t="s">
        <v>166</v>
      </c>
      <c r="D439" s="71" t="s">
        <v>129</v>
      </c>
    </row>
    <row r="440" spans="1:4" hidden="1" x14ac:dyDescent="0.15">
      <c r="A440" s="71">
        <v>455</v>
      </c>
      <c r="B440" s="71" t="s">
        <v>123</v>
      </c>
      <c r="C440" s="74" t="s">
        <v>166</v>
      </c>
      <c r="D440" s="71" t="s">
        <v>129</v>
      </c>
    </row>
    <row r="441" spans="1:4" hidden="1" x14ac:dyDescent="0.15">
      <c r="A441" s="71">
        <v>456</v>
      </c>
      <c r="B441" s="71" t="s">
        <v>97</v>
      </c>
      <c r="C441" s="74" t="s">
        <v>166</v>
      </c>
      <c r="D441" s="71" t="s">
        <v>129</v>
      </c>
    </row>
    <row r="442" spans="1:4" hidden="1" x14ac:dyDescent="0.15">
      <c r="A442" s="71">
        <v>457</v>
      </c>
      <c r="B442" s="71" t="s">
        <v>119</v>
      </c>
      <c r="C442" s="74" t="s">
        <v>166</v>
      </c>
      <c r="D442" s="71" t="s">
        <v>129</v>
      </c>
    </row>
    <row r="443" spans="1:4" hidden="1" x14ac:dyDescent="0.15">
      <c r="A443" s="71">
        <v>458</v>
      </c>
      <c r="B443" s="71" t="s">
        <v>124</v>
      </c>
      <c r="C443" s="74" t="s">
        <v>221</v>
      </c>
      <c r="D443" s="71" t="s">
        <v>99</v>
      </c>
    </row>
    <row r="444" spans="1:4" hidden="1" x14ac:dyDescent="0.15">
      <c r="A444" s="71">
        <v>459</v>
      </c>
      <c r="B444" s="71" t="s">
        <v>101</v>
      </c>
      <c r="C444" s="74" t="s">
        <v>221</v>
      </c>
      <c r="D444" s="71" t="s">
        <v>99</v>
      </c>
    </row>
    <row r="445" spans="1:4" hidden="1" x14ac:dyDescent="0.15">
      <c r="A445" s="71">
        <v>460</v>
      </c>
      <c r="B445" s="71" t="s">
        <v>100</v>
      </c>
      <c r="C445" s="74" t="s">
        <v>221</v>
      </c>
      <c r="D445" s="71" t="s">
        <v>99</v>
      </c>
    </row>
    <row r="446" spans="1:4" hidden="1" x14ac:dyDescent="0.15">
      <c r="A446" s="71">
        <v>461</v>
      </c>
      <c r="B446" s="71" t="s">
        <v>100</v>
      </c>
      <c r="C446" s="74" t="s">
        <v>221</v>
      </c>
      <c r="D446" s="71" t="s">
        <v>99</v>
      </c>
    </row>
    <row r="447" spans="1:4" hidden="1" x14ac:dyDescent="0.15">
      <c r="A447" s="71">
        <v>462</v>
      </c>
      <c r="B447" s="71" t="s">
        <v>100</v>
      </c>
      <c r="C447" s="74" t="s">
        <v>221</v>
      </c>
      <c r="D447" s="71" t="s">
        <v>99</v>
      </c>
    </row>
    <row r="448" spans="1:4" hidden="1" x14ac:dyDescent="0.15">
      <c r="A448" s="71">
        <v>463</v>
      </c>
      <c r="B448" s="71" t="s">
        <v>100</v>
      </c>
      <c r="C448" s="74" t="s">
        <v>221</v>
      </c>
      <c r="D448" s="71" t="s">
        <v>99</v>
      </c>
    </row>
    <row r="449" spans="1:4" hidden="1" x14ac:dyDescent="0.15">
      <c r="A449" s="71">
        <v>464</v>
      </c>
      <c r="B449" s="71" t="s">
        <v>114</v>
      </c>
      <c r="C449" s="74" t="s">
        <v>221</v>
      </c>
      <c r="D449" s="71" t="s">
        <v>99</v>
      </c>
    </row>
    <row r="450" spans="1:4" hidden="1" x14ac:dyDescent="0.15">
      <c r="A450" s="71">
        <v>465</v>
      </c>
      <c r="B450" s="71" t="s">
        <v>114</v>
      </c>
      <c r="C450" s="74" t="s">
        <v>221</v>
      </c>
      <c r="D450" s="71" t="s">
        <v>99</v>
      </c>
    </row>
    <row r="451" spans="1:4" hidden="1" x14ac:dyDescent="0.15">
      <c r="A451" s="71">
        <v>466</v>
      </c>
      <c r="B451" s="71" t="s">
        <v>120</v>
      </c>
      <c r="C451" s="74" t="s">
        <v>221</v>
      </c>
      <c r="D451" s="71" t="s">
        <v>99</v>
      </c>
    </row>
    <row r="452" spans="1:4" hidden="1" x14ac:dyDescent="0.15">
      <c r="A452" s="71">
        <v>467</v>
      </c>
      <c r="B452" s="71" t="s">
        <v>117</v>
      </c>
      <c r="C452" s="74" t="s">
        <v>221</v>
      </c>
      <c r="D452" s="71" t="s">
        <v>99</v>
      </c>
    </row>
    <row r="453" spans="1:4" hidden="1" x14ac:dyDescent="0.15">
      <c r="A453" s="71">
        <v>468</v>
      </c>
      <c r="B453" s="71" t="s">
        <v>113</v>
      </c>
      <c r="C453" s="74" t="s">
        <v>221</v>
      </c>
      <c r="D453" s="71" t="s">
        <v>99</v>
      </c>
    </row>
    <row r="454" spans="1:4" hidden="1" x14ac:dyDescent="0.15">
      <c r="A454" s="71">
        <v>469</v>
      </c>
      <c r="B454" s="71" t="s">
        <v>113</v>
      </c>
      <c r="C454" s="74" t="s">
        <v>221</v>
      </c>
      <c r="D454" s="71" t="s">
        <v>99</v>
      </c>
    </row>
    <row r="455" spans="1:4" hidden="1" x14ac:dyDescent="0.15">
      <c r="A455" s="71">
        <v>470</v>
      </c>
      <c r="B455" s="71" t="s">
        <v>113</v>
      </c>
      <c r="C455" s="74" t="s">
        <v>221</v>
      </c>
      <c r="D455" s="71" t="s">
        <v>99</v>
      </c>
    </row>
    <row r="456" spans="1:4" hidden="1" x14ac:dyDescent="0.15">
      <c r="A456" s="71">
        <v>471</v>
      </c>
      <c r="B456" s="71" t="s">
        <v>103</v>
      </c>
      <c r="C456" s="74" t="s">
        <v>221</v>
      </c>
      <c r="D456" s="71" t="s">
        <v>99</v>
      </c>
    </row>
    <row r="457" spans="1:4" hidden="1" x14ac:dyDescent="0.15">
      <c r="A457" s="71">
        <v>472</v>
      </c>
      <c r="B457" s="71" t="s">
        <v>105</v>
      </c>
      <c r="C457" s="74" t="s">
        <v>221</v>
      </c>
      <c r="D457" s="71" t="s">
        <v>99</v>
      </c>
    </row>
    <row r="458" spans="1:4" hidden="1" x14ac:dyDescent="0.15">
      <c r="A458" s="71">
        <v>473</v>
      </c>
      <c r="B458" s="71" t="s">
        <v>105</v>
      </c>
      <c r="C458" s="74" t="s">
        <v>221</v>
      </c>
      <c r="D458" s="71" t="s">
        <v>99</v>
      </c>
    </row>
    <row r="459" spans="1:4" hidden="1" x14ac:dyDescent="0.15">
      <c r="A459" s="71">
        <v>474</v>
      </c>
      <c r="B459" s="71" t="s">
        <v>116</v>
      </c>
      <c r="C459" s="74" t="s">
        <v>221</v>
      </c>
      <c r="D459" s="71" t="s">
        <v>99</v>
      </c>
    </row>
    <row r="460" spans="1:4" hidden="1" x14ac:dyDescent="0.15">
      <c r="A460" s="71">
        <v>475</v>
      </c>
      <c r="B460" s="71" t="s">
        <v>109</v>
      </c>
      <c r="C460" s="74" t="s">
        <v>221</v>
      </c>
      <c r="D460" s="71" t="s">
        <v>99</v>
      </c>
    </row>
    <row r="461" spans="1:4" hidden="1" x14ac:dyDescent="0.15">
      <c r="A461" s="71">
        <v>476</v>
      </c>
      <c r="B461" s="71" t="s">
        <v>102</v>
      </c>
      <c r="C461" s="74" t="s">
        <v>221</v>
      </c>
      <c r="D461" s="71" t="s">
        <v>99</v>
      </c>
    </row>
    <row r="462" spans="1:4" hidden="1" x14ac:dyDescent="0.15">
      <c r="A462" s="71">
        <v>477</v>
      </c>
      <c r="B462" s="71" t="s">
        <v>102</v>
      </c>
      <c r="C462" s="74" t="s">
        <v>221</v>
      </c>
      <c r="D462" s="71" t="s">
        <v>99</v>
      </c>
    </row>
    <row r="463" spans="1:4" hidden="1" x14ac:dyDescent="0.15">
      <c r="A463" s="71">
        <v>478</v>
      </c>
      <c r="B463" s="71" t="s">
        <v>119</v>
      </c>
      <c r="C463" s="74" t="s">
        <v>221</v>
      </c>
      <c r="D463" s="71" t="s">
        <v>99</v>
      </c>
    </row>
    <row r="464" spans="1:4" hidden="1" x14ac:dyDescent="0.15">
      <c r="A464" s="71">
        <v>479</v>
      </c>
      <c r="B464" s="71" t="s">
        <v>101</v>
      </c>
      <c r="C464" s="74" t="s">
        <v>221</v>
      </c>
      <c r="D464" s="71" t="s">
        <v>118</v>
      </c>
    </row>
    <row r="465" spans="1:4" hidden="1" x14ac:dyDescent="0.15">
      <c r="A465" s="71">
        <v>480</v>
      </c>
      <c r="B465" s="71" t="s">
        <v>101</v>
      </c>
      <c r="C465" s="74" t="s">
        <v>221</v>
      </c>
      <c r="D465" s="71" t="s">
        <v>118</v>
      </c>
    </row>
    <row r="466" spans="1:4" hidden="1" x14ac:dyDescent="0.15">
      <c r="A466" s="71">
        <v>481</v>
      </c>
      <c r="B466" s="71" t="s">
        <v>114</v>
      </c>
      <c r="C466" s="74" t="s">
        <v>221</v>
      </c>
      <c r="D466" s="71" t="s">
        <v>118</v>
      </c>
    </row>
    <row r="467" spans="1:4" hidden="1" x14ac:dyDescent="0.15">
      <c r="A467" s="71">
        <v>482</v>
      </c>
      <c r="B467" s="71" t="s">
        <v>114</v>
      </c>
      <c r="C467" s="74" t="s">
        <v>221</v>
      </c>
      <c r="D467" s="71" t="s">
        <v>118</v>
      </c>
    </row>
    <row r="468" spans="1:4" hidden="1" x14ac:dyDescent="0.15">
      <c r="A468" s="71">
        <v>483</v>
      </c>
      <c r="B468" s="71" t="s">
        <v>114</v>
      </c>
      <c r="C468" s="74" t="s">
        <v>221</v>
      </c>
      <c r="D468" s="71" t="s">
        <v>118</v>
      </c>
    </row>
    <row r="469" spans="1:4" hidden="1" x14ac:dyDescent="0.15">
      <c r="A469" s="71">
        <v>484</v>
      </c>
      <c r="B469" s="71" t="s">
        <v>114</v>
      </c>
      <c r="C469" s="74" t="s">
        <v>221</v>
      </c>
      <c r="D469" s="71" t="s">
        <v>118</v>
      </c>
    </row>
    <row r="470" spans="1:4" hidden="1" x14ac:dyDescent="0.15">
      <c r="A470" s="71">
        <v>485</v>
      </c>
      <c r="B470" s="71" t="s">
        <v>114</v>
      </c>
      <c r="C470" s="74" t="s">
        <v>221</v>
      </c>
      <c r="D470" s="71" t="s">
        <v>118</v>
      </c>
    </row>
    <row r="471" spans="1:4" hidden="1" x14ac:dyDescent="0.15">
      <c r="A471" s="71">
        <v>486</v>
      </c>
      <c r="B471" s="71" t="s">
        <v>114</v>
      </c>
      <c r="C471" s="74" t="s">
        <v>221</v>
      </c>
      <c r="D471" s="71" t="s">
        <v>118</v>
      </c>
    </row>
    <row r="472" spans="1:4" hidden="1" x14ac:dyDescent="0.15">
      <c r="A472" s="71">
        <v>487</v>
      </c>
      <c r="B472" s="71" t="s">
        <v>114</v>
      </c>
      <c r="C472" s="74" t="s">
        <v>221</v>
      </c>
      <c r="D472" s="71" t="s">
        <v>118</v>
      </c>
    </row>
    <row r="473" spans="1:4" hidden="1" x14ac:dyDescent="0.15">
      <c r="A473" s="71">
        <v>488</v>
      </c>
      <c r="B473" s="71" t="s">
        <v>111</v>
      </c>
      <c r="C473" s="74" t="s">
        <v>221</v>
      </c>
      <c r="D473" s="71" t="s">
        <v>118</v>
      </c>
    </row>
    <row r="474" spans="1:4" hidden="1" x14ac:dyDescent="0.15">
      <c r="A474" s="71">
        <v>489</v>
      </c>
      <c r="B474" s="71" t="s">
        <v>117</v>
      </c>
      <c r="C474" s="74" t="s">
        <v>221</v>
      </c>
      <c r="D474" s="71" t="s">
        <v>118</v>
      </c>
    </row>
    <row r="475" spans="1:4" hidden="1" x14ac:dyDescent="0.15">
      <c r="A475" s="71">
        <v>490</v>
      </c>
      <c r="B475" s="71" t="s">
        <v>117</v>
      </c>
      <c r="C475" s="74" t="s">
        <v>221</v>
      </c>
      <c r="D475" s="71" t="s">
        <v>118</v>
      </c>
    </row>
    <row r="476" spans="1:4" hidden="1" x14ac:dyDescent="0.15">
      <c r="A476" s="71">
        <v>491</v>
      </c>
      <c r="B476" s="71" t="s">
        <v>113</v>
      </c>
      <c r="C476" s="74" t="s">
        <v>221</v>
      </c>
      <c r="D476" s="71" t="s">
        <v>118</v>
      </c>
    </row>
    <row r="477" spans="1:4" hidden="1" x14ac:dyDescent="0.15">
      <c r="A477" s="71">
        <v>492</v>
      </c>
      <c r="B477" s="71" t="s">
        <v>103</v>
      </c>
      <c r="C477" s="74" t="s">
        <v>221</v>
      </c>
      <c r="D477" s="71" t="s">
        <v>118</v>
      </c>
    </row>
    <row r="478" spans="1:4" hidden="1" x14ac:dyDescent="0.15">
      <c r="A478" s="71">
        <v>493</v>
      </c>
      <c r="B478" s="71" t="s">
        <v>103</v>
      </c>
      <c r="C478" s="74" t="s">
        <v>221</v>
      </c>
      <c r="D478" s="71" t="s">
        <v>118</v>
      </c>
    </row>
    <row r="479" spans="1:4" hidden="1" x14ac:dyDescent="0.15">
      <c r="A479" s="71">
        <v>494</v>
      </c>
      <c r="B479" s="71" t="s">
        <v>112</v>
      </c>
      <c r="C479" s="74" t="s">
        <v>221</v>
      </c>
      <c r="D479" s="71" t="s">
        <v>118</v>
      </c>
    </row>
    <row r="480" spans="1:4" hidden="1" x14ac:dyDescent="0.15">
      <c r="A480" s="71">
        <v>495</v>
      </c>
      <c r="B480" s="71" t="s">
        <v>140</v>
      </c>
      <c r="C480" s="74" t="s">
        <v>221</v>
      </c>
      <c r="D480" s="71" t="s">
        <v>118</v>
      </c>
    </row>
    <row r="481" spans="1:4" hidden="1" x14ac:dyDescent="0.15">
      <c r="A481" s="71">
        <v>496</v>
      </c>
      <c r="B481" s="71" t="s">
        <v>105</v>
      </c>
      <c r="C481" s="74" t="s">
        <v>221</v>
      </c>
      <c r="D481" s="71" t="s">
        <v>118</v>
      </c>
    </row>
    <row r="482" spans="1:4" hidden="1" x14ac:dyDescent="0.15">
      <c r="A482" s="71">
        <v>497</v>
      </c>
      <c r="B482" s="71" t="s">
        <v>106</v>
      </c>
      <c r="C482" s="74" t="s">
        <v>221</v>
      </c>
      <c r="D482" s="71" t="s">
        <v>118</v>
      </c>
    </row>
    <row r="483" spans="1:4" hidden="1" x14ac:dyDescent="0.15">
      <c r="A483" s="71">
        <v>498</v>
      </c>
      <c r="B483" s="71" t="s">
        <v>122</v>
      </c>
      <c r="C483" s="74" t="s">
        <v>221</v>
      </c>
      <c r="D483" s="71" t="s">
        <v>118</v>
      </c>
    </row>
    <row r="484" spans="1:4" hidden="1" x14ac:dyDescent="0.15">
      <c r="A484" s="71">
        <v>499</v>
      </c>
      <c r="B484" s="71" t="s">
        <v>109</v>
      </c>
      <c r="C484" s="74" t="s">
        <v>221</v>
      </c>
      <c r="D484" s="71" t="s">
        <v>118</v>
      </c>
    </row>
    <row r="485" spans="1:4" hidden="1" x14ac:dyDescent="0.15">
      <c r="A485" s="71">
        <v>500</v>
      </c>
      <c r="B485" s="71" t="s">
        <v>115</v>
      </c>
      <c r="C485" s="74" t="s">
        <v>221</v>
      </c>
      <c r="D485" s="71" t="s">
        <v>118</v>
      </c>
    </row>
    <row r="486" spans="1:4" hidden="1" x14ac:dyDescent="0.15">
      <c r="A486" s="71">
        <v>501</v>
      </c>
      <c r="B486" s="71" t="s">
        <v>102</v>
      </c>
      <c r="C486" s="74" t="s">
        <v>221</v>
      </c>
      <c r="D486" s="71" t="s">
        <v>118</v>
      </c>
    </row>
    <row r="487" spans="1:4" hidden="1" x14ac:dyDescent="0.15">
      <c r="A487" s="71">
        <v>502</v>
      </c>
      <c r="B487" s="71" t="s">
        <v>110</v>
      </c>
      <c r="C487" s="74" t="s">
        <v>221</v>
      </c>
      <c r="D487" s="71" t="s">
        <v>118</v>
      </c>
    </row>
    <row r="488" spans="1:4" hidden="1" x14ac:dyDescent="0.15">
      <c r="A488" s="71">
        <v>503</v>
      </c>
      <c r="B488" s="71" t="s">
        <v>110</v>
      </c>
      <c r="C488" s="74" t="s">
        <v>221</v>
      </c>
      <c r="D488" s="71" t="s">
        <v>118</v>
      </c>
    </row>
    <row r="489" spans="1:4" hidden="1" x14ac:dyDescent="0.15">
      <c r="A489" s="71">
        <v>504</v>
      </c>
      <c r="B489" s="71" t="s">
        <v>97</v>
      </c>
      <c r="C489" s="74" t="s">
        <v>221</v>
      </c>
      <c r="D489" s="71" t="s">
        <v>118</v>
      </c>
    </row>
    <row r="490" spans="1:4" hidden="1" x14ac:dyDescent="0.15">
      <c r="A490" s="71">
        <v>505</v>
      </c>
      <c r="B490" s="71" t="s">
        <v>119</v>
      </c>
      <c r="C490" s="74" t="s">
        <v>221</v>
      </c>
      <c r="D490" s="71" t="s">
        <v>118</v>
      </c>
    </row>
    <row r="491" spans="1:4" hidden="1" x14ac:dyDescent="0.15">
      <c r="A491" s="71">
        <v>506</v>
      </c>
      <c r="B491" s="71" t="s">
        <v>101</v>
      </c>
      <c r="C491" s="74" t="s">
        <v>221</v>
      </c>
      <c r="D491" s="71" t="s">
        <v>126</v>
      </c>
    </row>
    <row r="492" spans="1:4" hidden="1" x14ac:dyDescent="0.15">
      <c r="A492" s="71">
        <v>507</v>
      </c>
      <c r="B492" s="71" t="s">
        <v>100</v>
      </c>
      <c r="C492" s="74" t="s">
        <v>221</v>
      </c>
      <c r="D492" s="71" t="s">
        <v>126</v>
      </c>
    </row>
    <row r="493" spans="1:4" hidden="1" x14ac:dyDescent="0.15">
      <c r="A493" s="71">
        <v>508</v>
      </c>
      <c r="B493" s="71" t="s">
        <v>136</v>
      </c>
      <c r="C493" s="74" t="s">
        <v>221</v>
      </c>
      <c r="D493" s="71" t="s">
        <v>126</v>
      </c>
    </row>
    <row r="494" spans="1:4" hidden="1" x14ac:dyDescent="0.15">
      <c r="A494" s="71">
        <v>509</v>
      </c>
      <c r="B494" s="71" t="s">
        <v>114</v>
      </c>
      <c r="C494" s="74" t="s">
        <v>221</v>
      </c>
      <c r="D494" s="71" t="s">
        <v>126</v>
      </c>
    </row>
    <row r="495" spans="1:4" hidden="1" x14ac:dyDescent="0.15">
      <c r="A495" s="71">
        <v>510</v>
      </c>
      <c r="B495" s="71" t="s">
        <v>111</v>
      </c>
      <c r="C495" s="74" t="s">
        <v>221</v>
      </c>
      <c r="D495" s="71" t="s">
        <v>126</v>
      </c>
    </row>
    <row r="496" spans="1:4" hidden="1" x14ac:dyDescent="0.15">
      <c r="A496" s="71">
        <v>511</v>
      </c>
      <c r="B496" s="71" t="s">
        <v>120</v>
      </c>
      <c r="C496" s="74" t="s">
        <v>221</v>
      </c>
      <c r="D496" s="71" t="s">
        <v>126</v>
      </c>
    </row>
    <row r="497" spans="1:4" hidden="1" x14ac:dyDescent="0.15">
      <c r="A497" s="71">
        <v>512</v>
      </c>
      <c r="B497" s="71" t="s">
        <v>113</v>
      </c>
      <c r="C497" s="74" t="s">
        <v>221</v>
      </c>
      <c r="D497" s="71" t="s">
        <v>126</v>
      </c>
    </row>
    <row r="498" spans="1:4" hidden="1" x14ac:dyDescent="0.15">
      <c r="A498" s="71">
        <v>513</v>
      </c>
      <c r="B498" s="71" t="s">
        <v>116</v>
      </c>
      <c r="C498" s="74" t="s">
        <v>221</v>
      </c>
      <c r="D498" s="71" t="s">
        <v>126</v>
      </c>
    </row>
    <row r="499" spans="1:4" hidden="1" x14ac:dyDescent="0.15">
      <c r="A499" s="71">
        <v>514</v>
      </c>
      <c r="B499" s="71" t="s">
        <v>107</v>
      </c>
      <c r="C499" s="74" t="s">
        <v>221</v>
      </c>
      <c r="D499" s="71" t="s">
        <v>126</v>
      </c>
    </row>
    <row r="500" spans="1:4" hidden="1" x14ac:dyDescent="0.15">
      <c r="A500" s="71">
        <v>515</v>
      </c>
      <c r="B500" s="71" t="s">
        <v>106</v>
      </c>
      <c r="C500" s="74" t="s">
        <v>221</v>
      </c>
      <c r="D500" s="71" t="s">
        <v>126</v>
      </c>
    </row>
    <row r="501" spans="1:4" hidden="1" x14ac:dyDescent="0.15">
      <c r="A501" s="71">
        <v>516</v>
      </c>
      <c r="B501" s="71" t="s">
        <v>106</v>
      </c>
      <c r="C501" s="74" t="s">
        <v>221</v>
      </c>
      <c r="D501" s="71" t="s">
        <v>126</v>
      </c>
    </row>
    <row r="502" spans="1:4" hidden="1" x14ac:dyDescent="0.15">
      <c r="A502" s="71">
        <v>517</v>
      </c>
      <c r="B502" s="71" t="s">
        <v>121</v>
      </c>
      <c r="C502" s="74" t="s">
        <v>221</v>
      </c>
      <c r="D502" s="71" t="s">
        <v>126</v>
      </c>
    </row>
    <row r="503" spans="1:4" hidden="1" x14ac:dyDescent="0.15">
      <c r="A503" s="71">
        <v>518</v>
      </c>
      <c r="B503" s="71" t="s">
        <v>124</v>
      </c>
      <c r="C503" s="74" t="s">
        <v>221</v>
      </c>
      <c r="D503" s="71" t="s">
        <v>129</v>
      </c>
    </row>
    <row r="504" spans="1:4" hidden="1" x14ac:dyDescent="0.15">
      <c r="A504" s="71">
        <v>519</v>
      </c>
      <c r="B504" s="71" t="s">
        <v>101</v>
      </c>
      <c r="C504" s="74" t="s">
        <v>221</v>
      </c>
      <c r="D504" s="71" t="s">
        <v>129</v>
      </c>
    </row>
    <row r="505" spans="1:4" hidden="1" x14ac:dyDescent="0.15">
      <c r="A505" s="71">
        <v>520</v>
      </c>
      <c r="B505" s="71" t="s">
        <v>100</v>
      </c>
      <c r="C505" s="74" t="s">
        <v>221</v>
      </c>
      <c r="D505" s="71" t="s">
        <v>129</v>
      </c>
    </row>
    <row r="506" spans="1:4" hidden="1" x14ac:dyDescent="0.15">
      <c r="A506" s="71">
        <v>521</v>
      </c>
      <c r="B506" s="71" t="s">
        <v>114</v>
      </c>
      <c r="C506" s="74" t="s">
        <v>221</v>
      </c>
      <c r="D506" s="71" t="s">
        <v>129</v>
      </c>
    </row>
    <row r="507" spans="1:4" hidden="1" x14ac:dyDescent="0.15">
      <c r="A507" s="71">
        <v>522</v>
      </c>
      <c r="B507" s="71" t="s">
        <v>114</v>
      </c>
      <c r="C507" s="74" t="s">
        <v>221</v>
      </c>
      <c r="D507" s="71" t="s">
        <v>129</v>
      </c>
    </row>
    <row r="508" spans="1:4" hidden="1" x14ac:dyDescent="0.15">
      <c r="A508" s="71">
        <v>523</v>
      </c>
      <c r="B508" s="71" t="s">
        <v>114</v>
      </c>
      <c r="C508" s="74" t="s">
        <v>221</v>
      </c>
      <c r="D508" s="71" t="s">
        <v>129</v>
      </c>
    </row>
    <row r="509" spans="1:4" hidden="1" x14ac:dyDescent="0.15">
      <c r="A509" s="71">
        <v>524</v>
      </c>
      <c r="B509" s="71" t="s">
        <v>114</v>
      </c>
      <c r="C509" s="74" t="s">
        <v>221</v>
      </c>
      <c r="D509" s="71" t="s">
        <v>129</v>
      </c>
    </row>
    <row r="510" spans="1:4" hidden="1" x14ac:dyDescent="0.15">
      <c r="A510" s="71">
        <v>525</v>
      </c>
      <c r="B510" s="71" t="s">
        <v>111</v>
      </c>
      <c r="C510" s="74" t="s">
        <v>221</v>
      </c>
      <c r="D510" s="71" t="s">
        <v>129</v>
      </c>
    </row>
    <row r="511" spans="1:4" hidden="1" x14ac:dyDescent="0.15">
      <c r="A511" s="71">
        <v>526</v>
      </c>
      <c r="B511" s="71" t="s">
        <v>111</v>
      </c>
      <c r="C511" s="74" t="s">
        <v>221</v>
      </c>
      <c r="D511" s="71" t="s">
        <v>129</v>
      </c>
    </row>
    <row r="512" spans="1:4" hidden="1" x14ac:dyDescent="0.15">
      <c r="A512" s="71">
        <v>527</v>
      </c>
      <c r="B512" s="71" t="s">
        <v>127</v>
      </c>
      <c r="C512" s="74" t="s">
        <v>221</v>
      </c>
      <c r="D512" s="71" t="s">
        <v>129</v>
      </c>
    </row>
    <row r="513" spans="1:4" hidden="1" x14ac:dyDescent="0.15">
      <c r="A513" s="71">
        <v>528</v>
      </c>
      <c r="B513" s="71" t="s">
        <v>120</v>
      </c>
      <c r="C513" s="74" t="s">
        <v>221</v>
      </c>
      <c r="D513" s="71" t="s">
        <v>129</v>
      </c>
    </row>
    <row r="514" spans="1:4" hidden="1" x14ac:dyDescent="0.15">
      <c r="A514" s="71">
        <v>529</v>
      </c>
      <c r="B514" s="71" t="s">
        <v>120</v>
      </c>
      <c r="C514" s="74" t="s">
        <v>221</v>
      </c>
      <c r="D514" s="71" t="s">
        <v>129</v>
      </c>
    </row>
    <row r="515" spans="1:4" hidden="1" x14ac:dyDescent="0.15">
      <c r="A515" s="71">
        <v>530</v>
      </c>
      <c r="B515" s="71" t="s">
        <v>120</v>
      </c>
      <c r="C515" s="74" t="s">
        <v>221</v>
      </c>
      <c r="D515" s="71" t="s">
        <v>129</v>
      </c>
    </row>
    <row r="516" spans="1:4" hidden="1" x14ac:dyDescent="0.15">
      <c r="A516" s="71">
        <v>531</v>
      </c>
      <c r="B516" s="71" t="s">
        <v>103</v>
      </c>
      <c r="C516" s="74" t="s">
        <v>221</v>
      </c>
      <c r="D516" s="71" t="s">
        <v>129</v>
      </c>
    </row>
    <row r="517" spans="1:4" hidden="1" x14ac:dyDescent="0.15">
      <c r="A517" s="71">
        <v>532</v>
      </c>
      <c r="B517" s="71" t="s">
        <v>112</v>
      </c>
      <c r="C517" s="74" t="s">
        <v>221</v>
      </c>
      <c r="D517" s="71" t="s">
        <v>129</v>
      </c>
    </row>
    <row r="518" spans="1:4" hidden="1" x14ac:dyDescent="0.15">
      <c r="A518" s="71">
        <v>533</v>
      </c>
      <c r="B518" s="71" t="s">
        <v>105</v>
      </c>
      <c r="C518" s="74" t="s">
        <v>221</v>
      </c>
      <c r="D518" s="71" t="s">
        <v>129</v>
      </c>
    </row>
    <row r="519" spans="1:4" hidden="1" x14ac:dyDescent="0.15">
      <c r="A519" s="71">
        <v>534</v>
      </c>
      <c r="B519" s="71" t="s">
        <v>116</v>
      </c>
      <c r="C519" s="74" t="s">
        <v>221</v>
      </c>
      <c r="D519" s="71" t="s">
        <v>129</v>
      </c>
    </row>
    <row r="520" spans="1:4" hidden="1" x14ac:dyDescent="0.15">
      <c r="A520" s="71">
        <v>535</v>
      </c>
      <c r="B520" s="71" t="s">
        <v>106</v>
      </c>
      <c r="C520" s="74" t="s">
        <v>221</v>
      </c>
      <c r="D520" s="71" t="s">
        <v>129</v>
      </c>
    </row>
    <row r="521" spans="1:4" hidden="1" x14ac:dyDescent="0.15">
      <c r="A521" s="71">
        <v>536</v>
      </c>
      <c r="B521" s="71" t="s">
        <v>122</v>
      </c>
      <c r="C521" s="74" t="s">
        <v>221</v>
      </c>
      <c r="D521" s="71" t="s">
        <v>129</v>
      </c>
    </row>
    <row r="522" spans="1:4" hidden="1" x14ac:dyDescent="0.15">
      <c r="A522" s="71">
        <v>537</v>
      </c>
      <c r="B522" s="71" t="s">
        <v>122</v>
      </c>
      <c r="C522" s="74" t="s">
        <v>221</v>
      </c>
      <c r="D522" s="71" t="s">
        <v>129</v>
      </c>
    </row>
    <row r="523" spans="1:4" hidden="1" x14ac:dyDescent="0.15">
      <c r="A523" s="71">
        <v>538</v>
      </c>
      <c r="B523" s="71" t="s">
        <v>109</v>
      </c>
      <c r="C523" s="74" t="s">
        <v>221</v>
      </c>
      <c r="D523" s="71" t="s">
        <v>129</v>
      </c>
    </row>
    <row r="524" spans="1:4" hidden="1" x14ac:dyDescent="0.15">
      <c r="A524" s="71">
        <v>539</v>
      </c>
      <c r="B524" s="71" t="s">
        <v>110</v>
      </c>
      <c r="C524" s="74" t="s">
        <v>221</v>
      </c>
      <c r="D524" s="71" t="s">
        <v>129</v>
      </c>
    </row>
    <row r="525" spans="1:4" hidden="1" x14ac:dyDescent="0.15">
      <c r="A525" s="71">
        <v>540</v>
      </c>
      <c r="B525" s="71" t="s">
        <v>97</v>
      </c>
      <c r="C525" s="74" t="s">
        <v>221</v>
      </c>
      <c r="D525" s="71" t="s">
        <v>129</v>
      </c>
    </row>
    <row r="526" spans="1:4" hidden="1" x14ac:dyDescent="0.15">
      <c r="A526" s="71">
        <v>541</v>
      </c>
      <c r="B526" s="71" t="s">
        <v>119</v>
      </c>
      <c r="C526" s="74" t="s">
        <v>221</v>
      </c>
      <c r="D526" s="71" t="s">
        <v>129</v>
      </c>
    </row>
    <row r="527" spans="1:4" hidden="1" x14ac:dyDescent="0.15">
      <c r="A527" s="71">
        <v>542</v>
      </c>
      <c r="B527" s="71" t="s">
        <v>120</v>
      </c>
      <c r="C527" s="74" t="s">
        <v>168</v>
      </c>
      <c r="D527" s="71" t="s">
        <v>118</v>
      </c>
    </row>
    <row r="528" spans="1:4" hidden="1" x14ac:dyDescent="0.15">
      <c r="A528" s="71">
        <v>543</v>
      </c>
      <c r="B528" s="71" t="s">
        <v>105</v>
      </c>
      <c r="C528" s="74" t="s">
        <v>168</v>
      </c>
      <c r="D528" s="71" t="s">
        <v>126</v>
      </c>
    </row>
    <row r="529" spans="1:4" hidden="1" x14ac:dyDescent="0.15">
      <c r="A529" s="71">
        <v>544</v>
      </c>
      <c r="B529" s="71" t="s">
        <v>114</v>
      </c>
      <c r="C529" s="74" t="s">
        <v>168</v>
      </c>
      <c r="D529" s="71" t="s">
        <v>126</v>
      </c>
    </row>
    <row r="530" spans="1:4" hidden="1" x14ac:dyDescent="0.15">
      <c r="A530" s="71">
        <v>545</v>
      </c>
      <c r="B530" s="71" t="s">
        <v>124</v>
      </c>
      <c r="C530" s="74" t="s">
        <v>169</v>
      </c>
      <c r="D530" s="71" t="s">
        <v>99</v>
      </c>
    </row>
    <row r="531" spans="1:4" hidden="1" x14ac:dyDescent="0.15">
      <c r="A531" s="71">
        <v>546</v>
      </c>
      <c r="B531" s="71" t="s">
        <v>120</v>
      </c>
      <c r="C531" s="74" t="s">
        <v>169</v>
      </c>
      <c r="D531" s="71" t="s">
        <v>99</v>
      </c>
    </row>
    <row r="532" spans="1:4" hidden="1" x14ac:dyDescent="0.15">
      <c r="A532" s="71">
        <v>547</v>
      </c>
      <c r="B532" s="71" t="s">
        <v>128</v>
      </c>
      <c r="C532" s="74" t="s">
        <v>169</v>
      </c>
      <c r="D532" s="71" t="s">
        <v>99</v>
      </c>
    </row>
    <row r="533" spans="1:4" hidden="1" x14ac:dyDescent="0.15">
      <c r="A533" s="71">
        <v>548</v>
      </c>
      <c r="B533" s="71" t="s">
        <v>116</v>
      </c>
      <c r="C533" s="74" t="s">
        <v>169</v>
      </c>
      <c r="D533" s="71" t="s">
        <v>99</v>
      </c>
    </row>
    <row r="534" spans="1:4" hidden="1" x14ac:dyDescent="0.15">
      <c r="A534" s="71">
        <v>549</v>
      </c>
      <c r="B534" s="71" t="s">
        <v>104</v>
      </c>
      <c r="C534" s="74" t="s">
        <v>169</v>
      </c>
      <c r="D534" s="71" t="s">
        <v>99</v>
      </c>
    </row>
    <row r="535" spans="1:4" hidden="1" x14ac:dyDescent="0.15">
      <c r="A535" s="71">
        <v>550</v>
      </c>
      <c r="B535" s="71" t="s">
        <v>110</v>
      </c>
      <c r="C535" s="74" t="s">
        <v>169</v>
      </c>
      <c r="D535" s="71" t="s">
        <v>99</v>
      </c>
    </row>
    <row r="536" spans="1:4" hidden="1" x14ac:dyDescent="0.15">
      <c r="A536" s="71">
        <v>551</v>
      </c>
      <c r="B536" s="71" t="s">
        <v>111</v>
      </c>
      <c r="C536" s="74" t="s">
        <v>169</v>
      </c>
      <c r="D536" s="71" t="s">
        <v>118</v>
      </c>
    </row>
    <row r="537" spans="1:4" hidden="1" x14ac:dyDescent="0.15">
      <c r="A537" s="71">
        <v>552</v>
      </c>
      <c r="B537" s="71" t="s">
        <v>108</v>
      </c>
      <c r="C537" s="74" t="s">
        <v>169</v>
      </c>
      <c r="D537" s="71" t="s">
        <v>118</v>
      </c>
    </row>
    <row r="538" spans="1:4" hidden="1" x14ac:dyDescent="0.15">
      <c r="A538" s="71">
        <v>553</v>
      </c>
      <c r="B538" s="71" t="s">
        <v>108</v>
      </c>
      <c r="C538" s="74" t="s">
        <v>169</v>
      </c>
      <c r="D538" s="71" t="s">
        <v>118</v>
      </c>
    </row>
    <row r="539" spans="1:4" hidden="1" x14ac:dyDescent="0.15">
      <c r="A539" s="71">
        <v>554</v>
      </c>
      <c r="B539" s="71" t="s">
        <v>112</v>
      </c>
      <c r="C539" s="74" t="s">
        <v>169</v>
      </c>
      <c r="D539" s="71" t="s">
        <v>118</v>
      </c>
    </row>
    <row r="540" spans="1:4" hidden="1" x14ac:dyDescent="0.15">
      <c r="A540" s="71">
        <v>555</v>
      </c>
      <c r="B540" s="71" t="s">
        <v>107</v>
      </c>
      <c r="C540" s="74" t="s">
        <v>169</v>
      </c>
      <c r="D540" s="71" t="s">
        <v>118</v>
      </c>
    </row>
    <row r="541" spans="1:4" hidden="1" x14ac:dyDescent="0.15">
      <c r="A541" s="71">
        <v>556</v>
      </c>
      <c r="B541" s="71" t="s">
        <v>106</v>
      </c>
      <c r="C541" s="74" t="s">
        <v>169</v>
      </c>
      <c r="D541" s="71" t="s">
        <v>118</v>
      </c>
    </row>
    <row r="542" spans="1:4" hidden="1" x14ac:dyDescent="0.15">
      <c r="A542" s="71">
        <v>557</v>
      </c>
      <c r="B542" s="71" t="s">
        <v>109</v>
      </c>
      <c r="C542" s="74" t="s">
        <v>169</v>
      </c>
      <c r="D542" s="71" t="s">
        <v>118</v>
      </c>
    </row>
    <row r="543" spans="1:4" hidden="1" x14ac:dyDescent="0.15">
      <c r="A543" s="71">
        <v>558</v>
      </c>
      <c r="B543" s="71" t="s">
        <v>111</v>
      </c>
      <c r="C543" s="74" t="s">
        <v>169</v>
      </c>
      <c r="D543" s="71" t="s">
        <v>126</v>
      </c>
    </row>
    <row r="544" spans="1:4" hidden="1" x14ac:dyDescent="0.15">
      <c r="A544" s="71">
        <v>559</v>
      </c>
      <c r="B544" s="71" t="s">
        <v>117</v>
      </c>
      <c r="C544" s="74" t="s">
        <v>169</v>
      </c>
      <c r="D544" s="71" t="s">
        <v>126</v>
      </c>
    </row>
    <row r="545" spans="1:4" hidden="1" x14ac:dyDescent="0.15">
      <c r="A545" s="71">
        <v>560</v>
      </c>
      <c r="B545" s="71" t="s">
        <v>103</v>
      </c>
      <c r="C545" s="74" t="s">
        <v>169</v>
      </c>
      <c r="D545" s="71" t="s">
        <v>126</v>
      </c>
    </row>
    <row r="546" spans="1:4" hidden="1" x14ac:dyDescent="0.15">
      <c r="A546" s="71">
        <v>561</v>
      </c>
      <c r="B546" s="71" t="s">
        <v>112</v>
      </c>
      <c r="C546" s="74" t="s">
        <v>169</v>
      </c>
      <c r="D546" s="71" t="s">
        <v>126</v>
      </c>
    </row>
    <row r="547" spans="1:4" hidden="1" x14ac:dyDescent="0.15">
      <c r="A547" s="71">
        <v>562</v>
      </c>
      <c r="B547" s="71" t="s">
        <v>116</v>
      </c>
      <c r="C547" s="74" t="s">
        <v>169</v>
      </c>
      <c r="D547" s="71" t="s">
        <v>126</v>
      </c>
    </row>
    <row r="548" spans="1:4" hidden="1" x14ac:dyDescent="0.15">
      <c r="A548" s="71">
        <v>563</v>
      </c>
      <c r="B548" s="71" t="s">
        <v>116</v>
      </c>
      <c r="C548" s="74" t="s">
        <v>169</v>
      </c>
      <c r="D548" s="71" t="s">
        <v>126</v>
      </c>
    </row>
    <row r="549" spans="1:4" hidden="1" x14ac:dyDescent="0.15">
      <c r="A549" s="71">
        <v>564</v>
      </c>
      <c r="B549" s="71" t="s">
        <v>106</v>
      </c>
      <c r="C549" s="74" t="s">
        <v>169</v>
      </c>
      <c r="D549" s="71" t="s">
        <v>126</v>
      </c>
    </row>
    <row r="550" spans="1:4" hidden="1" x14ac:dyDescent="0.15">
      <c r="A550" s="71">
        <v>565</v>
      </c>
      <c r="B550" s="71" t="s">
        <v>102</v>
      </c>
      <c r="C550" s="74" t="s">
        <v>169</v>
      </c>
      <c r="D550" s="71" t="s">
        <v>126</v>
      </c>
    </row>
    <row r="551" spans="1:4" hidden="1" x14ac:dyDescent="0.15">
      <c r="A551" s="71">
        <v>566</v>
      </c>
      <c r="B551" s="71" t="s">
        <v>125</v>
      </c>
      <c r="C551" s="74" t="s">
        <v>169</v>
      </c>
      <c r="D551" s="71" t="s">
        <v>126</v>
      </c>
    </row>
    <row r="552" spans="1:4" hidden="1" x14ac:dyDescent="0.15">
      <c r="A552" s="71">
        <v>567</v>
      </c>
      <c r="B552" s="71" t="s">
        <v>127</v>
      </c>
      <c r="C552" s="74" t="s">
        <v>169</v>
      </c>
      <c r="D552" s="71" t="s">
        <v>129</v>
      </c>
    </row>
    <row r="553" spans="1:4" hidden="1" x14ac:dyDescent="0.15">
      <c r="A553" s="71">
        <v>568</v>
      </c>
      <c r="B553" s="71" t="s">
        <v>103</v>
      </c>
      <c r="C553" s="74" t="s">
        <v>169</v>
      </c>
      <c r="D553" s="71" t="s">
        <v>129</v>
      </c>
    </row>
    <row r="554" spans="1:4" hidden="1" x14ac:dyDescent="0.15">
      <c r="A554" s="71">
        <v>569</v>
      </c>
      <c r="B554" s="71" t="s">
        <v>103</v>
      </c>
      <c r="C554" s="74" t="s">
        <v>169</v>
      </c>
      <c r="D554" s="71" t="s">
        <v>129</v>
      </c>
    </row>
    <row r="555" spans="1:4" hidden="1" x14ac:dyDescent="0.15">
      <c r="A555" s="71">
        <v>570</v>
      </c>
      <c r="B555" s="71" t="s">
        <v>128</v>
      </c>
      <c r="C555" s="74" t="s">
        <v>169</v>
      </c>
      <c r="D555" s="71" t="s">
        <v>129</v>
      </c>
    </row>
    <row r="556" spans="1:4" hidden="1" x14ac:dyDescent="0.15">
      <c r="A556" s="71">
        <v>571</v>
      </c>
      <c r="B556" s="71" t="s">
        <v>123</v>
      </c>
      <c r="C556" s="74" t="s">
        <v>169</v>
      </c>
      <c r="D556" s="71" t="s">
        <v>129</v>
      </c>
    </row>
    <row r="557" spans="1:4" hidden="1" x14ac:dyDescent="0.15">
      <c r="A557" s="71">
        <v>572</v>
      </c>
      <c r="B557" s="71" t="s">
        <v>105</v>
      </c>
      <c r="C557" s="74" t="s">
        <v>169</v>
      </c>
      <c r="D557" s="71" t="s">
        <v>129</v>
      </c>
    </row>
    <row r="558" spans="1:4" hidden="1" x14ac:dyDescent="0.15">
      <c r="A558" s="71">
        <v>573</v>
      </c>
      <c r="B558" s="71" t="s">
        <v>104</v>
      </c>
      <c r="C558" s="74" t="s">
        <v>169</v>
      </c>
      <c r="D558" s="71" t="s">
        <v>129</v>
      </c>
    </row>
    <row r="559" spans="1:4" hidden="1" x14ac:dyDescent="0.15">
      <c r="A559" s="71">
        <v>574</v>
      </c>
      <c r="B559" s="71" t="s">
        <v>113</v>
      </c>
      <c r="C559" s="74" t="s">
        <v>170</v>
      </c>
      <c r="D559" s="71" t="s">
        <v>118</v>
      </c>
    </row>
    <row r="560" spans="1:4" hidden="1" x14ac:dyDescent="0.15">
      <c r="A560" s="71">
        <v>575</v>
      </c>
      <c r="B560" s="71" t="s">
        <v>113</v>
      </c>
      <c r="C560" s="74" t="s">
        <v>170</v>
      </c>
      <c r="D560" s="71" t="s">
        <v>118</v>
      </c>
    </row>
    <row r="561" spans="1:4" hidden="1" x14ac:dyDescent="0.15">
      <c r="A561" s="71">
        <v>576</v>
      </c>
      <c r="B561" s="71" t="s">
        <v>101</v>
      </c>
      <c r="C561" s="74" t="s">
        <v>170</v>
      </c>
      <c r="D561" s="71" t="s">
        <v>126</v>
      </c>
    </row>
    <row r="562" spans="1:4" hidden="1" x14ac:dyDescent="0.15">
      <c r="A562" s="71">
        <v>577</v>
      </c>
      <c r="B562" s="71" t="s">
        <v>122</v>
      </c>
      <c r="C562" s="74" t="s">
        <v>170</v>
      </c>
      <c r="D562" s="71" t="s">
        <v>126</v>
      </c>
    </row>
    <row r="563" spans="1:4" hidden="1" x14ac:dyDescent="0.15">
      <c r="A563" s="71">
        <v>578</v>
      </c>
      <c r="B563" s="71" t="s">
        <v>103</v>
      </c>
      <c r="C563" s="74" t="s">
        <v>170</v>
      </c>
      <c r="D563" s="71" t="s">
        <v>129</v>
      </c>
    </row>
    <row r="564" spans="1:4" hidden="1" x14ac:dyDescent="0.15">
      <c r="A564" s="71">
        <v>579</v>
      </c>
      <c r="B564" s="71" t="s">
        <v>103</v>
      </c>
      <c r="C564" s="74" t="s">
        <v>170</v>
      </c>
      <c r="D564" s="71" t="s">
        <v>129</v>
      </c>
    </row>
    <row r="565" spans="1:4" hidden="1" x14ac:dyDescent="0.15">
      <c r="A565" s="71">
        <v>580</v>
      </c>
      <c r="B565" s="71" t="s">
        <v>114</v>
      </c>
      <c r="C565" s="74" t="s">
        <v>171</v>
      </c>
      <c r="D565" s="71" t="s">
        <v>126</v>
      </c>
    </row>
    <row r="566" spans="1:4" hidden="1" x14ac:dyDescent="0.15">
      <c r="A566" s="71">
        <v>581</v>
      </c>
      <c r="B566" s="71" t="s">
        <v>128</v>
      </c>
      <c r="C566" s="74" t="s">
        <v>172</v>
      </c>
      <c r="D566" s="71" t="s">
        <v>99</v>
      </c>
    </row>
    <row r="567" spans="1:4" hidden="1" x14ac:dyDescent="0.15">
      <c r="A567" s="71">
        <v>582</v>
      </c>
      <c r="B567" s="71" t="s">
        <v>102</v>
      </c>
      <c r="C567" s="74" t="s">
        <v>172</v>
      </c>
      <c r="D567" s="71" t="s">
        <v>99</v>
      </c>
    </row>
    <row r="568" spans="1:4" hidden="1" x14ac:dyDescent="0.15">
      <c r="A568" s="71">
        <v>583</v>
      </c>
      <c r="B568" s="71" t="s">
        <v>97</v>
      </c>
      <c r="C568" s="74" t="s">
        <v>172</v>
      </c>
      <c r="D568" s="71" t="s">
        <v>99</v>
      </c>
    </row>
    <row r="569" spans="1:4" hidden="1" x14ac:dyDescent="0.15">
      <c r="A569" s="71">
        <v>584</v>
      </c>
      <c r="B569" s="71" t="s">
        <v>112</v>
      </c>
      <c r="C569" s="74" t="s">
        <v>172</v>
      </c>
      <c r="D569" s="71" t="s">
        <v>118</v>
      </c>
    </row>
    <row r="570" spans="1:4" hidden="1" x14ac:dyDescent="0.15">
      <c r="A570" s="71">
        <v>585</v>
      </c>
      <c r="B570" s="71" t="s">
        <v>104</v>
      </c>
      <c r="C570" s="74" t="s">
        <v>172</v>
      </c>
      <c r="D570" s="71" t="s">
        <v>118</v>
      </c>
    </row>
    <row r="571" spans="1:4" hidden="1" x14ac:dyDescent="0.15">
      <c r="A571" s="71">
        <v>586</v>
      </c>
      <c r="B571" s="71" t="s">
        <v>106</v>
      </c>
      <c r="C571" s="74" t="s">
        <v>172</v>
      </c>
      <c r="D571" s="71" t="s">
        <v>126</v>
      </c>
    </row>
    <row r="572" spans="1:4" hidden="1" x14ac:dyDescent="0.15">
      <c r="A572" s="71">
        <v>587</v>
      </c>
      <c r="B572" s="71" t="s">
        <v>135</v>
      </c>
      <c r="C572" s="74" t="s">
        <v>172</v>
      </c>
      <c r="D572" s="71" t="s">
        <v>126</v>
      </c>
    </row>
    <row r="573" spans="1:4" hidden="1" x14ac:dyDescent="0.15">
      <c r="A573" s="71">
        <v>588</v>
      </c>
      <c r="B573" s="71" t="s">
        <v>112</v>
      </c>
      <c r="C573" s="74" t="s">
        <v>173</v>
      </c>
      <c r="D573" s="71" t="s">
        <v>99</v>
      </c>
    </row>
    <row r="574" spans="1:4" hidden="1" x14ac:dyDescent="0.15">
      <c r="A574" s="71">
        <v>589</v>
      </c>
      <c r="B574" s="71" t="s">
        <v>128</v>
      </c>
      <c r="C574" s="74" t="s">
        <v>173</v>
      </c>
      <c r="D574" s="71" t="s">
        <v>99</v>
      </c>
    </row>
    <row r="575" spans="1:4" hidden="1" x14ac:dyDescent="0.15">
      <c r="A575" s="71">
        <v>590</v>
      </c>
      <c r="B575" s="71" t="s">
        <v>119</v>
      </c>
      <c r="C575" s="74" t="s">
        <v>173</v>
      </c>
      <c r="D575" s="71" t="s">
        <v>99</v>
      </c>
    </row>
    <row r="576" spans="1:4" hidden="1" x14ac:dyDescent="0.15">
      <c r="A576" s="71">
        <v>591</v>
      </c>
      <c r="B576" s="71" t="s">
        <v>112</v>
      </c>
      <c r="C576" s="74" t="s">
        <v>173</v>
      </c>
      <c r="D576" s="71" t="s">
        <v>99</v>
      </c>
    </row>
    <row r="577" spans="1:4" hidden="1" x14ac:dyDescent="0.15">
      <c r="A577" s="71">
        <v>592</v>
      </c>
      <c r="B577" s="71" t="s">
        <v>117</v>
      </c>
      <c r="C577" s="74" t="s">
        <v>173</v>
      </c>
      <c r="D577" s="71" t="s">
        <v>118</v>
      </c>
    </row>
    <row r="578" spans="1:4" hidden="1" x14ac:dyDescent="0.15">
      <c r="A578" s="71">
        <v>593</v>
      </c>
      <c r="B578" s="71" t="s">
        <v>109</v>
      </c>
      <c r="C578" s="74" t="s">
        <v>173</v>
      </c>
      <c r="D578" s="71" t="s">
        <v>118</v>
      </c>
    </row>
    <row r="579" spans="1:4" hidden="1" x14ac:dyDescent="0.15">
      <c r="A579" s="71">
        <v>594</v>
      </c>
      <c r="B579" s="71" t="s">
        <v>104</v>
      </c>
      <c r="C579" s="74" t="s">
        <v>173</v>
      </c>
      <c r="D579" s="71" t="s">
        <v>118</v>
      </c>
    </row>
    <row r="580" spans="1:4" hidden="1" x14ac:dyDescent="0.15">
      <c r="A580" s="71">
        <v>595</v>
      </c>
      <c r="B580" s="71" t="s">
        <v>113</v>
      </c>
      <c r="C580" s="74" t="s">
        <v>173</v>
      </c>
      <c r="D580" s="71" t="s">
        <v>118</v>
      </c>
    </row>
    <row r="581" spans="1:4" hidden="1" x14ac:dyDescent="0.15">
      <c r="A581" s="71">
        <v>596</v>
      </c>
      <c r="B581" s="71" t="s">
        <v>120</v>
      </c>
      <c r="C581" s="74" t="s">
        <v>173</v>
      </c>
      <c r="D581" s="71" t="s">
        <v>126</v>
      </c>
    </row>
    <row r="582" spans="1:4" hidden="1" x14ac:dyDescent="0.15">
      <c r="A582" s="71">
        <v>597</v>
      </c>
      <c r="B582" s="71" t="s">
        <v>112</v>
      </c>
      <c r="C582" s="74" t="s">
        <v>173</v>
      </c>
      <c r="D582" s="71" t="s">
        <v>126</v>
      </c>
    </row>
    <row r="583" spans="1:4" hidden="1" x14ac:dyDescent="0.15">
      <c r="A583" s="71">
        <v>598</v>
      </c>
      <c r="B583" s="71" t="s">
        <v>124</v>
      </c>
      <c r="C583" s="74" t="s">
        <v>173</v>
      </c>
      <c r="D583" s="71" t="s">
        <v>126</v>
      </c>
    </row>
    <row r="584" spans="1:4" hidden="1" x14ac:dyDescent="0.15">
      <c r="A584" s="71">
        <v>599</v>
      </c>
      <c r="B584" s="71" t="s">
        <v>97</v>
      </c>
      <c r="C584" s="74" t="s">
        <v>173</v>
      </c>
      <c r="D584" s="71" t="s">
        <v>118</v>
      </c>
    </row>
    <row r="585" spans="1:4" hidden="1" x14ac:dyDescent="0.15">
      <c r="A585" s="71">
        <v>600</v>
      </c>
      <c r="B585" s="71" t="s">
        <v>111</v>
      </c>
      <c r="C585" s="74" t="s">
        <v>173</v>
      </c>
      <c r="D585" s="71" t="s">
        <v>133</v>
      </c>
    </row>
    <row r="586" spans="1:4" hidden="1" x14ac:dyDescent="0.15">
      <c r="A586" s="71">
        <v>601</v>
      </c>
      <c r="B586" s="71" t="s">
        <v>114</v>
      </c>
      <c r="C586" s="74" t="s">
        <v>173</v>
      </c>
      <c r="D586" s="71" t="s">
        <v>129</v>
      </c>
    </row>
    <row r="587" spans="1:4" hidden="1" x14ac:dyDescent="0.15">
      <c r="A587" s="71">
        <v>602</v>
      </c>
      <c r="B587" s="71" t="s">
        <v>112</v>
      </c>
      <c r="C587" s="74" t="s">
        <v>173</v>
      </c>
      <c r="D587" s="71" t="s">
        <v>129</v>
      </c>
    </row>
    <row r="588" spans="1:4" hidden="1" x14ac:dyDescent="0.15">
      <c r="A588" s="71">
        <v>603</v>
      </c>
      <c r="B588" s="71" t="s">
        <v>105</v>
      </c>
      <c r="C588" s="74" t="s">
        <v>173</v>
      </c>
      <c r="D588" s="71" t="s">
        <v>129</v>
      </c>
    </row>
    <row r="589" spans="1:4" hidden="1" x14ac:dyDescent="0.15">
      <c r="A589" s="71">
        <v>604</v>
      </c>
      <c r="B589" s="71" t="s">
        <v>101</v>
      </c>
      <c r="C589" s="74" t="s">
        <v>174</v>
      </c>
      <c r="D589" s="71" t="s">
        <v>118</v>
      </c>
    </row>
    <row r="590" spans="1:4" hidden="1" x14ac:dyDescent="0.15">
      <c r="A590" s="71">
        <v>605</v>
      </c>
      <c r="B590" s="71" t="s">
        <v>114</v>
      </c>
      <c r="C590" s="74" t="s">
        <v>174</v>
      </c>
      <c r="D590" s="71" t="s">
        <v>118</v>
      </c>
    </row>
    <row r="591" spans="1:4" hidden="1" x14ac:dyDescent="0.15">
      <c r="A591" s="71">
        <v>606</v>
      </c>
      <c r="B591" s="71" t="s">
        <v>106</v>
      </c>
      <c r="C591" s="74" t="s">
        <v>174</v>
      </c>
      <c r="D591" s="71" t="s">
        <v>118</v>
      </c>
    </row>
    <row r="592" spans="1:4" hidden="1" x14ac:dyDescent="0.15">
      <c r="A592" s="71">
        <v>607</v>
      </c>
      <c r="B592" s="71" t="s">
        <v>97</v>
      </c>
      <c r="C592" s="74" t="s">
        <v>174</v>
      </c>
      <c r="D592" s="71" t="s">
        <v>118</v>
      </c>
    </row>
    <row r="593" spans="1:4" hidden="1" x14ac:dyDescent="0.15">
      <c r="A593" s="71">
        <v>608</v>
      </c>
      <c r="B593" s="71" t="s">
        <v>108</v>
      </c>
      <c r="C593" s="74" t="s">
        <v>174</v>
      </c>
      <c r="D593" s="71" t="s">
        <v>126</v>
      </c>
    </row>
    <row r="594" spans="1:4" hidden="1" x14ac:dyDescent="0.15">
      <c r="A594" s="71">
        <v>609</v>
      </c>
      <c r="B594" s="71" t="s">
        <v>139</v>
      </c>
      <c r="C594" s="74" t="s">
        <v>174</v>
      </c>
      <c r="D594" s="71" t="s">
        <v>126</v>
      </c>
    </row>
    <row r="595" spans="1:4" hidden="1" x14ac:dyDescent="0.15">
      <c r="A595" s="71">
        <v>610</v>
      </c>
      <c r="B595" s="71" t="s">
        <v>105</v>
      </c>
      <c r="C595" s="74" t="s">
        <v>174</v>
      </c>
      <c r="D595" s="71" t="s">
        <v>126</v>
      </c>
    </row>
    <row r="596" spans="1:4" hidden="1" x14ac:dyDescent="0.15">
      <c r="A596" s="71">
        <v>611</v>
      </c>
      <c r="B596" s="71" t="s">
        <v>97</v>
      </c>
      <c r="C596" s="74" t="s">
        <v>174</v>
      </c>
      <c r="D596" s="71" t="s">
        <v>126</v>
      </c>
    </row>
    <row r="597" spans="1:4" hidden="1" x14ac:dyDescent="0.15">
      <c r="A597" s="71">
        <v>612</v>
      </c>
      <c r="B597" s="71" t="s">
        <v>119</v>
      </c>
      <c r="C597" s="74" t="s">
        <v>174</v>
      </c>
      <c r="D597" s="71" t="s">
        <v>126</v>
      </c>
    </row>
    <row r="598" spans="1:4" hidden="1" x14ac:dyDescent="0.15">
      <c r="A598" s="71">
        <v>613</v>
      </c>
      <c r="B598" s="71" t="s">
        <v>114</v>
      </c>
      <c r="C598" s="74" t="s">
        <v>174</v>
      </c>
      <c r="D598" s="71" t="s">
        <v>129</v>
      </c>
    </row>
    <row r="599" spans="1:4" hidden="1" x14ac:dyDescent="0.15">
      <c r="A599" s="71">
        <v>614</v>
      </c>
      <c r="B599" s="71" t="s">
        <v>111</v>
      </c>
      <c r="C599" s="74" t="s">
        <v>174</v>
      </c>
      <c r="D599" s="71" t="s">
        <v>129</v>
      </c>
    </row>
    <row r="600" spans="1:4" hidden="1" x14ac:dyDescent="0.15">
      <c r="A600" s="71">
        <v>615</v>
      </c>
      <c r="B600" s="71" t="s">
        <v>120</v>
      </c>
      <c r="C600" s="74" t="s">
        <v>174</v>
      </c>
      <c r="D600" s="71" t="s">
        <v>129</v>
      </c>
    </row>
    <row r="601" spans="1:4" hidden="1" x14ac:dyDescent="0.15">
      <c r="A601" s="71">
        <v>616</v>
      </c>
      <c r="B601" s="71" t="s">
        <v>113</v>
      </c>
      <c r="C601" s="74" t="s">
        <v>174</v>
      </c>
      <c r="D601" s="71" t="s">
        <v>129</v>
      </c>
    </row>
    <row r="602" spans="1:4" hidden="1" x14ac:dyDescent="0.15">
      <c r="A602" s="71">
        <v>617</v>
      </c>
      <c r="B602" s="71" t="s">
        <v>103</v>
      </c>
      <c r="C602" s="74" t="s">
        <v>174</v>
      </c>
      <c r="D602" s="71" t="s">
        <v>129</v>
      </c>
    </row>
    <row r="603" spans="1:4" hidden="1" x14ac:dyDescent="0.15">
      <c r="A603" s="71">
        <v>618</v>
      </c>
      <c r="B603" s="71" t="s">
        <v>112</v>
      </c>
      <c r="C603" s="74" t="s">
        <v>174</v>
      </c>
      <c r="D603" s="71" t="s">
        <v>129</v>
      </c>
    </row>
    <row r="604" spans="1:4" hidden="1" x14ac:dyDescent="0.15">
      <c r="A604" s="71">
        <v>619</v>
      </c>
      <c r="B604" s="71" t="s">
        <v>123</v>
      </c>
      <c r="C604" s="74" t="s">
        <v>174</v>
      </c>
      <c r="D604" s="71" t="s">
        <v>129</v>
      </c>
    </row>
    <row r="605" spans="1:4" hidden="1" x14ac:dyDescent="0.15">
      <c r="A605" s="71">
        <v>620</v>
      </c>
      <c r="B605" s="71" t="s">
        <v>116</v>
      </c>
      <c r="C605" s="74" t="s">
        <v>174</v>
      </c>
      <c r="D605" s="71" t="s">
        <v>129</v>
      </c>
    </row>
    <row r="606" spans="1:4" hidden="1" x14ac:dyDescent="0.15">
      <c r="A606" s="71">
        <v>621</v>
      </c>
      <c r="B606" s="71" t="s">
        <v>122</v>
      </c>
      <c r="C606" s="74" t="s">
        <v>174</v>
      </c>
      <c r="D606" s="71" t="s">
        <v>129</v>
      </c>
    </row>
    <row r="607" spans="1:4" hidden="1" x14ac:dyDescent="0.15">
      <c r="A607" s="71">
        <v>622</v>
      </c>
      <c r="B607" s="71" t="s">
        <v>109</v>
      </c>
      <c r="C607" s="74" t="s">
        <v>174</v>
      </c>
      <c r="D607" s="71" t="s">
        <v>129</v>
      </c>
    </row>
    <row r="608" spans="1:4" hidden="1" x14ac:dyDescent="0.15">
      <c r="A608" s="71">
        <v>623</v>
      </c>
      <c r="B608" s="71" t="s">
        <v>115</v>
      </c>
      <c r="C608" s="74" t="s">
        <v>174</v>
      </c>
      <c r="D608" s="71" t="s">
        <v>129</v>
      </c>
    </row>
    <row r="609" spans="1:4" hidden="1" x14ac:dyDescent="0.15">
      <c r="A609" s="71">
        <v>624</v>
      </c>
      <c r="B609" s="71" t="s">
        <v>105</v>
      </c>
      <c r="C609" s="74" t="s">
        <v>222</v>
      </c>
      <c r="D609" s="71" t="s">
        <v>99</v>
      </c>
    </row>
    <row r="610" spans="1:4" hidden="1" x14ac:dyDescent="0.15">
      <c r="A610" s="71">
        <v>625</v>
      </c>
      <c r="B610" s="71" t="s">
        <v>101</v>
      </c>
      <c r="C610" s="74" t="s">
        <v>222</v>
      </c>
      <c r="D610" s="71" t="s">
        <v>99</v>
      </c>
    </row>
    <row r="611" spans="1:4" hidden="1" x14ac:dyDescent="0.15">
      <c r="A611" s="71">
        <v>626</v>
      </c>
      <c r="B611" s="71" t="s">
        <v>100</v>
      </c>
      <c r="C611" s="74" t="s">
        <v>222</v>
      </c>
      <c r="D611" s="71" t="s">
        <v>99</v>
      </c>
    </row>
    <row r="612" spans="1:4" hidden="1" x14ac:dyDescent="0.15">
      <c r="A612" s="71">
        <v>627</v>
      </c>
      <c r="B612" s="71" t="s">
        <v>128</v>
      </c>
      <c r="C612" s="74" t="s">
        <v>222</v>
      </c>
      <c r="D612" s="71" t="s">
        <v>99</v>
      </c>
    </row>
    <row r="613" spans="1:4" hidden="1" x14ac:dyDescent="0.15">
      <c r="A613" s="71">
        <v>628</v>
      </c>
      <c r="B613" s="71" t="s">
        <v>105</v>
      </c>
      <c r="C613" s="74" t="s">
        <v>222</v>
      </c>
      <c r="D613" s="71" t="s">
        <v>99</v>
      </c>
    </row>
    <row r="614" spans="1:4" hidden="1" x14ac:dyDescent="0.15">
      <c r="A614" s="71">
        <v>629</v>
      </c>
      <c r="B614" s="71" t="s">
        <v>111</v>
      </c>
      <c r="C614" s="74" t="s">
        <v>222</v>
      </c>
      <c r="D614" s="71" t="s">
        <v>99</v>
      </c>
    </row>
    <row r="615" spans="1:4" hidden="1" x14ac:dyDescent="0.15">
      <c r="A615" s="71">
        <v>630</v>
      </c>
      <c r="B615" s="71" t="s">
        <v>116</v>
      </c>
      <c r="C615" s="74" t="s">
        <v>222</v>
      </c>
      <c r="D615" s="71" t="s">
        <v>118</v>
      </c>
    </row>
    <row r="616" spans="1:4" hidden="1" x14ac:dyDescent="0.15">
      <c r="A616" s="71">
        <v>631</v>
      </c>
      <c r="B616" s="71" t="s">
        <v>116</v>
      </c>
      <c r="C616" s="74" t="s">
        <v>222</v>
      </c>
      <c r="D616" s="71" t="s">
        <v>99</v>
      </c>
    </row>
    <row r="617" spans="1:4" hidden="1" x14ac:dyDescent="0.15">
      <c r="A617" s="71">
        <v>632</v>
      </c>
      <c r="B617" s="71" t="s">
        <v>148</v>
      </c>
      <c r="C617" s="74" t="s">
        <v>222</v>
      </c>
      <c r="D617" s="71" t="s">
        <v>99</v>
      </c>
    </row>
    <row r="618" spans="1:4" hidden="1" x14ac:dyDescent="0.15">
      <c r="A618" s="71">
        <v>633</v>
      </c>
      <c r="B618" s="71" t="s">
        <v>100</v>
      </c>
      <c r="C618" s="74" t="s">
        <v>222</v>
      </c>
      <c r="D618" s="71" t="s">
        <v>118</v>
      </c>
    </row>
    <row r="619" spans="1:4" hidden="1" x14ac:dyDescent="0.15">
      <c r="A619" s="71">
        <v>634</v>
      </c>
      <c r="B619" s="71" t="s">
        <v>119</v>
      </c>
      <c r="C619" s="74" t="s">
        <v>222</v>
      </c>
      <c r="D619" s="71" t="s">
        <v>118</v>
      </c>
    </row>
    <row r="620" spans="1:4" hidden="1" x14ac:dyDescent="0.15">
      <c r="A620" s="71">
        <v>635</v>
      </c>
      <c r="B620" s="71" t="s">
        <v>114</v>
      </c>
      <c r="C620" s="74" t="s">
        <v>222</v>
      </c>
      <c r="D620" s="71" t="s">
        <v>99</v>
      </c>
    </row>
    <row r="621" spans="1:4" hidden="1" x14ac:dyDescent="0.15">
      <c r="A621" s="71">
        <v>636</v>
      </c>
      <c r="B621" s="71" t="s">
        <v>100</v>
      </c>
      <c r="C621" s="74" t="s">
        <v>222</v>
      </c>
      <c r="D621" s="71" t="s">
        <v>126</v>
      </c>
    </row>
    <row r="622" spans="1:4" hidden="1" x14ac:dyDescent="0.15">
      <c r="A622" s="71">
        <v>637</v>
      </c>
      <c r="B622" s="71" t="s">
        <v>106</v>
      </c>
      <c r="C622" s="74" t="s">
        <v>222</v>
      </c>
      <c r="D622" s="71" t="s">
        <v>126</v>
      </c>
    </row>
    <row r="623" spans="1:4" hidden="1" x14ac:dyDescent="0.15">
      <c r="A623" s="71">
        <v>638</v>
      </c>
      <c r="B623" s="71" t="s">
        <v>109</v>
      </c>
      <c r="C623" s="74" t="s">
        <v>222</v>
      </c>
      <c r="D623" s="71" t="s">
        <v>126</v>
      </c>
    </row>
    <row r="624" spans="1:4" hidden="1" x14ac:dyDescent="0.15">
      <c r="A624" s="71">
        <v>639</v>
      </c>
      <c r="B624" s="71" t="s">
        <v>119</v>
      </c>
      <c r="C624" s="74" t="s">
        <v>222</v>
      </c>
      <c r="D624" s="71" t="s">
        <v>126</v>
      </c>
    </row>
    <row r="625" spans="1:4" hidden="1" x14ac:dyDescent="0.15">
      <c r="A625" s="71">
        <v>640</v>
      </c>
      <c r="B625" s="71" t="s">
        <v>112</v>
      </c>
      <c r="C625" s="74" t="s">
        <v>222</v>
      </c>
      <c r="D625" s="71" t="s">
        <v>126</v>
      </c>
    </row>
    <row r="626" spans="1:4" hidden="1" x14ac:dyDescent="0.15">
      <c r="A626" s="71">
        <v>641</v>
      </c>
      <c r="B626" s="71" t="s">
        <v>106</v>
      </c>
      <c r="C626" s="74" t="s">
        <v>222</v>
      </c>
      <c r="D626" s="71" t="s">
        <v>126</v>
      </c>
    </row>
    <row r="627" spans="1:4" hidden="1" x14ac:dyDescent="0.15">
      <c r="A627" s="71">
        <v>642</v>
      </c>
      <c r="B627" s="71" t="s">
        <v>112</v>
      </c>
      <c r="C627" s="74" t="s">
        <v>222</v>
      </c>
      <c r="D627" s="71" t="s">
        <v>129</v>
      </c>
    </row>
    <row r="628" spans="1:4" hidden="1" x14ac:dyDescent="0.15">
      <c r="A628" s="71">
        <v>643</v>
      </c>
      <c r="B628" s="71" t="s">
        <v>109</v>
      </c>
      <c r="C628" s="74" t="s">
        <v>222</v>
      </c>
      <c r="D628" s="71" t="s">
        <v>129</v>
      </c>
    </row>
    <row r="629" spans="1:4" hidden="1" x14ac:dyDescent="0.15">
      <c r="A629" s="71">
        <v>644</v>
      </c>
      <c r="B629" s="71" t="s">
        <v>109</v>
      </c>
      <c r="C629" s="74" t="s">
        <v>222</v>
      </c>
      <c r="D629" s="71" t="s">
        <v>129</v>
      </c>
    </row>
    <row r="630" spans="1:4" hidden="1" x14ac:dyDescent="0.15">
      <c r="A630" s="71">
        <v>645</v>
      </c>
      <c r="B630" s="71" t="s">
        <v>115</v>
      </c>
      <c r="C630" s="74" t="s">
        <v>222</v>
      </c>
      <c r="D630" s="71" t="s">
        <v>129</v>
      </c>
    </row>
    <row r="631" spans="1:4" hidden="1" x14ac:dyDescent="0.15">
      <c r="A631" s="71">
        <v>646</v>
      </c>
      <c r="B631" s="71" t="s">
        <v>97</v>
      </c>
      <c r="C631" s="74" t="s">
        <v>222</v>
      </c>
      <c r="D631" s="71" t="s">
        <v>129</v>
      </c>
    </row>
    <row r="632" spans="1:4" hidden="1" x14ac:dyDescent="0.15">
      <c r="A632" s="71">
        <v>647</v>
      </c>
      <c r="B632" s="71" t="s">
        <v>106</v>
      </c>
      <c r="C632" s="74" t="s">
        <v>176</v>
      </c>
      <c r="D632" s="71" t="s">
        <v>99</v>
      </c>
    </row>
    <row r="633" spans="1:4" hidden="1" x14ac:dyDescent="0.15">
      <c r="A633" s="71">
        <v>648</v>
      </c>
      <c r="B633" s="71" t="s">
        <v>122</v>
      </c>
      <c r="C633" s="74" t="s">
        <v>176</v>
      </c>
      <c r="D633" s="71" t="s">
        <v>118</v>
      </c>
    </row>
    <row r="634" spans="1:4" hidden="1" x14ac:dyDescent="0.15">
      <c r="A634" s="71">
        <v>649</v>
      </c>
      <c r="B634" s="71" t="s">
        <v>119</v>
      </c>
      <c r="C634" s="74" t="s">
        <v>176</v>
      </c>
      <c r="D634" s="71" t="s">
        <v>118</v>
      </c>
    </row>
    <row r="635" spans="1:4" hidden="1" x14ac:dyDescent="0.15">
      <c r="A635" s="71">
        <v>650</v>
      </c>
      <c r="B635" s="71" t="s">
        <v>104</v>
      </c>
      <c r="C635" s="74" t="s">
        <v>176</v>
      </c>
      <c r="D635" s="71" t="s">
        <v>126</v>
      </c>
    </row>
    <row r="636" spans="1:4" hidden="1" x14ac:dyDescent="0.15">
      <c r="A636" s="71">
        <v>651</v>
      </c>
      <c r="B636" s="71" t="s">
        <v>109</v>
      </c>
      <c r="C636" s="74" t="s">
        <v>176</v>
      </c>
      <c r="D636" s="71" t="s">
        <v>126</v>
      </c>
    </row>
    <row r="637" spans="1:4" hidden="1" x14ac:dyDescent="0.15">
      <c r="A637" s="71">
        <v>652</v>
      </c>
      <c r="B637" s="71" t="s">
        <v>125</v>
      </c>
      <c r="C637" s="74" t="s">
        <v>177</v>
      </c>
      <c r="D637" s="71" t="s">
        <v>118</v>
      </c>
    </row>
    <row r="638" spans="1:4" hidden="1" x14ac:dyDescent="0.15">
      <c r="A638" s="71">
        <v>653</v>
      </c>
      <c r="B638" s="71" t="s">
        <v>109</v>
      </c>
      <c r="C638" s="74" t="s">
        <v>177</v>
      </c>
      <c r="D638" s="71" t="s">
        <v>126</v>
      </c>
    </row>
    <row r="639" spans="1:4" hidden="1" x14ac:dyDescent="0.15">
      <c r="A639" s="71">
        <v>654</v>
      </c>
      <c r="B639" s="71" t="s">
        <v>101</v>
      </c>
      <c r="C639" s="74" t="s">
        <v>179</v>
      </c>
      <c r="D639" s="71" t="s">
        <v>99</v>
      </c>
    </row>
    <row r="640" spans="1:4" hidden="1" x14ac:dyDescent="0.15">
      <c r="A640" s="71">
        <v>655</v>
      </c>
      <c r="B640" s="71" t="s">
        <v>113</v>
      </c>
      <c r="C640" s="74" t="s">
        <v>179</v>
      </c>
      <c r="D640" s="71" t="s">
        <v>99</v>
      </c>
    </row>
    <row r="641" spans="1:4" hidden="1" x14ac:dyDescent="0.15">
      <c r="A641" s="71">
        <v>656</v>
      </c>
      <c r="B641" s="71" t="s">
        <v>112</v>
      </c>
      <c r="C641" s="74" t="s">
        <v>179</v>
      </c>
      <c r="D641" s="71" t="s">
        <v>99</v>
      </c>
    </row>
    <row r="642" spans="1:4" hidden="1" x14ac:dyDescent="0.15">
      <c r="A642" s="71">
        <v>657</v>
      </c>
      <c r="B642" s="71" t="s">
        <v>104</v>
      </c>
      <c r="C642" s="74" t="s">
        <v>179</v>
      </c>
      <c r="D642" s="71" t="s">
        <v>99</v>
      </c>
    </row>
    <row r="643" spans="1:4" hidden="1" x14ac:dyDescent="0.15">
      <c r="A643" s="71">
        <v>658</v>
      </c>
      <c r="B643" s="71" t="s">
        <v>102</v>
      </c>
      <c r="C643" s="74" t="s">
        <v>179</v>
      </c>
      <c r="D643" s="71" t="s">
        <v>126</v>
      </c>
    </row>
    <row r="644" spans="1:4" hidden="1" x14ac:dyDescent="0.15">
      <c r="A644" s="71">
        <v>659</v>
      </c>
      <c r="B644" s="71" t="s">
        <v>112</v>
      </c>
      <c r="C644" s="74" t="s">
        <v>179</v>
      </c>
      <c r="D644" s="71" t="s">
        <v>126</v>
      </c>
    </row>
    <row r="645" spans="1:4" hidden="1" x14ac:dyDescent="0.15">
      <c r="A645" s="71">
        <v>660</v>
      </c>
      <c r="B645" s="71" t="s">
        <v>101</v>
      </c>
      <c r="C645" s="74" t="s">
        <v>179</v>
      </c>
      <c r="D645" s="71" t="s">
        <v>126</v>
      </c>
    </row>
    <row r="646" spans="1:4" hidden="1" x14ac:dyDescent="0.15">
      <c r="A646" s="71">
        <v>661</v>
      </c>
      <c r="B646" s="71" t="s">
        <v>111</v>
      </c>
      <c r="C646" s="74" t="s">
        <v>179</v>
      </c>
      <c r="D646" s="71" t="s">
        <v>126</v>
      </c>
    </row>
    <row r="647" spans="1:4" hidden="1" x14ac:dyDescent="0.15">
      <c r="A647" s="71">
        <v>662</v>
      </c>
      <c r="B647" s="71" t="s">
        <v>117</v>
      </c>
      <c r="C647" s="74" t="s">
        <v>179</v>
      </c>
      <c r="D647" s="71" t="s">
        <v>126</v>
      </c>
    </row>
    <row r="648" spans="1:4" hidden="1" x14ac:dyDescent="0.15">
      <c r="A648" s="71">
        <v>663</v>
      </c>
      <c r="B648" s="71" t="s">
        <v>114</v>
      </c>
      <c r="C648" s="74" t="s">
        <v>180</v>
      </c>
      <c r="D648" s="71" t="s">
        <v>99</v>
      </c>
    </row>
    <row r="649" spans="1:4" hidden="1" x14ac:dyDescent="0.15">
      <c r="A649" s="71">
        <v>664</v>
      </c>
      <c r="B649" s="71" t="s">
        <v>111</v>
      </c>
      <c r="C649" s="74" t="s">
        <v>180</v>
      </c>
      <c r="D649" s="71" t="s">
        <v>99</v>
      </c>
    </row>
    <row r="650" spans="1:4" hidden="1" x14ac:dyDescent="0.15">
      <c r="A650" s="71">
        <v>665</v>
      </c>
      <c r="B650" s="71" t="s">
        <v>112</v>
      </c>
      <c r="C650" s="74" t="s">
        <v>180</v>
      </c>
      <c r="D650" s="71" t="s">
        <v>99</v>
      </c>
    </row>
    <row r="651" spans="1:4" hidden="1" x14ac:dyDescent="0.15">
      <c r="A651" s="71">
        <v>666</v>
      </c>
      <c r="B651" s="71" t="s">
        <v>128</v>
      </c>
      <c r="C651" s="74" t="s">
        <v>180</v>
      </c>
      <c r="D651" s="71" t="s">
        <v>99</v>
      </c>
    </row>
    <row r="652" spans="1:4" hidden="1" x14ac:dyDescent="0.15">
      <c r="A652" s="71">
        <v>667</v>
      </c>
      <c r="B652" s="71" t="s">
        <v>122</v>
      </c>
      <c r="C652" s="74" t="s">
        <v>180</v>
      </c>
      <c r="D652" s="71" t="s">
        <v>99</v>
      </c>
    </row>
    <row r="653" spans="1:4" hidden="1" x14ac:dyDescent="0.15">
      <c r="A653" s="71">
        <v>668</v>
      </c>
      <c r="B653" s="71" t="s">
        <v>115</v>
      </c>
      <c r="C653" s="74" t="s">
        <v>180</v>
      </c>
      <c r="D653" s="71" t="s">
        <v>99</v>
      </c>
    </row>
    <row r="654" spans="1:4" hidden="1" x14ac:dyDescent="0.15">
      <c r="A654" s="71">
        <v>669</v>
      </c>
      <c r="B654" s="71" t="s">
        <v>121</v>
      </c>
      <c r="C654" s="74" t="s">
        <v>180</v>
      </c>
      <c r="D654" s="71" t="s">
        <v>99</v>
      </c>
    </row>
    <row r="655" spans="1:4" hidden="1" x14ac:dyDescent="0.15">
      <c r="A655" s="71">
        <v>670</v>
      </c>
      <c r="B655" s="71" t="s">
        <v>112</v>
      </c>
      <c r="C655" s="74" t="s">
        <v>180</v>
      </c>
      <c r="D655" s="71" t="s">
        <v>99</v>
      </c>
    </row>
    <row r="656" spans="1:4" hidden="1" x14ac:dyDescent="0.15">
      <c r="A656" s="71">
        <v>671</v>
      </c>
      <c r="B656" s="71" t="s">
        <v>101</v>
      </c>
      <c r="C656" s="74" t="s">
        <v>180</v>
      </c>
      <c r="D656" s="71" t="s">
        <v>118</v>
      </c>
    </row>
    <row r="657" spans="1:4" hidden="1" x14ac:dyDescent="0.15">
      <c r="A657" s="71">
        <v>672</v>
      </c>
      <c r="B657" s="71" t="s">
        <v>100</v>
      </c>
      <c r="C657" s="74" t="s">
        <v>180</v>
      </c>
      <c r="D657" s="71" t="s">
        <v>118</v>
      </c>
    </row>
    <row r="658" spans="1:4" hidden="1" x14ac:dyDescent="0.15">
      <c r="A658" s="71">
        <v>673</v>
      </c>
      <c r="B658" s="71" t="s">
        <v>111</v>
      </c>
      <c r="C658" s="74" t="s">
        <v>180</v>
      </c>
      <c r="D658" s="71" t="s">
        <v>118</v>
      </c>
    </row>
    <row r="659" spans="1:4" hidden="1" x14ac:dyDescent="0.15">
      <c r="A659" s="71">
        <v>674</v>
      </c>
      <c r="B659" s="71" t="s">
        <v>111</v>
      </c>
      <c r="C659" s="74" t="s">
        <v>180</v>
      </c>
      <c r="D659" s="71" t="s">
        <v>118</v>
      </c>
    </row>
    <row r="660" spans="1:4" hidden="1" x14ac:dyDescent="0.15">
      <c r="A660" s="71">
        <v>675</v>
      </c>
      <c r="B660" s="71" t="s">
        <v>127</v>
      </c>
      <c r="C660" s="74" t="s">
        <v>180</v>
      </c>
      <c r="D660" s="71" t="s">
        <v>118</v>
      </c>
    </row>
    <row r="661" spans="1:4" hidden="1" x14ac:dyDescent="0.15">
      <c r="A661" s="71">
        <v>676</v>
      </c>
      <c r="B661" s="71" t="s">
        <v>119</v>
      </c>
      <c r="C661" s="74" t="s">
        <v>180</v>
      </c>
      <c r="D661" s="71" t="s">
        <v>118</v>
      </c>
    </row>
    <row r="662" spans="1:4" hidden="1" x14ac:dyDescent="0.15">
      <c r="A662" s="71">
        <v>677</v>
      </c>
      <c r="B662" s="71" t="s">
        <v>125</v>
      </c>
      <c r="C662" s="74" t="s">
        <v>180</v>
      </c>
      <c r="D662" s="71" t="s">
        <v>118</v>
      </c>
    </row>
    <row r="663" spans="1:4" hidden="1" x14ac:dyDescent="0.15">
      <c r="A663" s="71">
        <v>678</v>
      </c>
      <c r="B663" s="71" t="s">
        <v>114</v>
      </c>
      <c r="C663" s="74" t="s">
        <v>180</v>
      </c>
      <c r="D663" s="71" t="s">
        <v>126</v>
      </c>
    </row>
    <row r="664" spans="1:4" hidden="1" x14ac:dyDescent="0.15">
      <c r="A664" s="71">
        <v>679</v>
      </c>
      <c r="B664" s="71" t="s">
        <v>111</v>
      </c>
      <c r="C664" s="74" t="s">
        <v>180</v>
      </c>
      <c r="D664" s="71" t="s">
        <v>126</v>
      </c>
    </row>
    <row r="665" spans="1:4" hidden="1" x14ac:dyDescent="0.15">
      <c r="A665" s="71">
        <v>680</v>
      </c>
      <c r="B665" s="71" t="s">
        <v>127</v>
      </c>
      <c r="C665" s="74" t="s">
        <v>180</v>
      </c>
      <c r="D665" s="71" t="s">
        <v>126</v>
      </c>
    </row>
    <row r="666" spans="1:4" hidden="1" x14ac:dyDescent="0.15">
      <c r="A666" s="71">
        <v>681</v>
      </c>
      <c r="B666" s="71" t="s">
        <v>120</v>
      </c>
      <c r="C666" s="74" t="s">
        <v>180</v>
      </c>
      <c r="D666" s="71" t="s">
        <v>126</v>
      </c>
    </row>
    <row r="667" spans="1:4" hidden="1" x14ac:dyDescent="0.15">
      <c r="A667" s="71">
        <v>682</v>
      </c>
      <c r="B667" s="71" t="s">
        <v>112</v>
      </c>
      <c r="C667" s="74" t="s">
        <v>180</v>
      </c>
      <c r="D667" s="71" t="s">
        <v>126</v>
      </c>
    </row>
    <row r="668" spans="1:4" hidden="1" x14ac:dyDescent="0.15">
      <c r="A668" s="71">
        <v>683</v>
      </c>
      <c r="B668" s="71" t="s">
        <v>97</v>
      </c>
      <c r="C668" s="74" t="s">
        <v>180</v>
      </c>
      <c r="D668" s="71" t="s">
        <v>126</v>
      </c>
    </row>
    <row r="669" spans="1:4" hidden="1" x14ac:dyDescent="0.15">
      <c r="A669" s="71">
        <v>684</v>
      </c>
      <c r="B669" s="71" t="s">
        <v>114</v>
      </c>
      <c r="C669" s="74" t="s">
        <v>180</v>
      </c>
      <c r="D669" s="71" t="s">
        <v>126</v>
      </c>
    </row>
    <row r="670" spans="1:4" hidden="1" x14ac:dyDescent="0.15">
      <c r="A670" s="71">
        <v>685</v>
      </c>
      <c r="B670" s="71" t="s">
        <v>100</v>
      </c>
      <c r="C670" s="74" t="s">
        <v>180</v>
      </c>
      <c r="D670" s="71" t="s">
        <v>129</v>
      </c>
    </row>
    <row r="671" spans="1:4" hidden="1" x14ac:dyDescent="0.15">
      <c r="A671" s="71">
        <v>686</v>
      </c>
      <c r="B671" s="71" t="s">
        <v>114</v>
      </c>
      <c r="C671" s="74" t="s">
        <v>180</v>
      </c>
      <c r="D671" s="71" t="s">
        <v>129</v>
      </c>
    </row>
    <row r="672" spans="1:4" hidden="1" x14ac:dyDescent="0.15">
      <c r="A672" s="71">
        <v>687</v>
      </c>
      <c r="B672" s="71" t="s">
        <v>114</v>
      </c>
      <c r="C672" s="74" t="s">
        <v>180</v>
      </c>
      <c r="D672" s="71" t="s">
        <v>129</v>
      </c>
    </row>
    <row r="673" spans="1:4" hidden="1" x14ac:dyDescent="0.15">
      <c r="A673" s="71">
        <v>688</v>
      </c>
      <c r="B673" s="71" t="s">
        <v>120</v>
      </c>
      <c r="C673" s="74" t="s">
        <v>180</v>
      </c>
      <c r="D673" s="71" t="s">
        <v>129</v>
      </c>
    </row>
    <row r="674" spans="1:4" hidden="1" x14ac:dyDescent="0.15">
      <c r="A674" s="71">
        <v>689</v>
      </c>
      <c r="B674" s="71" t="s">
        <v>97</v>
      </c>
      <c r="C674" s="74" t="s">
        <v>180</v>
      </c>
      <c r="D674" s="71" t="s">
        <v>129</v>
      </c>
    </row>
    <row r="675" spans="1:4" hidden="1" x14ac:dyDescent="0.15">
      <c r="A675" s="71">
        <v>690</v>
      </c>
      <c r="B675" s="71" t="s">
        <v>97</v>
      </c>
      <c r="C675" s="74" t="s">
        <v>180</v>
      </c>
      <c r="D675" s="71" t="s">
        <v>129</v>
      </c>
    </row>
    <row r="676" spans="1:4" hidden="1" x14ac:dyDescent="0.15">
      <c r="A676" s="71">
        <v>691</v>
      </c>
      <c r="B676" s="71" t="s">
        <v>119</v>
      </c>
      <c r="C676" s="74" t="s">
        <v>180</v>
      </c>
      <c r="D676" s="71" t="s">
        <v>129</v>
      </c>
    </row>
    <row r="677" spans="1:4" hidden="1" x14ac:dyDescent="0.15">
      <c r="A677" s="71">
        <v>692</v>
      </c>
      <c r="B677" s="71" t="s">
        <v>103</v>
      </c>
      <c r="C677" s="74" t="s">
        <v>181</v>
      </c>
      <c r="D677" s="71" t="s">
        <v>118</v>
      </c>
    </row>
    <row r="678" spans="1:4" hidden="1" x14ac:dyDescent="0.15">
      <c r="A678" s="71">
        <v>693</v>
      </c>
      <c r="B678" s="71" t="s">
        <v>97</v>
      </c>
      <c r="C678" s="74" t="s">
        <v>181</v>
      </c>
      <c r="D678" s="71" t="s">
        <v>118</v>
      </c>
    </row>
    <row r="679" spans="1:4" hidden="1" x14ac:dyDescent="0.15">
      <c r="A679" s="71">
        <v>694</v>
      </c>
      <c r="B679" s="71" t="s">
        <v>128</v>
      </c>
      <c r="C679" s="74" t="s">
        <v>181</v>
      </c>
      <c r="D679" s="71" t="s">
        <v>118</v>
      </c>
    </row>
    <row r="680" spans="1:4" hidden="1" x14ac:dyDescent="0.15">
      <c r="A680" s="71">
        <v>695</v>
      </c>
      <c r="B680" s="71" t="s">
        <v>112</v>
      </c>
      <c r="C680" s="74" t="s">
        <v>181</v>
      </c>
      <c r="D680" s="71" t="s">
        <v>118</v>
      </c>
    </row>
    <row r="681" spans="1:4" hidden="1" x14ac:dyDescent="0.15">
      <c r="A681" s="71">
        <v>696</v>
      </c>
      <c r="B681" s="71" t="s">
        <v>124</v>
      </c>
      <c r="C681" s="74" t="s">
        <v>181</v>
      </c>
      <c r="D681" s="71" t="s">
        <v>126</v>
      </c>
    </row>
    <row r="682" spans="1:4" hidden="1" x14ac:dyDescent="0.15">
      <c r="A682" s="71">
        <v>697</v>
      </c>
      <c r="B682" s="71" t="s">
        <v>111</v>
      </c>
      <c r="C682" s="74" t="s">
        <v>181</v>
      </c>
      <c r="D682" s="71" t="s">
        <v>126</v>
      </c>
    </row>
    <row r="683" spans="1:4" hidden="1" x14ac:dyDescent="0.15">
      <c r="A683" s="71">
        <v>698</v>
      </c>
      <c r="B683" s="71" t="s">
        <v>108</v>
      </c>
      <c r="C683" s="74" t="s">
        <v>181</v>
      </c>
      <c r="D683" s="71" t="s">
        <v>126</v>
      </c>
    </row>
    <row r="684" spans="1:4" hidden="1" x14ac:dyDescent="0.15">
      <c r="A684" s="71">
        <v>699</v>
      </c>
      <c r="B684" s="71" t="s">
        <v>117</v>
      </c>
      <c r="C684" s="74" t="s">
        <v>181</v>
      </c>
      <c r="D684" s="71" t="s">
        <v>126</v>
      </c>
    </row>
    <row r="685" spans="1:4" hidden="1" x14ac:dyDescent="0.15">
      <c r="A685" s="71">
        <v>700</v>
      </c>
      <c r="B685" s="71" t="s">
        <v>128</v>
      </c>
      <c r="C685" s="74" t="s">
        <v>181</v>
      </c>
      <c r="D685" s="71" t="s">
        <v>126</v>
      </c>
    </row>
    <row r="686" spans="1:4" hidden="1" x14ac:dyDescent="0.15">
      <c r="A686" s="71">
        <v>701</v>
      </c>
      <c r="B686" s="71" t="s">
        <v>116</v>
      </c>
      <c r="C686" s="74" t="s">
        <v>181</v>
      </c>
      <c r="D686" s="71" t="s">
        <v>126</v>
      </c>
    </row>
    <row r="687" spans="1:4" hidden="1" x14ac:dyDescent="0.15">
      <c r="A687" s="71">
        <v>702</v>
      </c>
      <c r="B687" s="71" t="s">
        <v>110</v>
      </c>
      <c r="C687" s="74" t="s">
        <v>181</v>
      </c>
      <c r="D687" s="71" t="s">
        <v>118</v>
      </c>
    </row>
    <row r="688" spans="1:4" hidden="1" x14ac:dyDescent="0.15">
      <c r="A688" s="71">
        <v>703</v>
      </c>
      <c r="B688" s="71" t="s">
        <v>106</v>
      </c>
      <c r="C688" s="74" t="s">
        <v>181</v>
      </c>
      <c r="D688" s="71" t="s">
        <v>126</v>
      </c>
    </row>
    <row r="689" spans="1:4" hidden="1" x14ac:dyDescent="0.15">
      <c r="A689" s="71">
        <v>704</v>
      </c>
      <c r="B689" s="71" t="s">
        <v>97</v>
      </c>
      <c r="C689" s="74" t="s">
        <v>181</v>
      </c>
      <c r="D689" s="71" t="s">
        <v>126</v>
      </c>
    </row>
    <row r="690" spans="1:4" hidden="1" x14ac:dyDescent="0.15">
      <c r="A690" s="71">
        <v>705</v>
      </c>
      <c r="B690" s="71" t="s">
        <v>113</v>
      </c>
      <c r="C690" s="74" t="s">
        <v>182</v>
      </c>
      <c r="D690" s="71" t="s">
        <v>99</v>
      </c>
    </row>
    <row r="691" spans="1:4" hidden="1" x14ac:dyDescent="0.15">
      <c r="A691" s="71">
        <v>706</v>
      </c>
      <c r="B691" s="71" t="s">
        <v>128</v>
      </c>
      <c r="C691" s="74" t="s">
        <v>182</v>
      </c>
      <c r="D691" s="71" t="s">
        <v>99</v>
      </c>
    </row>
    <row r="692" spans="1:4" hidden="1" x14ac:dyDescent="0.15">
      <c r="A692" s="71">
        <v>707</v>
      </c>
      <c r="B692" s="71" t="s">
        <v>105</v>
      </c>
      <c r="C692" s="74" t="s">
        <v>182</v>
      </c>
      <c r="D692" s="71" t="s">
        <v>99</v>
      </c>
    </row>
    <row r="693" spans="1:4" hidden="1" x14ac:dyDescent="0.15">
      <c r="A693" s="71">
        <v>708</v>
      </c>
      <c r="B693" s="71" t="s">
        <v>104</v>
      </c>
      <c r="C693" s="74" t="s">
        <v>182</v>
      </c>
      <c r="D693" s="71" t="s">
        <v>99</v>
      </c>
    </row>
    <row r="694" spans="1:4" hidden="1" x14ac:dyDescent="0.15">
      <c r="A694" s="71">
        <v>709</v>
      </c>
      <c r="B694" s="71" t="s">
        <v>97</v>
      </c>
      <c r="C694" s="74" t="s">
        <v>182</v>
      </c>
      <c r="D694" s="71" t="s">
        <v>99</v>
      </c>
    </row>
    <row r="695" spans="1:4" hidden="1" x14ac:dyDescent="0.15">
      <c r="A695" s="71">
        <v>710</v>
      </c>
      <c r="B695" s="71" t="s">
        <v>124</v>
      </c>
      <c r="C695" s="74" t="s">
        <v>182</v>
      </c>
      <c r="D695" s="71" t="s">
        <v>118</v>
      </c>
    </row>
    <row r="696" spans="1:4" hidden="1" x14ac:dyDescent="0.15">
      <c r="A696" s="71">
        <v>711</v>
      </c>
      <c r="B696" s="71" t="s">
        <v>101</v>
      </c>
      <c r="C696" s="74" t="s">
        <v>182</v>
      </c>
      <c r="D696" s="71" t="s">
        <v>118</v>
      </c>
    </row>
    <row r="697" spans="1:4" hidden="1" x14ac:dyDescent="0.15">
      <c r="A697" s="71">
        <v>712</v>
      </c>
      <c r="B697" s="71" t="s">
        <v>101</v>
      </c>
      <c r="C697" s="74" t="s">
        <v>182</v>
      </c>
      <c r="D697" s="71" t="s">
        <v>118</v>
      </c>
    </row>
    <row r="698" spans="1:4" hidden="1" x14ac:dyDescent="0.15">
      <c r="A698" s="71">
        <v>713</v>
      </c>
      <c r="B698" s="71" t="s">
        <v>113</v>
      </c>
      <c r="C698" s="74" t="s">
        <v>182</v>
      </c>
      <c r="D698" s="71" t="s">
        <v>118</v>
      </c>
    </row>
    <row r="699" spans="1:4" hidden="1" x14ac:dyDescent="0.15">
      <c r="A699" s="71">
        <v>714</v>
      </c>
      <c r="B699" s="71" t="s">
        <v>111</v>
      </c>
      <c r="C699" s="74" t="s">
        <v>182</v>
      </c>
      <c r="D699" s="71" t="s">
        <v>118</v>
      </c>
    </row>
    <row r="700" spans="1:4" hidden="1" x14ac:dyDescent="0.15">
      <c r="A700" s="71">
        <v>715</v>
      </c>
      <c r="B700" s="71" t="s">
        <v>112</v>
      </c>
      <c r="C700" s="74" t="s">
        <v>182</v>
      </c>
      <c r="D700" s="71" t="s">
        <v>118</v>
      </c>
    </row>
    <row r="701" spans="1:4" hidden="1" x14ac:dyDescent="0.15">
      <c r="A701" s="71">
        <v>716</v>
      </c>
      <c r="B701" s="71" t="s">
        <v>120</v>
      </c>
      <c r="C701" s="74" t="s">
        <v>182</v>
      </c>
      <c r="D701" s="71" t="s">
        <v>118</v>
      </c>
    </row>
    <row r="702" spans="1:4" hidden="1" x14ac:dyDescent="0.15">
      <c r="A702" s="71">
        <v>717</v>
      </c>
      <c r="B702" s="71" t="s">
        <v>116</v>
      </c>
      <c r="C702" s="74" t="s">
        <v>182</v>
      </c>
      <c r="D702" s="71" t="s">
        <v>118</v>
      </c>
    </row>
    <row r="703" spans="1:4" hidden="1" x14ac:dyDescent="0.15">
      <c r="A703" s="71">
        <v>718</v>
      </c>
      <c r="B703" s="71" t="s">
        <v>113</v>
      </c>
      <c r="C703" s="74" t="s">
        <v>182</v>
      </c>
      <c r="D703" s="71" t="s">
        <v>126</v>
      </c>
    </row>
    <row r="704" spans="1:4" hidden="1" x14ac:dyDescent="0.15">
      <c r="A704" s="71">
        <v>719</v>
      </c>
      <c r="B704" s="71" t="s">
        <v>110</v>
      </c>
      <c r="C704" s="74" t="s">
        <v>182</v>
      </c>
      <c r="D704" s="71" t="s">
        <v>126</v>
      </c>
    </row>
    <row r="705" spans="1:4" hidden="1" x14ac:dyDescent="0.15">
      <c r="A705" s="71">
        <v>720</v>
      </c>
      <c r="B705" s="71" t="s">
        <v>111</v>
      </c>
      <c r="C705" s="74" t="s">
        <v>182</v>
      </c>
      <c r="D705" s="71" t="s">
        <v>126</v>
      </c>
    </row>
    <row r="706" spans="1:4" hidden="1" x14ac:dyDescent="0.15">
      <c r="A706" s="71">
        <v>721</v>
      </c>
      <c r="B706" s="71" t="s">
        <v>101</v>
      </c>
      <c r="C706" s="74" t="s">
        <v>182</v>
      </c>
      <c r="D706" s="71" t="s">
        <v>126</v>
      </c>
    </row>
    <row r="707" spans="1:4" hidden="1" x14ac:dyDescent="0.15">
      <c r="A707" s="71">
        <v>722</v>
      </c>
      <c r="B707" s="71" t="s">
        <v>111</v>
      </c>
      <c r="C707" s="74" t="s">
        <v>182</v>
      </c>
      <c r="D707" s="71" t="s">
        <v>126</v>
      </c>
    </row>
    <row r="708" spans="1:4" hidden="1" x14ac:dyDescent="0.15">
      <c r="A708" s="71">
        <v>723</v>
      </c>
      <c r="B708" s="71" t="s">
        <v>105</v>
      </c>
      <c r="C708" s="74" t="s">
        <v>182</v>
      </c>
      <c r="D708" s="71" t="s">
        <v>126</v>
      </c>
    </row>
    <row r="709" spans="1:4" hidden="1" x14ac:dyDescent="0.15">
      <c r="A709" s="71">
        <v>724</v>
      </c>
      <c r="B709" s="71" t="s">
        <v>97</v>
      </c>
      <c r="C709" s="74" t="s">
        <v>182</v>
      </c>
      <c r="D709" s="71" t="s">
        <v>126</v>
      </c>
    </row>
    <row r="710" spans="1:4" hidden="1" x14ac:dyDescent="0.15">
      <c r="A710" s="71">
        <v>725</v>
      </c>
      <c r="B710" s="71" t="s">
        <v>122</v>
      </c>
      <c r="C710" s="74" t="s">
        <v>182</v>
      </c>
      <c r="D710" s="71" t="s">
        <v>126</v>
      </c>
    </row>
    <row r="711" spans="1:4" hidden="1" x14ac:dyDescent="0.15">
      <c r="A711" s="71">
        <v>726</v>
      </c>
      <c r="B711" s="71" t="s">
        <v>125</v>
      </c>
      <c r="C711" s="74" t="s">
        <v>182</v>
      </c>
      <c r="D711" s="71" t="s">
        <v>126</v>
      </c>
    </row>
    <row r="712" spans="1:4" hidden="1" x14ac:dyDescent="0.15">
      <c r="A712" s="71">
        <v>727</v>
      </c>
      <c r="B712" s="71" t="s">
        <v>100</v>
      </c>
      <c r="C712" s="74" t="s">
        <v>182</v>
      </c>
      <c r="D712" s="71" t="s">
        <v>129</v>
      </c>
    </row>
    <row r="713" spans="1:4" hidden="1" x14ac:dyDescent="0.15">
      <c r="A713" s="71">
        <v>728</v>
      </c>
      <c r="B713" s="71" t="s">
        <v>117</v>
      </c>
      <c r="C713" s="74" t="s">
        <v>182</v>
      </c>
      <c r="D713" s="71" t="s">
        <v>129</v>
      </c>
    </row>
    <row r="714" spans="1:4" hidden="1" x14ac:dyDescent="0.15">
      <c r="A714" s="71">
        <v>729</v>
      </c>
      <c r="B714" s="71" t="s">
        <v>105</v>
      </c>
      <c r="C714" s="74" t="s">
        <v>182</v>
      </c>
      <c r="D714" s="71" t="s">
        <v>129</v>
      </c>
    </row>
    <row r="715" spans="1:4" hidden="1" x14ac:dyDescent="0.15">
      <c r="A715" s="71">
        <v>730</v>
      </c>
      <c r="B715" s="71" t="s">
        <v>106</v>
      </c>
      <c r="C715" s="74" t="s">
        <v>182</v>
      </c>
      <c r="D715" s="71" t="s">
        <v>129</v>
      </c>
    </row>
    <row r="716" spans="1:4" hidden="1" x14ac:dyDescent="0.15">
      <c r="A716" s="71">
        <v>731</v>
      </c>
      <c r="B716" s="71" t="s">
        <v>104</v>
      </c>
      <c r="C716" s="74" t="s">
        <v>182</v>
      </c>
      <c r="D716" s="71" t="s">
        <v>129</v>
      </c>
    </row>
    <row r="717" spans="1:4" hidden="1" x14ac:dyDescent="0.15">
      <c r="A717" s="71">
        <v>732</v>
      </c>
      <c r="B717" s="71" t="s">
        <v>124</v>
      </c>
      <c r="C717" s="74" t="s">
        <v>182</v>
      </c>
      <c r="D717" s="71" t="s">
        <v>129</v>
      </c>
    </row>
    <row r="718" spans="1:4" hidden="1" x14ac:dyDescent="0.15">
      <c r="A718" s="71">
        <v>733</v>
      </c>
      <c r="B718" s="71" t="s">
        <v>109</v>
      </c>
      <c r="C718" s="74" t="s">
        <v>182</v>
      </c>
      <c r="D718" s="71" t="s">
        <v>129</v>
      </c>
    </row>
    <row r="719" spans="1:4" hidden="1" x14ac:dyDescent="0.15">
      <c r="A719" s="71">
        <v>734</v>
      </c>
      <c r="B719" s="71" t="s">
        <v>122</v>
      </c>
      <c r="C719" s="74" t="s">
        <v>182</v>
      </c>
      <c r="D719" s="71" t="s">
        <v>129</v>
      </c>
    </row>
    <row r="720" spans="1:4" hidden="1" x14ac:dyDescent="0.15">
      <c r="A720" s="71">
        <v>735</v>
      </c>
      <c r="B720" s="71" t="s">
        <v>122</v>
      </c>
      <c r="C720" s="74" t="s">
        <v>182</v>
      </c>
      <c r="D720" s="71" t="s">
        <v>129</v>
      </c>
    </row>
    <row r="721" spans="1:4" hidden="1" x14ac:dyDescent="0.15">
      <c r="A721" s="71">
        <v>736</v>
      </c>
      <c r="B721" s="71" t="s">
        <v>97</v>
      </c>
      <c r="C721" s="74" t="s">
        <v>182</v>
      </c>
      <c r="D721" s="71" t="s">
        <v>129</v>
      </c>
    </row>
    <row r="722" spans="1:4" hidden="1" x14ac:dyDescent="0.15">
      <c r="A722" s="71">
        <v>737</v>
      </c>
      <c r="B722" s="71" t="s">
        <v>119</v>
      </c>
      <c r="C722" s="74" t="s">
        <v>182</v>
      </c>
      <c r="D722" s="71" t="s">
        <v>129</v>
      </c>
    </row>
    <row r="723" spans="1:4" hidden="1" x14ac:dyDescent="0.15">
      <c r="A723" s="71">
        <v>738</v>
      </c>
      <c r="B723" s="71" t="s">
        <v>113</v>
      </c>
      <c r="C723" s="74" t="s">
        <v>182</v>
      </c>
      <c r="D723" s="71" t="s">
        <v>129</v>
      </c>
    </row>
    <row r="724" spans="1:4" hidden="1" x14ac:dyDescent="0.15">
      <c r="A724" s="71">
        <v>739</v>
      </c>
      <c r="B724" s="71" t="s">
        <v>106</v>
      </c>
      <c r="C724" s="74" t="s">
        <v>182</v>
      </c>
      <c r="D724" s="71" t="s">
        <v>129</v>
      </c>
    </row>
    <row r="725" spans="1:4" hidden="1" x14ac:dyDescent="0.15">
      <c r="A725" s="71">
        <v>740</v>
      </c>
      <c r="B725" s="71" t="s">
        <v>113</v>
      </c>
      <c r="C725" s="74" t="s">
        <v>223</v>
      </c>
      <c r="D725" s="71" t="s">
        <v>99</v>
      </c>
    </row>
    <row r="726" spans="1:4" hidden="1" x14ac:dyDescent="0.15">
      <c r="A726" s="71">
        <v>741</v>
      </c>
      <c r="B726" s="71" t="s">
        <v>110</v>
      </c>
      <c r="C726" s="74" t="s">
        <v>223</v>
      </c>
      <c r="D726" s="71" t="s">
        <v>99</v>
      </c>
    </row>
    <row r="727" spans="1:4" hidden="1" x14ac:dyDescent="0.15">
      <c r="A727" s="71">
        <v>742</v>
      </c>
      <c r="B727" s="71" t="s">
        <v>97</v>
      </c>
      <c r="C727" s="74" t="s">
        <v>223</v>
      </c>
      <c r="D727" s="71" t="s">
        <v>99</v>
      </c>
    </row>
    <row r="728" spans="1:4" hidden="1" x14ac:dyDescent="0.15">
      <c r="A728" s="71">
        <v>743</v>
      </c>
      <c r="B728" s="71" t="s">
        <v>97</v>
      </c>
      <c r="C728" s="74" t="s">
        <v>223</v>
      </c>
      <c r="D728" s="71" t="s">
        <v>99</v>
      </c>
    </row>
    <row r="729" spans="1:4" hidden="1" x14ac:dyDescent="0.15">
      <c r="A729" s="71">
        <v>744</v>
      </c>
      <c r="B729" s="71" t="s">
        <v>114</v>
      </c>
      <c r="C729" s="74" t="s">
        <v>223</v>
      </c>
      <c r="D729" s="71" t="s">
        <v>118</v>
      </c>
    </row>
    <row r="730" spans="1:4" hidden="1" x14ac:dyDescent="0.15">
      <c r="A730" s="71">
        <v>745</v>
      </c>
      <c r="B730" s="71" t="s">
        <v>128</v>
      </c>
      <c r="C730" s="74" t="s">
        <v>223</v>
      </c>
      <c r="D730" s="71" t="s">
        <v>118</v>
      </c>
    </row>
    <row r="731" spans="1:4" hidden="1" x14ac:dyDescent="0.15">
      <c r="A731" s="71">
        <v>746</v>
      </c>
      <c r="B731" s="71" t="s">
        <v>114</v>
      </c>
      <c r="C731" s="74" t="s">
        <v>223</v>
      </c>
      <c r="D731" s="71" t="s">
        <v>126</v>
      </c>
    </row>
    <row r="732" spans="1:4" hidden="1" x14ac:dyDescent="0.15">
      <c r="A732" s="71">
        <v>747</v>
      </c>
      <c r="B732" s="71" t="s">
        <v>114</v>
      </c>
      <c r="C732" s="74" t="s">
        <v>223</v>
      </c>
      <c r="D732" s="71" t="s">
        <v>126</v>
      </c>
    </row>
    <row r="733" spans="1:4" hidden="1" x14ac:dyDescent="0.15">
      <c r="A733" s="71">
        <v>748</v>
      </c>
      <c r="B733" s="71" t="s">
        <v>108</v>
      </c>
      <c r="C733" s="74" t="s">
        <v>223</v>
      </c>
      <c r="D733" s="71" t="s">
        <v>126</v>
      </c>
    </row>
    <row r="734" spans="1:4" hidden="1" x14ac:dyDescent="0.15">
      <c r="A734" s="71">
        <v>749</v>
      </c>
      <c r="B734" s="71" t="s">
        <v>97</v>
      </c>
      <c r="C734" s="74" t="s">
        <v>223</v>
      </c>
      <c r="D734" s="71" t="s">
        <v>129</v>
      </c>
    </row>
    <row r="735" spans="1:4" hidden="1" x14ac:dyDescent="0.15">
      <c r="A735" s="71">
        <v>750</v>
      </c>
      <c r="B735" s="71" t="s">
        <v>109</v>
      </c>
      <c r="C735" s="74" t="s">
        <v>223</v>
      </c>
      <c r="D735" s="71" t="s">
        <v>129</v>
      </c>
    </row>
    <row r="736" spans="1:4" hidden="1" x14ac:dyDescent="0.15">
      <c r="A736" s="71">
        <v>753</v>
      </c>
      <c r="B736" s="71" t="s">
        <v>111</v>
      </c>
      <c r="C736" s="74" t="s">
        <v>183</v>
      </c>
      <c r="D736" s="71" t="s">
        <v>99</v>
      </c>
    </row>
    <row r="737" spans="1:4" hidden="1" x14ac:dyDescent="0.15">
      <c r="A737" s="71">
        <v>754</v>
      </c>
      <c r="B737" s="71" t="s">
        <v>120</v>
      </c>
      <c r="C737" s="74" t="s">
        <v>183</v>
      </c>
      <c r="D737" s="71" t="s">
        <v>99</v>
      </c>
    </row>
    <row r="738" spans="1:4" hidden="1" x14ac:dyDescent="0.15">
      <c r="A738" s="71">
        <v>755</v>
      </c>
      <c r="B738" s="71" t="s">
        <v>112</v>
      </c>
      <c r="C738" s="74" t="s">
        <v>183</v>
      </c>
      <c r="D738" s="71" t="s">
        <v>99</v>
      </c>
    </row>
    <row r="739" spans="1:4" hidden="1" x14ac:dyDescent="0.15">
      <c r="A739" s="71">
        <v>756</v>
      </c>
      <c r="B739" s="71" t="s">
        <v>102</v>
      </c>
      <c r="C739" s="74" t="s">
        <v>183</v>
      </c>
      <c r="D739" s="71" t="s">
        <v>99</v>
      </c>
    </row>
    <row r="740" spans="1:4" hidden="1" x14ac:dyDescent="0.15">
      <c r="A740" s="71">
        <v>757</v>
      </c>
      <c r="B740" s="71" t="s">
        <v>125</v>
      </c>
      <c r="C740" s="74" t="s">
        <v>183</v>
      </c>
      <c r="D740" s="71" t="s">
        <v>99</v>
      </c>
    </row>
    <row r="741" spans="1:4" hidden="1" x14ac:dyDescent="0.15">
      <c r="A741" s="71">
        <v>758</v>
      </c>
      <c r="B741" s="71" t="s">
        <v>101</v>
      </c>
      <c r="C741" s="74" t="s">
        <v>183</v>
      </c>
      <c r="D741" s="71" t="s">
        <v>118</v>
      </c>
    </row>
    <row r="742" spans="1:4" hidden="1" x14ac:dyDescent="0.15">
      <c r="A742" s="71">
        <v>759</v>
      </c>
      <c r="B742" s="71" t="s">
        <v>112</v>
      </c>
      <c r="C742" s="74" t="s">
        <v>183</v>
      </c>
      <c r="D742" s="71" t="s">
        <v>118</v>
      </c>
    </row>
    <row r="743" spans="1:4" hidden="1" x14ac:dyDescent="0.15">
      <c r="A743" s="71">
        <v>760</v>
      </c>
      <c r="B743" s="71" t="s">
        <v>112</v>
      </c>
      <c r="C743" s="74" t="s">
        <v>183</v>
      </c>
      <c r="D743" s="71" t="s">
        <v>118</v>
      </c>
    </row>
    <row r="744" spans="1:4" hidden="1" x14ac:dyDescent="0.15">
      <c r="A744" s="71">
        <v>761</v>
      </c>
      <c r="B744" s="71" t="s">
        <v>112</v>
      </c>
      <c r="C744" s="74" t="s">
        <v>183</v>
      </c>
      <c r="D744" s="71" t="s">
        <v>118</v>
      </c>
    </row>
    <row r="745" spans="1:4" hidden="1" x14ac:dyDescent="0.15">
      <c r="A745" s="71">
        <v>762</v>
      </c>
      <c r="B745" s="71" t="s">
        <v>105</v>
      </c>
      <c r="C745" s="74" t="s">
        <v>183</v>
      </c>
      <c r="D745" s="71" t="s">
        <v>118</v>
      </c>
    </row>
    <row r="746" spans="1:4" hidden="1" x14ac:dyDescent="0.15">
      <c r="A746" s="71">
        <v>763</v>
      </c>
      <c r="B746" s="71" t="s">
        <v>109</v>
      </c>
      <c r="C746" s="74" t="s">
        <v>183</v>
      </c>
      <c r="D746" s="71" t="s">
        <v>118</v>
      </c>
    </row>
    <row r="747" spans="1:4" hidden="1" x14ac:dyDescent="0.15">
      <c r="A747" s="71">
        <v>766</v>
      </c>
      <c r="B747" s="71" t="s">
        <v>122</v>
      </c>
      <c r="C747" s="74" t="s">
        <v>183</v>
      </c>
      <c r="D747" s="71" t="s">
        <v>99</v>
      </c>
    </row>
    <row r="748" spans="1:4" hidden="1" x14ac:dyDescent="0.15">
      <c r="A748" s="71">
        <v>767</v>
      </c>
      <c r="B748" s="71" t="s">
        <v>109</v>
      </c>
      <c r="C748" s="74" t="s">
        <v>183</v>
      </c>
      <c r="D748" s="71" t="s">
        <v>118</v>
      </c>
    </row>
    <row r="749" spans="1:4" hidden="1" x14ac:dyDescent="0.15">
      <c r="A749" s="71">
        <v>768</v>
      </c>
      <c r="B749" s="71" t="s">
        <v>114</v>
      </c>
      <c r="C749" s="74" t="s">
        <v>183</v>
      </c>
      <c r="D749" s="71" t="s">
        <v>118</v>
      </c>
    </row>
    <row r="750" spans="1:4" hidden="1" x14ac:dyDescent="0.15">
      <c r="A750" s="71">
        <v>771</v>
      </c>
      <c r="B750" s="71" t="s">
        <v>101</v>
      </c>
      <c r="C750" s="74" t="s">
        <v>183</v>
      </c>
      <c r="D750" s="71" t="s">
        <v>126</v>
      </c>
    </row>
    <row r="751" spans="1:4" hidden="1" x14ac:dyDescent="0.15">
      <c r="A751" s="71">
        <v>772</v>
      </c>
      <c r="B751" s="71" t="s">
        <v>105</v>
      </c>
      <c r="C751" s="74" t="s">
        <v>183</v>
      </c>
      <c r="D751" s="71" t="s">
        <v>126</v>
      </c>
    </row>
    <row r="752" spans="1:4" hidden="1" x14ac:dyDescent="0.15">
      <c r="A752" s="71">
        <v>773</v>
      </c>
      <c r="B752" s="71" t="s">
        <v>111</v>
      </c>
      <c r="C752" s="74" t="s">
        <v>183</v>
      </c>
      <c r="D752" s="71" t="s">
        <v>126</v>
      </c>
    </row>
    <row r="753" spans="1:4" hidden="1" x14ac:dyDescent="0.15">
      <c r="A753" s="71">
        <v>774</v>
      </c>
      <c r="B753" s="71" t="s">
        <v>101</v>
      </c>
      <c r="C753" s="74" t="s">
        <v>183</v>
      </c>
      <c r="D753" s="71" t="s">
        <v>129</v>
      </c>
    </row>
    <row r="754" spans="1:4" hidden="1" x14ac:dyDescent="0.15">
      <c r="A754" s="71">
        <v>775</v>
      </c>
      <c r="B754" s="71" t="s">
        <v>114</v>
      </c>
      <c r="C754" s="74" t="s">
        <v>183</v>
      </c>
      <c r="D754" s="71" t="s">
        <v>129</v>
      </c>
    </row>
    <row r="755" spans="1:4" hidden="1" x14ac:dyDescent="0.15">
      <c r="A755" s="71">
        <v>776</v>
      </c>
      <c r="B755" s="71" t="s">
        <v>120</v>
      </c>
      <c r="C755" s="74" t="s">
        <v>183</v>
      </c>
      <c r="D755" s="71" t="s">
        <v>129</v>
      </c>
    </row>
    <row r="756" spans="1:4" hidden="1" x14ac:dyDescent="0.15">
      <c r="A756" s="71">
        <v>777</v>
      </c>
      <c r="B756" s="71" t="s">
        <v>116</v>
      </c>
      <c r="C756" s="74" t="s">
        <v>183</v>
      </c>
      <c r="D756" s="71" t="s">
        <v>129</v>
      </c>
    </row>
    <row r="757" spans="1:4" hidden="1" x14ac:dyDescent="0.15">
      <c r="A757" s="71">
        <v>778</v>
      </c>
      <c r="B757" s="71" t="s">
        <v>108</v>
      </c>
      <c r="C757" s="74" t="s">
        <v>183</v>
      </c>
      <c r="D757" s="71" t="s">
        <v>126</v>
      </c>
    </row>
    <row r="758" spans="1:4" hidden="1" x14ac:dyDescent="0.15">
      <c r="A758" s="71">
        <v>779</v>
      </c>
      <c r="B758" s="71" t="s">
        <v>102</v>
      </c>
      <c r="C758" s="74" t="s">
        <v>183</v>
      </c>
      <c r="D758" s="71" t="s">
        <v>129</v>
      </c>
    </row>
    <row r="759" spans="1:4" hidden="1" x14ac:dyDescent="0.15">
      <c r="A759" s="71">
        <v>780</v>
      </c>
      <c r="B759" s="71" t="s">
        <v>104</v>
      </c>
      <c r="C759" s="74" t="s">
        <v>156</v>
      </c>
      <c r="D759" s="71" t="s">
        <v>129</v>
      </c>
    </row>
    <row r="760" spans="1:4" hidden="1" x14ac:dyDescent="0.15">
      <c r="A760" s="71">
        <v>781</v>
      </c>
      <c r="B760" s="71" t="s">
        <v>117</v>
      </c>
      <c r="C760" s="74" t="s">
        <v>184</v>
      </c>
      <c r="D760" s="71" t="s">
        <v>99</v>
      </c>
    </row>
    <row r="761" spans="1:4" hidden="1" x14ac:dyDescent="0.15">
      <c r="A761" s="71">
        <v>782</v>
      </c>
      <c r="B761" s="71" t="s">
        <v>124</v>
      </c>
      <c r="C761" s="74" t="s">
        <v>185</v>
      </c>
      <c r="D761" s="71" t="s">
        <v>99</v>
      </c>
    </row>
    <row r="762" spans="1:4" hidden="1" x14ac:dyDescent="0.15">
      <c r="A762" s="71">
        <v>783</v>
      </c>
      <c r="B762" s="71" t="s">
        <v>106</v>
      </c>
      <c r="C762" s="74" t="s">
        <v>185</v>
      </c>
      <c r="D762" s="71" t="s">
        <v>99</v>
      </c>
    </row>
    <row r="763" spans="1:4" hidden="1" x14ac:dyDescent="0.15">
      <c r="A763" s="71">
        <v>784</v>
      </c>
      <c r="B763" s="71" t="s">
        <v>106</v>
      </c>
      <c r="C763" s="74" t="s">
        <v>185</v>
      </c>
      <c r="D763" s="71" t="s">
        <v>99</v>
      </c>
    </row>
    <row r="764" spans="1:4" hidden="1" x14ac:dyDescent="0.15">
      <c r="A764" s="71">
        <v>785</v>
      </c>
      <c r="B764" s="71" t="s">
        <v>102</v>
      </c>
      <c r="C764" s="74" t="s">
        <v>185</v>
      </c>
      <c r="D764" s="71" t="s">
        <v>118</v>
      </c>
    </row>
    <row r="765" spans="1:4" hidden="1" x14ac:dyDescent="0.15">
      <c r="A765" s="71">
        <v>786</v>
      </c>
      <c r="B765" s="71" t="s">
        <v>128</v>
      </c>
      <c r="C765" s="74" t="s">
        <v>185</v>
      </c>
      <c r="D765" s="71" t="s">
        <v>118</v>
      </c>
    </row>
    <row r="766" spans="1:4" hidden="1" x14ac:dyDescent="0.15">
      <c r="A766" s="71">
        <v>787</v>
      </c>
      <c r="B766" s="71" t="s">
        <v>97</v>
      </c>
      <c r="C766" s="74" t="s">
        <v>185</v>
      </c>
      <c r="D766" s="71" t="s">
        <v>118</v>
      </c>
    </row>
    <row r="767" spans="1:4" hidden="1" x14ac:dyDescent="0.15">
      <c r="A767" s="71">
        <v>788</v>
      </c>
      <c r="B767" s="71" t="s">
        <v>102</v>
      </c>
      <c r="C767" s="74" t="s">
        <v>185</v>
      </c>
      <c r="D767" s="71" t="s">
        <v>118</v>
      </c>
    </row>
    <row r="768" spans="1:4" hidden="1" x14ac:dyDescent="0.15">
      <c r="A768" s="71">
        <v>789</v>
      </c>
      <c r="B768" s="71" t="s">
        <v>124</v>
      </c>
      <c r="C768" s="74" t="s">
        <v>185</v>
      </c>
      <c r="D768" s="71" t="s">
        <v>118</v>
      </c>
    </row>
    <row r="769" spans="1:4" hidden="1" x14ac:dyDescent="0.15">
      <c r="A769" s="71">
        <v>790</v>
      </c>
      <c r="B769" s="71" t="s">
        <v>109</v>
      </c>
      <c r="C769" s="74" t="s">
        <v>185</v>
      </c>
      <c r="D769" s="71" t="s">
        <v>99</v>
      </c>
    </row>
    <row r="770" spans="1:4" hidden="1" x14ac:dyDescent="0.15">
      <c r="A770" s="71">
        <v>791</v>
      </c>
      <c r="B770" s="71" t="s">
        <v>124</v>
      </c>
      <c r="C770" s="74" t="s">
        <v>185</v>
      </c>
      <c r="D770" s="71" t="s">
        <v>126</v>
      </c>
    </row>
    <row r="771" spans="1:4" hidden="1" x14ac:dyDescent="0.15">
      <c r="A771" s="71">
        <v>792</v>
      </c>
      <c r="B771" s="71" t="s">
        <v>100</v>
      </c>
      <c r="C771" s="74" t="s">
        <v>185</v>
      </c>
      <c r="D771" s="71" t="s">
        <v>126</v>
      </c>
    </row>
    <row r="772" spans="1:4" hidden="1" x14ac:dyDescent="0.15">
      <c r="A772" s="71">
        <v>793</v>
      </c>
      <c r="B772" s="71" t="s">
        <v>114</v>
      </c>
      <c r="C772" s="74" t="s">
        <v>185</v>
      </c>
      <c r="D772" s="71" t="s">
        <v>126</v>
      </c>
    </row>
    <row r="773" spans="1:4" hidden="1" x14ac:dyDescent="0.15">
      <c r="A773" s="71">
        <v>794</v>
      </c>
      <c r="B773" s="71" t="s">
        <v>148</v>
      </c>
      <c r="C773" s="74" t="s">
        <v>185</v>
      </c>
      <c r="D773" s="71" t="s">
        <v>126</v>
      </c>
    </row>
    <row r="774" spans="1:4" hidden="1" x14ac:dyDescent="0.15">
      <c r="A774" s="71">
        <v>795</v>
      </c>
      <c r="B774" s="71" t="s">
        <v>112</v>
      </c>
      <c r="C774" s="74" t="s">
        <v>185</v>
      </c>
      <c r="D774" s="71" t="s">
        <v>126</v>
      </c>
    </row>
    <row r="775" spans="1:4" hidden="1" x14ac:dyDescent="0.15">
      <c r="A775" s="71">
        <v>796</v>
      </c>
      <c r="B775" s="71" t="s">
        <v>105</v>
      </c>
      <c r="C775" s="74" t="s">
        <v>185</v>
      </c>
      <c r="D775" s="71" t="s">
        <v>126</v>
      </c>
    </row>
    <row r="776" spans="1:4" hidden="1" x14ac:dyDescent="0.15">
      <c r="A776" s="71">
        <v>797</v>
      </c>
      <c r="B776" s="71" t="s">
        <v>116</v>
      </c>
      <c r="C776" s="74" t="s">
        <v>185</v>
      </c>
      <c r="D776" s="71" t="s">
        <v>126</v>
      </c>
    </row>
    <row r="777" spans="1:4" hidden="1" x14ac:dyDescent="0.15">
      <c r="A777" s="71">
        <v>798</v>
      </c>
      <c r="B777" s="71" t="s">
        <v>122</v>
      </c>
      <c r="C777" s="74" t="s">
        <v>185</v>
      </c>
      <c r="D777" s="71" t="s">
        <v>126</v>
      </c>
    </row>
    <row r="778" spans="1:4" hidden="1" x14ac:dyDescent="0.15">
      <c r="A778" s="71">
        <v>799</v>
      </c>
      <c r="B778" s="71" t="s">
        <v>109</v>
      </c>
      <c r="C778" s="74" t="s">
        <v>185</v>
      </c>
      <c r="D778" s="71" t="s">
        <v>126</v>
      </c>
    </row>
    <row r="779" spans="1:4" hidden="1" x14ac:dyDescent="0.15">
      <c r="A779" s="71">
        <v>800</v>
      </c>
      <c r="B779" s="71" t="s">
        <v>115</v>
      </c>
      <c r="C779" s="74" t="s">
        <v>185</v>
      </c>
      <c r="D779" s="71" t="s">
        <v>126</v>
      </c>
    </row>
    <row r="780" spans="1:4" hidden="1" x14ac:dyDescent="0.15">
      <c r="A780" s="71">
        <v>801</v>
      </c>
      <c r="B780" s="71" t="s">
        <v>97</v>
      </c>
      <c r="C780" s="74" t="s">
        <v>185</v>
      </c>
      <c r="D780" s="71" t="s">
        <v>126</v>
      </c>
    </row>
    <row r="781" spans="1:4" hidden="1" x14ac:dyDescent="0.15">
      <c r="A781" s="71">
        <v>802</v>
      </c>
      <c r="B781" s="71" t="s">
        <v>106</v>
      </c>
      <c r="C781" s="74" t="s">
        <v>185</v>
      </c>
      <c r="D781" s="71" t="s">
        <v>126</v>
      </c>
    </row>
    <row r="782" spans="1:4" hidden="1" x14ac:dyDescent="0.15">
      <c r="A782" s="71">
        <v>803</v>
      </c>
      <c r="B782" s="71" t="s">
        <v>104</v>
      </c>
      <c r="C782" s="74" t="s">
        <v>185</v>
      </c>
      <c r="D782" s="71" t="s">
        <v>129</v>
      </c>
    </row>
    <row r="783" spans="1:4" hidden="1" x14ac:dyDescent="0.15">
      <c r="A783" s="71">
        <v>804</v>
      </c>
      <c r="B783" s="71" t="s">
        <v>116</v>
      </c>
      <c r="C783" s="74" t="s">
        <v>185</v>
      </c>
      <c r="D783" s="71" t="s">
        <v>129</v>
      </c>
    </row>
    <row r="784" spans="1:4" hidden="1" x14ac:dyDescent="0.15">
      <c r="A784" s="71">
        <v>805</v>
      </c>
      <c r="B784" s="71" t="s">
        <v>105</v>
      </c>
      <c r="C784" s="74" t="s">
        <v>185</v>
      </c>
      <c r="D784" s="71" t="s">
        <v>129</v>
      </c>
    </row>
    <row r="785" spans="1:4" hidden="1" x14ac:dyDescent="0.15">
      <c r="A785" s="71">
        <v>806</v>
      </c>
      <c r="B785" s="71" t="s">
        <v>106</v>
      </c>
      <c r="C785" s="74" t="s">
        <v>185</v>
      </c>
      <c r="D785" s="71" t="s">
        <v>129</v>
      </c>
    </row>
    <row r="786" spans="1:4" hidden="1" x14ac:dyDescent="0.15">
      <c r="A786" s="71">
        <v>807</v>
      </c>
      <c r="B786" s="71" t="s">
        <v>124</v>
      </c>
      <c r="C786" s="74" t="s">
        <v>186</v>
      </c>
      <c r="D786" s="71" t="s">
        <v>118</v>
      </c>
    </row>
    <row r="787" spans="1:4" hidden="1" x14ac:dyDescent="0.15">
      <c r="A787" s="71">
        <v>808</v>
      </c>
      <c r="B787" s="71" t="s">
        <v>124</v>
      </c>
      <c r="C787" s="74" t="s">
        <v>186</v>
      </c>
      <c r="D787" s="71" t="s">
        <v>144</v>
      </c>
    </row>
    <row r="788" spans="1:4" hidden="1" x14ac:dyDescent="0.15">
      <c r="A788" s="71">
        <v>809</v>
      </c>
      <c r="B788" s="71" t="s">
        <v>109</v>
      </c>
      <c r="C788" s="74" t="s">
        <v>186</v>
      </c>
      <c r="D788" s="71" t="s">
        <v>126</v>
      </c>
    </row>
    <row r="789" spans="1:4" hidden="1" x14ac:dyDescent="0.15">
      <c r="A789" s="71">
        <v>810</v>
      </c>
      <c r="B789" s="71" t="s">
        <v>114</v>
      </c>
      <c r="C789" s="74" t="s">
        <v>149</v>
      </c>
      <c r="D789" s="71" t="s">
        <v>129</v>
      </c>
    </row>
    <row r="790" spans="1:4" hidden="1" x14ac:dyDescent="0.15">
      <c r="A790" s="71">
        <v>811</v>
      </c>
      <c r="B790" s="71" t="s">
        <v>122</v>
      </c>
      <c r="C790" s="74" t="s">
        <v>149</v>
      </c>
      <c r="D790" s="71" t="s">
        <v>129</v>
      </c>
    </row>
    <row r="791" spans="1:4" hidden="1" x14ac:dyDescent="0.15">
      <c r="A791" s="71">
        <v>812</v>
      </c>
      <c r="B791" s="71" t="s">
        <v>122</v>
      </c>
      <c r="C791" s="74" t="s">
        <v>224</v>
      </c>
      <c r="D791" s="71" t="s">
        <v>118</v>
      </c>
    </row>
    <row r="792" spans="1:4" hidden="1" x14ac:dyDescent="0.15">
      <c r="A792" s="71">
        <v>813</v>
      </c>
      <c r="B792" s="71" t="s">
        <v>109</v>
      </c>
      <c r="C792" s="74" t="s">
        <v>224</v>
      </c>
      <c r="D792" s="71" t="s">
        <v>118</v>
      </c>
    </row>
    <row r="793" spans="1:4" hidden="1" x14ac:dyDescent="0.15">
      <c r="A793" s="71">
        <v>814</v>
      </c>
      <c r="B793" s="71" t="s">
        <v>102</v>
      </c>
      <c r="C793" s="74" t="s">
        <v>224</v>
      </c>
      <c r="D793" s="71" t="s">
        <v>126</v>
      </c>
    </row>
    <row r="794" spans="1:4" hidden="1" x14ac:dyDescent="0.15">
      <c r="A794" s="71">
        <v>815</v>
      </c>
      <c r="B794" s="71" t="s">
        <v>114</v>
      </c>
      <c r="C794" s="74" t="s">
        <v>224</v>
      </c>
      <c r="D794" s="71" t="s">
        <v>129</v>
      </c>
    </row>
    <row r="795" spans="1:4" hidden="1" x14ac:dyDescent="0.15">
      <c r="A795" s="71">
        <v>816</v>
      </c>
      <c r="B795" s="71" t="s">
        <v>106</v>
      </c>
      <c r="C795" s="74" t="s">
        <v>224</v>
      </c>
      <c r="D795" s="71" t="s">
        <v>126</v>
      </c>
    </row>
    <row r="796" spans="1:4" hidden="1" x14ac:dyDescent="0.15">
      <c r="A796" s="71">
        <v>817</v>
      </c>
      <c r="B796" s="71" t="s">
        <v>124</v>
      </c>
      <c r="C796" s="74" t="s">
        <v>224</v>
      </c>
      <c r="D796" s="71" t="s">
        <v>129</v>
      </c>
    </row>
    <row r="797" spans="1:4" hidden="1" x14ac:dyDescent="0.15">
      <c r="A797" s="71">
        <v>818</v>
      </c>
      <c r="B797" s="71" t="s">
        <v>100</v>
      </c>
      <c r="C797" s="74" t="s">
        <v>224</v>
      </c>
      <c r="D797" s="71" t="s">
        <v>129</v>
      </c>
    </row>
    <row r="798" spans="1:4" hidden="1" x14ac:dyDescent="0.15">
      <c r="A798" s="71">
        <v>819</v>
      </c>
      <c r="B798" s="71" t="s">
        <v>115</v>
      </c>
      <c r="C798" s="74" t="s">
        <v>187</v>
      </c>
      <c r="D798" s="71" t="s">
        <v>178</v>
      </c>
    </row>
    <row r="799" spans="1:4" hidden="1" x14ac:dyDescent="0.15">
      <c r="A799" s="71">
        <v>820</v>
      </c>
      <c r="B799" s="71" t="s">
        <v>101</v>
      </c>
      <c r="C799" s="74" t="s">
        <v>187</v>
      </c>
      <c r="D799" s="71" t="s">
        <v>99</v>
      </c>
    </row>
    <row r="800" spans="1:4" hidden="1" x14ac:dyDescent="0.15">
      <c r="A800" s="71">
        <v>821</v>
      </c>
      <c r="B800" s="71" t="s">
        <v>105</v>
      </c>
      <c r="C800" s="74" t="s">
        <v>187</v>
      </c>
      <c r="D800" s="71" t="s">
        <v>99</v>
      </c>
    </row>
    <row r="801" spans="1:4" hidden="1" x14ac:dyDescent="0.15">
      <c r="A801" s="71">
        <v>822</v>
      </c>
      <c r="B801" s="71" t="s">
        <v>116</v>
      </c>
      <c r="C801" s="74" t="s">
        <v>187</v>
      </c>
      <c r="D801" s="71" t="s">
        <v>99</v>
      </c>
    </row>
    <row r="802" spans="1:4" hidden="1" x14ac:dyDescent="0.15">
      <c r="A802" s="71">
        <v>823</v>
      </c>
      <c r="B802" s="71" t="s">
        <v>105</v>
      </c>
      <c r="C802" s="74" t="s">
        <v>187</v>
      </c>
      <c r="D802" s="71" t="s">
        <v>118</v>
      </c>
    </row>
    <row r="803" spans="1:4" hidden="1" x14ac:dyDescent="0.15">
      <c r="A803" s="71">
        <v>824</v>
      </c>
      <c r="B803" s="71" t="s">
        <v>110</v>
      </c>
      <c r="C803" s="74" t="s">
        <v>187</v>
      </c>
      <c r="D803" s="71" t="s">
        <v>118</v>
      </c>
    </row>
    <row r="804" spans="1:4" hidden="1" x14ac:dyDescent="0.15">
      <c r="A804" s="71">
        <v>825</v>
      </c>
      <c r="B804" s="71" t="s">
        <v>105</v>
      </c>
      <c r="C804" s="74" t="s">
        <v>187</v>
      </c>
      <c r="D804" s="71" t="s">
        <v>126</v>
      </c>
    </row>
    <row r="805" spans="1:4" hidden="1" x14ac:dyDescent="0.15">
      <c r="A805" s="71">
        <v>826</v>
      </c>
      <c r="B805" s="71" t="s">
        <v>109</v>
      </c>
      <c r="C805" s="74" t="s">
        <v>187</v>
      </c>
      <c r="D805" s="71" t="s">
        <v>126</v>
      </c>
    </row>
    <row r="806" spans="1:4" hidden="1" x14ac:dyDescent="0.15">
      <c r="A806" s="71">
        <v>827</v>
      </c>
      <c r="B806" s="71" t="s">
        <v>101</v>
      </c>
      <c r="C806" s="74" t="s">
        <v>188</v>
      </c>
      <c r="D806" s="71" t="s">
        <v>99</v>
      </c>
    </row>
    <row r="807" spans="1:4" hidden="1" x14ac:dyDescent="0.15">
      <c r="A807" s="71">
        <v>828</v>
      </c>
      <c r="B807" s="71" t="s">
        <v>114</v>
      </c>
      <c r="C807" s="74" t="s">
        <v>188</v>
      </c>
      <c r="D807" s="71" t="s">
        <v>99</v>
      </c>
    </row>
    <row r="808" spans="1:4" hidden="1" x14ac:dyDescent="0.15">
      <c r="A808" s="71">
        <v>829</v>
      </c>
      <c r="B808" s="71" t="s">
        <v>114</v>
      </c>
      <c r="C808" s="74" t="s">
        <v>188</v>
      </c>
      <c r="D808" s="71" t="s">
        <v>99</v>
      </c>
    </row>
    <row r="809" spans="1:4" hidden="1" x14ac:dyDescent="0.15">
      <c r="A809" s="71">
        <v>830</v>
      </c>
      <c r="B809" s="71" t="s">
        <v>111</v>
      </c>
      <c r="C809" s="74" t="s">
        <v>188</v>
      </c>
      <c r="D809" s="71" t="s">
        <v>99</v>
      </c>
    </row>
    <row r="810" spans="1:4" hidden="1" x14ac:dyDescent="0.15">
      <c r="A810" s="71">
        <v>831</v>
      </c>
      <c r="B810" s="71" t="s">
        <v>121</v>
      </c>
      <c r="C810" s="74" t="s">
        <v>188</v>
      </c>
      <c r="D810" s="71" t="s">
        <v>99</v>
      </c>
    </row>
    <row r="811" spans="1:4" hidden="1" x14ac:dyDescent="0.15">
      <c r="A811" s="71">
        <v>832</v>
      </c>
      <c r="B811" s="71" t="s">
        <v>101</v>
      </c>
      <c r="C811" s="74" t="s">
        <v>188</v>
      </c>
      <c r="D811" s="71" t="s">
        <v>118</v>
      </c>
    </row>
    <row r="812" spans="1:4" hidden="1" x14ac:dyDescent="0.15">
      <c r="A812" s="71">
        <v>833</v>
      </c>
      <c r="B812" s="71" t="s">
        <v>105</v>
      </c>
      <c r="C812" s="74" t="s">
        <v>188</v>
      </c>
      <c r="D812" s="71" t="s">
        <v>118</v>
      </c>
    </row>
    <row r="813" spans="1:4" hidden="1" x14ac:dyDescent="0.15">
      <c r="A813" s="71">
        <v>834</v>
      </c>
      <c r="B813" s="71" t="s">
        <v>104</v>
      </c>
      <c r="C813" s="74" t="s">
        <v>188</v>
      </c>
      <c r="D813" s="71" t="s">
        <v>126</v>
      </c>
    </row>
    <row r="814" spans="1:4" hidden="1" x14ac:dyDescent="0.15">
      <c r="A814" s="71">
        <v>835</v>
      </c>
      <c r="B814" s="71" t="s">
        <v>110</v>
      </c>
      <c r="C814" s="74" t="s">
        <v>188</v>
      </c>
      <c r="D814" s="71" t="s">
        <v>126</v>
      </c>
    </row>
    <row r="815" spans="1:4" hidden="1" x14ac:dyDescent="0.15">
      <c r="A815" s="71">
        <v>836</v>
      </c>
      <c r="B815" s="71" t="s">
        <v>100</v>
      </c>
      <c r="C815" s="74" t="s">
        <v>188</v>
      </c>
      <c r="D815" s="71" t="s">
        <v>126</v>
      </c>
    </row>
    <row r="816" spans="1:4" hidden="1" x14ac:dyDescent="0.15">
      <c r="A816" s="71">
        <v>837</v>
      </c>
      <c r="B816" s="71" t="s">
        <v>110</v>
      </c>
      <c r="C816" s="74" t="s">
        <v>190</v>
      </c>
      <c r="D816" s="71" t="s">
        <v>126</v>
      </c>
    </row>
    <row r="817" spans="1:4" hidden="1" x14ac:dyDescent="0.15">
      <c r="A817" s="71">
        <v>838</v>
      </c>
      <c r="B817" s="71" t="s">
        <v>111</v>
      </c>
      <c r="C817" s="74" t="s">
        <v>191</v>
      </c>
      <c r="D817" s="71" t="s">
        <v>133</v>
      </c>
    </row>
    <row r="818" spans="1:4" hidden="1" x14ac:dyDescent="0.15">
      <c r="A818" s="71">
        <v>839</v>
      </c>
      <c r="B818" s="71" t="s">
        <v>101</v>
      </c>
      <c r="C818" s="74" t="s">
        <v>191</v>
      </c>
      <c r="D818" s="71" t="s">
        <v>99</v>
      </c>
    </row>
    <row r="819" spans="1:4" hidden="1" x14ac:dyDescent="0.15">
      <c r="A819" s="71">
        <v>840</v>
      </c>
      <c r="B819" s="71" t="s">
        <v>117</v>
      </c>
      <c r="C819" s="74" t="s">
        <v>191</v>
      </c>
      <c r="D819" s="71" t="s">
        <v>99</v>
      </c>
    </row>
    <row r="820" spans="1:4" hidden="1" x14ac:dyDescent="0.15">
      <c r="A820" s="71">
        <v>841</v>
      </c>
      <c r="B820" s="71" t="s">
        <v>109</v>
      </c>
      <c r="C820" s="74" t="s">
        <v>191</v>
      </c>
      <c r="D820" s="71" t="s">
        <v>99</v>
      </c>
    </row>
    <row r="821" spans="1:4" hidden="1" x14ac:dyDescent="0.15">
      <c r="A821" s="71">
        <v>842</v>
      </c>
      <c r="B821" s="71" t="s">
        <v>97</v>
      </c>
      <c r="C821" s="74" t="s">
        <v>191</v>
      </c>
      <c r="D821" s="71" t="s">
        <v>99</v>
      </c>
    </row>
    <row r="822" spans="1:4" hidden="1" x14ac:dyDescent="0.15">
      <c r="A822" s="71">
        <v>843</v>
      </c>
      <c r="B822" s="71" t="s">
        <v>124</v>
      </c>
      <c r="C822" s="74" t="s">
        <v>191</v>
      </c>
      <c r="D822" s="71" t="s">
        <v>118</v>
      </c>
    </row>
    <row r="823" spans="1:4" hidden="1" x14ac:dyDescent="0.15">
      <c r="A823" s="71">
        <v>844</v>
      </c>
      <c r="B823" s="71" t="s">
        <v>114</v>
      </c>
      <c r="C823" s="74" t="s">
        <v>191</v>
      </c>
      <c r="D823" s="71" t="s">
        <v>118</v>
      </c>
    </row>
    <row r="824" spans="1:4" hidden="1" x14ac:dyDescent="0.15">
      <c r="A824" s="71">
        <v>845</v>
      </c>
      <c r="B824" s="71" t="s">
        <v>124</v>
      </c>
      <c r="C824" s="74" t="s">
        <v>191</v>
      </c>
      <c r="D824" s="71" t="s">
        <v>126</v>
      </c>
    </row>
    <row r="825" spans="1:4" hidden="1" x14ac:dyDescent="0.15">
      <c r="A825" s="71">
        <v>846</v>
      </c>
      <c r="B825" s="71" t="s">
        <v>114</v>
      </c>
      <c r="C825" s="74" t="s">
        <v>191</v>
      </c>
      <c r="D825" s="71" t="s">
        <v>126</v>
      </c>
    </row>
    <row r="826" spans="1:4" hidden="1" x14ac:dyDescent="0.15">
      <c r="A826" s="71">
        <v>847</v>
      </c>
      <c r="B826" s="71" t="s">
        <v>112</v>
      </c>
      <c r="C826" s="74" t="s">
        <v>191</v>
      </c>
      <c r="D826" s="71" t="s">
        <v>126</v>
      </c>
    </row>
    <row r="827" spans="1:4" hidden="1" x14ac:dyDescent="0.15">
      <c r="A827" s="71">
        <v>848</v>
      </c>
      <c r="B827" s="71" t="s">
        <v>112</v>
      </c>
      <c r="C827" s="74" t="s">
        <v>191</v>
      </c>
      <c r="D827" s="71" t="s">
        <v>126</v>
      </c>
    </row>
    <row r="828" spans="1:4" hidden="1" x14ac:dyDescent="0.15">
      <c r="A828" s="71">
        <v>849</v>
      </c>
      <c r="B828" s="71" t="s">
        <v>111</v>
      </c>
      <c r="C828" s="74" t="s">
        <v>193</v>
      </c>
      <c r="D828" s="71" t="s">
        <v>99</v>
      </c>
    </row>
    <row r="829" spans="1:4" hidden="1" x14ac:dyDescent="0.15">
      <c r="A829" s="71">
        <v>850</v>
      </c>
      <c r="B829" s="71" t="s">
        <v>113</v>
      </c>
      <c r="C829" s="74" t="s">
        <v>193</v>
      </c>
      <c r="D829" s="71" t="s">
        <v>99</v>
      </c>
    </row>
    <row r="830" spans="1:4" hidden="1" x14ac:dyDescent="0.15">
      <c r="A830" s="71">
        <v>851</v>
      </c>
      <c r="B830" s="71" t="s">
        <v>138</v>
      </c>
      <c r="C830" s="74" t="s">
        <v>193</v>
      </c>
      <c r="D830" s="71" t="s">
        <v>99</v>
      </c>
    </row>
    <row r="831" spans="1:4" hidden="1" x14ac:dyDescent="0.15">
      <c r="A831" s="71">
        <v>852</v>
      </c>
      <c r="B831" s="71" t="s">
        <v>105</v>
      </c>
      <c r="C831" s="74" t="s">
        <v>193</v>
      </c>
      <c r="D831" s="71" t="s">
        <v>99</v>
      </c>
    </row>
    <row r="832" spans="1:4" hidden="1" x14ac:dyDescent="0.15">
      <c r="A832" s="71">
        <v>853</v>
      </c>
      <c r="B832" s="71" t="s">
        <v>106</v>
      </c>
      <c r="C832" s="74" t="s">
        <v>193</v>
      </c>
      <c r="D832" s="71" t="s">
        <v>99</v>
      </c>
    </row>
    <row r="833" spans="1:4" hidden="1" x14ac:dyDescent="0.15">
      <c r="A833" s="71">
        <v>854</v>
      </c>
      <c r="B833" s="71" t="s">
        <v>109</v>
      </c>
      <c r="C833" s="74" t="s">
        <v>193</v>
      </c>
      <c r="D833" s="71" t="s">
        <v>99</v>
      </c>
    </row>
    <row r="834" spans="1:4" hidden="1" x14ac:dyDescent="0.15">
      <c r="A834" s="71">
        <v>855</v>
      </c>
      <c r="B834" s="71" t="s">
        <v>111</v>
      </c>
      <c r="C834" s="74" t="s">
        <v>193</v>
      </c>
      <c r="D834" s="71" t="s">
        <v>118</v>
      </c>
    </row>
    <row r="835" spans="1:4" hidden="1" x14ac:dyDescent="0.15">
      <c r="A835" s="71">
        <v>856</v>
      </c>
      <c r="B835" s="71" t="s">
        <v>111</v>
      </c>
      <c r="C835" s="74" t="s">
        <v>193</v>
      </c>
      <c r="D835" s="71" t="s">
        <v>118</v>
      </c>
    </row>
    <row r="836" spans="1:4" hidden="1" x14ac:dyDescent="0.15">
      <c r="A836" s="71">
        <v>857</v>
      </c>
      <c r="B836" s="71" t="s">
        <v>111</v>
      </c>
      <c r="C836" s="74" t="s">
        <v>193</v>
      </c>
      <c r="D836" s="71" t="s">
        <v>118</v>
      </c>
    </row>
    <row r="837" spans="1:4" hidden="1" x14ac:dyDescent="0.15">
      <c r="A837" s="71">
        <v>858</v>
      </c>
      <c r="B837" s="71" t="s">
        <v>104</v>
      </c>
      <c r="C837" s="74" t="s">
        <v>193</v>
      </c>
      <c r="D837" s="71" t="s">
        <v>118</v>
      </c>
    </row>
    <row r="838" spans="1:4" hidden="1" x14ac:dyDescent="0.15">
      <c r="A838" s="71">
        <v>859</v>
      </c>
      <c r="B838" s="71" t="s">
        <v>104</v>
      </c>
      <c r="C838" s="74" t="s">
        <v>193</v>
      </c>
      <c r="D838" s="71" t="s">
        <v>118</v>
      </c>
    </row>
    <row r="839" spans="1:4" hidden="1" x14ac:dyDescent="0.15">
      <c r="A839" s="71">
        <v>860</v>
      </c>
      <c r="B839" s="71" t="s">
        <v>102</v>
      </c>
      <c r="C839" s="74" t="s">
        <v>193</v>
      </c>
      <c r="D839" s="71" t="s">
        <v>118</v>
      </c>
    </row>
    <row r="840" spans="1:4" hidden="1" x14ac:dyDescent="0.15">
      <c r="A840" s="71">
        <v>861</v>
      </c>
      <c r="B840" s="71" t="s">
        <v>104</v>
      </c>
      <c r="C840" s="74" t="s">
        <v>193</v>
      </c>
      <c r="D840" s="71" t="s">
        <v>118</v>
      </c>
    </row>
    <row r="841" spans="1:4" hidden="1" x14ac:dyDescent="0.15">
      <c r="A841" s="71">
        <v>862</v>
      </c>
      <c r="B841" s="71" t="s">
        <v>114</v>
      </c>
      <c r="C841" s="74" t="s">
        <v>193</v>
      </c>
      <c r="D841" s="71" t="s">
        <v>126</v>
      </c>
    </row>
    <row r="842" spans="1:4" hidden="1" x14ac:dyDescent="0.15">
      <c r="A842" s="71">
        <v>863</v>
      </c>
      <c r="B842" s="71" t="s">
        <v>103</v>
      </c>
      <c r="C842" s="74" t="s">
        <v>193</v>
      </c>
      <c r="D842" s="71" t="s">
        <v>126</v>
      </c>
    </row>
    <row r="843" spans="1:4" hidden="1" x14ac:dyDescent="0.15">
      <c r="A843" s="71">
        <v>864</v>
      </c>
      <c r="B843" s="71" t="s">
        <v>112</v>
      </c>
      <c r="C843" s="74" t="s">
        <v>193</v>
      </c>
      <c r="D843" s="71" t="s">
        <v>126</v>
      </c>
    </row>
    <row r="844" spans="1:4" hidden="1" x14ac:dyDescent="0.15">
      <c r="A844" s="71">
        <v>865</v>
      </c>
      <c r="B844" s="71" t="s">
        <v>112</v>
      </c>
      <c r="C844" s="74" t="s">
        <v>193</v>
      </c>
      <c r="D844" s="71" t="s">
        <v>126</v>
      </c>
    </row>
    <row r="845" spans="1:4" hidden="1" x14ac:dyDescent="0.15">
      <c r="A845" s="71">
        <v>866</v>
      </c>
      <c r="B845" s="71" t="s">
        <v>112</v>
      </c>
      <c r="C845" s="74" t="s">
        <v>193</v>
      </c>
      <c r="D845" s="71" t="s">
        <v>126</v>
      </c>
    </row>
    <row r="846" spans="1:4" hidden="1" x14ac:dyDescent="0.15">
      <c r="A846" s="71">
        <v>867</v>
      </c>
      <c r="B846" s="71" t="s">
        <v>112</v>
      </c>
      <c r="C846" s="74" t="s">
        <v>193</v>
      </c>
      <c r="D846" s="71" t="s">
        <v>129</v>
      </c>
    </row>
    <row r="847" spans="1:4" hidden="1" x14ac:dyDescent="0.15">
      <c r="A847" s="71">
        <v>868</v>
      </c>
      <c r="B847" s="71" t="s">
        <v>123</v>
      </c>
      <c r="C847" s="74" t="s">
        <v>193</v>
      </c>
      <c r="D847" s="71" t="s">
        <v>129</v>
      </c>
    </row>
    <row r="848" spans="1:4" hidden="1" x14ac:dyDescent="0.15">
      <c r="A848" s="71">
        <v>869</v>
      </c>
      <c r="B848" s="71" t="s">
        <v>106</v>
      </c>
      <c r="C848" s="74" t="s">
        <v>193</v>
      </c>
      <c r="D848" s="71" t="s">
        <v>129</v>
      </c>
    </row>
    <row r="849" spans="1:4" hidden="1" x14ac:dyDescent="0.15">
      <c r="A849" s="71">
        <v>870</v>
      </c>
      <c r="B849" s="71" t="s">
        <v>97</v>
      </c>
      <c r="C849" s="74" t="s">
        <v>193</v>
      </c>
      <c r="D849" s="71" t="s">
        <v>129</v>
      </c>
    </row>
    <row r="850" spans="1:4" hidden="1" x14ac:dyDescent="0.15">
      <c r="A850" s="71">
        <v>871</v>
      </c>
      <c r="B850" s="71" t="s">
        <v>140</v>
      </c>
      <c r="C850" s="74" t="s">
        <v>194</v>
      </c>
      <c r="D850" s="71" t="s">
        <v>134</v>
      </c>
    </row>
    <row r="851" spans="1:4" hidden="1" x14ac:dyDescent="0.15">
      <c r="A851" s="71">
        <v>872</v>
      </c>
      <c r="B851" s="71" t="s">
        <v>117</v>
      </c>
      <c r="C851" s="74" t="s">
        <v>194</v>
      </c>
      <c r="D851" s="71" t="s">
        <v>178</v>
      </c>
    </row>
    <row r="852" spans="1:4" hidden="1" x14ac:dyDescent="0.15">
      <c r="A852" s="71">
        <v>873</v>
      </c>
      <c r="B852" s="71" t="s">
        <v>109</v>
      </c>
      <c r="C852" s="74" t="s">
        <v>194</v>
      </c>
      <c r="D852" s="71" t="s">
        <v>178</v>
      </c>
    </row>
    <row r="853" spans="1:4" hidden="1" x14ac:dyDescent="0.15">
      <c r="A853" s="71">
        <v>874</v>
      </c>
      <c r="B853" s="71" t="s">
        <v>111</v>
      </c>
      <c r="C853" s="74" t="s">
        <v>194</v>
      </c>
      <c r="D853" s="71" t="s">
        <v>99</v>
      </c>
    </row>
    <row r="854" spans="1:4" hidden="1" x14ac:dyDescent="0.15">
      <c r="A854" s="71">
        <v>875</v>
      </c>
      <c r="B854" s="71" t="s">
        <v>124</v>
      </c>
      <c r="C854" s="74" t="s">
        <v>194</v>
      </c>
      <c r="D854" s="71" t="s">
        <v>99</v>
      </c>
    </row>
    <row r="855" spans="1:4" hidden="1" x14ac:dyDescent="0.15">
      <c r="A855" s="71">
        <v>876</v>
      </c>
      <c r="B855" s="71" t="s">
        <v>104</v>
      </c>
      <c r="C855" s="74" t="s">
        <v>194</v>
      </c>
      <c r="D855" s="71" t="s">
        <v>118</v>
      </c>
    </row>
    <row r="856" spans="1:4" hidden="1" x14ac:dyDescent="0.15">
      <c r="A856" s="71">
        <v>877</v>
      </c>
      <c r="B856" s="71" t="s">
        <v>125</v>
      </c>
      <c r="C856" s="74" t="s">
        <v>194</v>
      </c>
      <c r="D856" s="71" t="s">
        <v>118</v>
      </c>
    </row>
    <row r="857" spans="1:4" hidden="1" x14ac:dyDescent="0.15">
      <c r="A857" s="71">
        <v>878</v>
      </c>
      <c r="B857" s="71" t="s">
        <v>122</v>
      </c>
      <c r="C857" s="74" t="s">
        <v>195</v>
      </c>
      <c r="D857" s="71" t="s">
        <v>118</v>
      </c>
    </row>
    <row r="858" spans="1:4" hidden="1" x14ac:dyDescent="0.15">
      <c r="A858" s="71">
        <v>879</v>
      </c>
      <c r="B858" s="71" t="s">
        <v>109</v>
      </c>
      <c r="C858" s="74" t="s">
        <v>195</v>
      </c>
      <c r="D858" s="71" t="s">
        <v>126</v>
      </c>
    </row>
    <row r="859" spans="1:4" hidden="1" x14ac:dyDescent="0.15">
      <c r="A859" s="71">
        <v>880</v>
      </c>
      <c r="B859" s="71" t="s">
        <v>110</v>
      </c>
      <c r="C859" s="74" t="s">
        <v>195</v>
      </c>
      <c r="D859" s="71" t="s">
        <v>126</v>
      </c>
    </row>
    <row r="860" spans="1:4" hidden="1" x14ac:dyDescent="0.15">
      <c r="A860" s="71">
        <v>881</v>
      </c>
      <c r="B860" s="71" t="s">
        <v>104</v>
      </c>
      <c r="C860" s="74" t="s">
        <v>195</v>
      </c>
      <c r="D860" s="71" t="s">
        <v>126</v>
      </c>
    </row>
    <row r="861" spans="1:4" hidden="1" x14ac:dyDescent="0.15">
      <c r="A861" s="71">
        <v>882</v>
      </c>
      <c r="B861" s="71" t="s">
        <v>123</v>
      </c>
      <c r="C861" s="74" t="s">
        <v>197</v>
      </c>
      <c r="D861" s="71" t="s">
        <v>199</v>
      </c>
    </row>
    <row r="862" spans="1:4" hidden="1" x14ac:dyDescent="0.15">
      <c r="A862" s="71">
        <v>883</v>
      </c>
      <c r="B862" s="71" t="s">
        <v>124</v>
      </c>
      <c r="C862" s="74" t="s">
        <v>200</v>
      </c>
      <c r="D862" s="71" t="s">
        <v>99</v>
      </c>
    </row>
    <row r="863" spans="1:4" hidden="1" x14ac:dyDescent="0.15">
      <c r="A863" s="71">
        <v>884</v>
      </c>
      <c r="B863" s="71" t="s">
        <v>113</v>
      </c>
      <c r="C863" s="74" t="s">
        <v>225</v>
      </c>
      <c r="D863" s="71" t="s">
        <v>99</v>
      </c>
    </row>
    <row r="864" spans="1:4" hidden="1" x14ac:dyDescent="0.15">
      <c r="A864" s="71">
        <v>885</v>
      </c>
      <c r="B864" s="71" t="s">
        <v>97</v>
      </c>
      <c r="C864" s="74" t="s">
        <v>225</v>
      </c>
      <c r="D864" s="71" t="s">
        <v>99</v>
      </c>
    </row>
    <row r="865" spans="1:4" hidden="1" x14ac:dyDescent="0.15">
      <c r="A865" s="71">
        <v>886</v>
      </c>
      <c r="B865" s="71" t="s">
        <v>114</v>
      </c>
      <c r="C865" s="74" t="s">
        <v>225</v>
      </c>
      <c r="D865" s="71" t="s">
        <v>99</v>
      </c>
    </row>
    <row r="866" spans="1:4" hidden="1" x14ac:dyDescent="0.15">
      <c r="A866" s="71">
        <v>887</v>
      </c>
      <c r="B866" s="71" t="s">
        <v>115</v>
      </c>
      <c r="C866" s="74" t="s">
        <v>225</v>
      </c>
      <c r="D866" s="71" t="s">
        <v>99</v>
      </c>
    </row>
    <row r="867" spans="1:4" hidden="1" x14ac:dyDescent="0.15">
      <c r="A867" s="71">
        <v>888</v>
      </c>
      <c r="B867" s="71" t="s">
        <v>104</v>
      </c>
      <c r="C867" s="74" t="s">
        <v>225</v>
      </c>
      <c r="D867" s="71" t="s">
        <v>99</v>
      </c>
    </row>
    <row r="868" spans="1:4" hidden="1" x14ac:dyDescent="0.15">
      <c r="A868" s="71">
        <v>889</v>
      </c>
      <c r="B868" s="71" t="s">
        <v>103</v>
      </c>
      <c r="C868" s="74" t="s">
        <v>225</v>
      </c>
      <c r="D868" s="71" t="s">
        <v>118</v>
      </c>
    </row>
    <row r="869" spans="1:4" hidden="1" x14ac:dyDescent="0.15">
      <c r="A869" s="71">
        <v>890</v>
      </c>
      <c r="B869" s="71" t="s">
        <v>123</v>
      </c>
      <c r="C869" s="74" t="s">
        <v>225</v>
      </c>
      <c r="D869" s="71" t="s">
        <v>118</v>
      </c>
    </row>
    <row r="870" spans="1:4" hidden="1" x14ac:dyDescent="0.15">
      <c r="A870" s="71">
        <v>891</v>
      </c>
      <c r="B870" s="71" t="s">
        <v>110</v>
      </c>
      <c r="C870" s="74" t="s">
        <v>225</v>
      </c>
      <c r="D870" s="71" t="s">
        <v>126</v>
      </c>
    </row>
    <row r="871" spans="1:4" hidden="1" x14ac:dyDescent="0.15">
      <c r="A871" s="71">
        <v>892</v>
      </c>
      <c r="B871" s="71" t="s">
        <v>97</v>
      </c>
      <c r="C871" s="74" t="s">
        <v>225</v>
      </c>
      <c r="D871" s="71" t="s">
        <v>126</v>
      </c>
    </row>
    <row r="872" spans="1:4" hidden="1" x14ac:dyDescent="0.15">
      <c r="A872" s="71">
        <v>893</v>
      </c>
      <c r="B872" s="71" t="s">
        <v>114</v>
      </c>
      <c r="C872" s="74" t="s">
        <v>225</v>
      </c>
      <c r="D872" s="71" t="s">
        <v>126</v>
      </c>
    </row>
    <row r="873" spans="1:4" hidden="1" x14ac:dyDescent="0.15">
      <c r="A873" s="71">
        <v>894</v>
      </c>
      <c r="B873" s="71" t="s">
        <v>117</v>
      </c>
      <c r="C873" s="74" t="s">
        <v>225</v>
      </c>
      <c r="D873" s="71" t="s">
        <v>126</v>
      </c>
    </row>
    <row r="874" spans="1:4" hidden="1" x14ac:dyDescent="0.15">
      <c r="A874" s="71">
        <v>895</v>
      </c>
      <c r="B874" s="71" t="s">
        <v>105</v>
      </c>
      <c r="C874" s="74" t="s">
        <v>225</v>
      </c>
      <c r="D874" s="71" t="s">
        <v>126</v>
      </c>
    </row>
    <row r="875" spans="1:4" hidden="1" x14ac:dyDescent="0.15">
      <c r="A875" s="71">
        <v>896</v>
      </c>
      <c r="B875" s="71" t="s">
        <v>123</v>
      </c>
      <c r="C875" s="74" t="s">
        <v>225</v>
      </c>
      <c r="D875" s="71" t="s">
        <v>126</v>
      </c>
    </row>
    <row r="876" spans="1:4" hidden="1" x14ac:dyDescent="0.15">
      <c r="A876" s="71">
        <v>897</v>
      </c>
      <c r="B876" s="71" t="s">
        <v>105</v>
      </c>
      <c r="C876" s="74" t="s">
        <v>225</v>
      </c>
      <c r="D876" s="71" t="s">
        <v>126</v>
      </c>
    </row>
    <row r="877" spans="1:4" hidden="1" x14ac:dyDescent="0.15">
      <c r="A877" s="71">
        <v>898</v>
      </c>
      <c r="B877" s="71" t="s">
        <v>114</v>
      </c>
      <c r="C877" s="74" t="s">
        <v>225</v>
      </c>
      <c r="D877" s="71" t="s">
        <v>126</v>
      </c>
    </row>
    <row r="878" spans="1:4" hidden="1" x14ac:dyDescent="0.15">
      <c r="A878" s="71">
        <v>899</v>
      </c>
      <c r="B878" s="71" t="s">
        <v>105</v>
      </c>
      <c r="C878" s="74" t="s">
        <v>225</v>
      </c>
      <c r="D878" s="71" t="s">
        <v>129</v>
      </c>
    </row>
    <row r="879" spans="1:4" hidden="1" x14ac:dyDescent="0.15">
      <c r="A879" s="71">
        <v>900</v>
      </c>
      <c r="B879" s="71" t="s">
        <v>124</v>
      </c>
      <c r="C879" s="74" t="s">
        <v>225</v>
      </c>
      <c r="D879" s="71" t="s">
        <v>129</v>
      </c>
    </row>
    <row r="880" spans="1:4" hidden="1" x14ac:dyDescent="0.15">
      <c r="A880" s="71">
        <v>901</v>
      </c>
      <c r="B880" s="71" t="s">
        <v>111</v>
      </c>
      <c r="C880" s="74" t="s">
        <v>225</v>
      </c>
      <c r="D880" s="71" t="s">
        <v>129</v>
      </c>
    </row>
    <row r="881" spans="1:4" hidden="1" x14ac:dyDescent="0.15">
      <c r="A881" s="71">
        <v>902</v>
      </c>
      <c r="B881" s="71" t="s">
        <v>114</v>
      </c>
      <c r="C881" s="74" t="s">
        <v>225</v>
      </c>
      <c r="D881" s="71" t="s">
        <v>129</v>
      </c>
    </row>
    <row r="882" spans="1:4" hidden="1" x14ac:dyDescent="0.15">
      <c r="A882" s="71">
        <v>903</v>
      </c>
      <c r="B882" s="71" t="s">
        <v>110</v>
      </c>
      <c r="C882" s="74" t="s">
        <v>225</v>
      </c>
      <c r="D882" s="71" t="s">
        <v>129</v>
      </c>
    </row>
    <row r="883" spans="1:4" hidden="1" x14ac:dyDescent="0.15">
      <c r="A883" s="71">
        <v>904</v>
      </c>
      <c r="B883" s="71" t="s">
        <v>113</v>
      </c>
      <c r="C883" s="74" t="s">
        <v>225</v>
      </c>
      <c r="D883" s="71" t="s">
        <v>129</v>
      </c>
    </row>
    <row r="884" spans="1:4" hidden="1" x14ac:dyDescent="0.15">
      <c r="A884" s="71">
        <v>905</v>
      </c>
      <c r="B884" s="71" t="s">
        <v>127</v>
      </c>
      <c r="C884" s="74" t="s">
        <v>201</v>
      </c>
      <c r="D884" s="71" t="s">
        <v>118</v>
      </c>
    </row>
    <row r="885" spans="1:4" hidden="1" x14ac:dyDescent="0.15">
      <c r="A885" s="71">
        <v>906</v>
      </c>
      <c r="B885" s="71" t="s">
        <v>112</v>
      </c>
      <c r="C885" s="74" t="s">
        <v>201</v>
      </c>
      <c r="D885" s="71" t="s">
        <v>118</v>
      </c>
    </row>
    <row r="886" spans="1:4" hidden="1" x14ac:dyDescent="0.15">
      <c r="A886" s="71">
        <v>907</v>
      </c>
      <c r="B886" s="71" t="s">
        <v>114</v>
      </c>
      <c r="C886" s="74" t="s">
        <v>201</v>
      </c>
      <c r="D886" s="71" t="s">
        <v>126</v>
      </c>
    </row>
    <row r="887" spans="1:4" hidden="1" x14ac:dyDescent="0.15">
      <c r="A887" s="71">
        <v>908</v>
      </c>
      <c r="B887" s="71" t="s">
        <v>101</v>
      </c>
      <c r="C887" s="74" t="s">
        <v>202</v>
      </c>
      <c r="D887" s="71" t="s">
        <v>99</v>
      </c>
    </row>
    <row r="888" spans="1:4" hidden="1" x14ac:dyDescent="0.15">
      <c r="A888" s="71">
        <v>909</v>
      </c>
      <c r="B888" s="71" t="s">
        <v>120</v>
      </c>
      <c r="C888" s="74" t="s">
        <v>202</v>
      </c>
      <c r="D888" s="71" t="s">
        <v>126</v>
      </c>
    </row>
    <row r="889" spans="1:4" hidden="1" x14ac:dyDescent="0.15">
      <c r="A889" s="71">
        <v>910</v>
      </c>
      <c r="B889" s="71" t="s">
        <v>105</v>
      </c>
      <c r="C889" s="74" t="s">
        <v>202</v>
      </c>
      <c r="D889" s="71" t="s">
        <v>129</v>
      </c>
    </row>
    <row r="890" spans="1:4" hidden="1" x14ac:dyDescent="0.15">
      <c r="A890" s="71">
        <v>911</v>
      </c>
      <c r="B890" s="71" t="s">
        <v>116</v>
      </c>
      <c r="C890" s="74" t="s">
        <v>202</v>
      </c>
      <c r="D890" s="71" t="s">
        <v>129</v>
      </c>
    </row>
    <row r="891" spans="1:4" hidden="1" x14ac:dyDescent="0.15">
      <c r="A891" s="71">
        <v>912</v>
      </c>
      <c r="B891" s="71" t="s">
        <v>124</v>
      </c>
      <c r="C891" s="74" t="s">
        <v>203</v>
      </c>
      <c r="D891" s="71" t="s">
        <v>118</v>
      </c>
    </row>
    <row r="892" spans="1:4" hidden="1" x14ac:dyDescent="0.15">
      <c r="A892" s="71">
        <v>913</v>
      </c>
      <c r="B892" s="71" t="s">
        <v>113</v>
      </c>
      <c r="C892" s="74" t="s">
        <v>203</v>
      </c>
      <c r="D892" s="71" t="s">
        <v>118</v>
      </c>
    </row>
    <row r="893" spans="1:4" hidden="1" x14ac:dyDescent="0.15">
      <c r="A893" s="71">
        <v>914</v>
      </c>
      <c r="B893" s="71" t="s">
        <v>112</v>
      </c>
      <c r="C893" s="74" t="s">
        <v>203</v>
      </c>
      <c r="D893" s="71" t="s">
        <v>118</v>
      </c>
    </row>
    <row r="894" spans="1:4" hidden="1" x14ac:dyDescent="0.15">
      <c r="A894" s="71">
        <v>915</v>
      </c>
      <c r="B894" s="71" t="s">
        <v>106</v>
      </c>
      <c r="C894" s="74" t="s">
        <v>203</v>
      </c>
      <c r="D894" s="71" t="s">
        <v>126</v>
      </c>
    </row>
    <row r="895" spans="1:4" hidden="1" x14ac:dyDescent="0.15">
      <c r="A895" s="71">
        <v>916</v>
      </c>
      <c r="B895" s="71" t="s">
        <v>112</v>
      </c>
      <c r="C895" s="74" t="s">
        <v>204</v>
      </c>
      <c r="D895" s="71" t="s">
        <v>99</v>
      </c>
    </row>
    <row r="896" spans="1:4" hidden="1" x14ac:dyDescent="0.15">
      <c r="A896" s="71">
        <v>917</v>
      </c>
      <c r="B896" s="71" t="s">
        <v>107</v>
      </c>
      <c r="C896" s="74" t="s">
        <v>226</v>
      </c>
      <c r="D896" s="71" t="s">
        <v>118</v>
      </c>
    </row>
    <row r="897" spans="1:4" hidden="1" x14ac:dyDescent="0.15">
      <c r="A897" s="71">
        <v>918</v>
      </c>
      <c r="B897" s="71" t="s">
        <v>114</v>
      </c>
      <c r="C897" s="74" t="s">
        <v>226</v>
      </c>
      <c r="D897" s="71" t="s">
        <v>118</v>
      </c>
    </row>
    <row r="898" spans="1:4" hidden="1" x14ac:dyDescent="0.15">
      <c r="A898" s="71">
        <v>919</v>
      </c>
      <c r="B898" s="71" t="s">
        <v>101</v>
      </c>
      <c r="C898" s="74" t="s">
        <v>226</v>
      </c>
      <c r="D898" s="71" t="s">
        <v>126</v>
      </c>
    </row>
    <row r="899" spans="1:4" hidden="1" x14ac:dyDescent="0.15">
      <c r="A899" s="71">
        <v>920</v>
      </c>
      <c r="B899" s="71" t="s">
        <v>106</v>
      </c>
      <c r="C899" s="74" t="s">
        <v>226</v>
      </c>
      <c r="D899" s="71" t="s">
        <v>126</v>
      </c>
    </row>
    <row r="900" spans="1:4" hidden="1" x14ac:dyDescent="0.15">
      <c r="A900" s="71">
        <v>921</v>
      </c>
      <c r="B900" s="71" t="s">
        <v>114</v>
      </c>
      <c r="C900" s="74" t="s">
        <v>226</v>
      </c>
      <c r="D900" s="71" t="s">
        <v>126</v>
      </c>
    </row>
    <row r="901" spans="1:4" hidden="1" x14ac:dyDescent="0.15">
      <c r="A901" s="71">
        <v>922</v>
      </c>
      <c r="B901" s="71" t="s">
        <v>111</v>
      </c>
      <c r="C901" s="74" t="s">
        <v>226</v>
      </c>
      <c r="D901" s="71" t="s">
        <v>99</v>
      </c>
    </row>
    <row r="902" spans="1:4" hidden="1" x14ac:dyDescent="0.15">
      <c r="A902" s="71">
        <v>923</v>
      </c>
      <c r="B902" s="71" t="s">
        <v>124</v>
      </c>
      <c r="C902" s="74" t="s">
        <v>226</v>
      </c>
      <c r="D902" s="71" t="s">
        <v>118</v>
      </c>
    </row>
    <row r="903" spans="1:4" hidden="1" x14ac:dyDescent="0.15">
      <c r="A903" s="71">
        <v>924</v>
      </c>
      <c r="B903" s="71" t="s">
        <v>101</v>
      </c>
      <c r="C903" s="74" t="s">
        <v>206</v>
      </c>
      <c r="D903" s="71" t="s">
        <v>126</v>
      </c>
    </row>
    <row r="904" spans="1:4" hidden="1" x14ac:dyDescent="0.15">
      <c r="A904" s="71">
        <v>925</v>
      </c>
      <c r="B904" s="71" t="s">
        <v>111</v>
      </c>
      <c r="C904" s="74" t="s">
        <v>207</v>
      </c>
      <c r="D904" s="71" t="s">
        <v>99</v>
      </c>
    </row>
    <row r="905" spans="1:4" hidden="1" x14ac:dyDescent="0.15">
      <c r="A905" s="71">
        <v>926</v>
      </c>
      <c r="B905" s="71" t="s">
        <v>114</v>
      </c>
      <c r="C905" s="74" t="s">
        <v>207</v>
      </c>
      <c r="D905" s="71" t="s">
        <v>99</v>
      </c>
    </row>
    <row r="906" spans="1:4" hidden="1" x14ac:dyDescent="0.15">
      <c r="A906" s="71">
        <v>927</v>
      </c>
      <c r="B906" s="71" t="s">
        <v>111</v>
      </c>
      <c r="C906" s="74" t="s">
        <v>207</v>
      </c>
      <c r="D906" s="71" t="s">
        <v>99</v>
      </c>
    </row>
    <row r="907" spans="1:4" hidden="1" x14ac:dyDescent="0.15">
      <c r="A907" s="71">
        <v>928</v>
      </c>
      <c r="B907" s="71" t="s">
        <v>108</v>
      </c>
      <c r="C907" s="74" t="s">
        <v>207</v>
      </c>
      <c r="D907" s="71" t="s">
        <v>99</v>
      </c>
    </row>
    <row r="908" spans="1:4" hidden="1" x14ac:dyDescent="0.15">
      <c r="A908" s="71">
        <v>929</v>
      </c>
      <c r="B908" s="71" t="s">
        <v>112</v>
      </c>
      <c r="C908" s="74" t="s">
        <v>207</v>
      </c>
      <c r="D908" s="71" t="s">
        <v>99</v>
      </c>
    </row>
    <row r="909" spans="1:4" hidden="1" x14ac:dyDescent="0.15">
      <c r="A909" s="71">
        <v>930</v>
      </c>
      <c r="B909" s="71" t="s">
        <v>97</v>
      </c>
      <c r="C909" s="74" t="s">
        <v>207</v>
      </c>
      <c r="D909" s="71" t="s">
        <v>118</v>
      </c>
    </row>
    <row r="910" spans="1:4" hidden="1" x14ac:dyDescent="0.15">
      <c r="A910" s="71">
        <v>931</v>
      </c>
      <c r="B910" s="71" t="s">
        <v>104</v>
      </c>
      <c r="C910" s="74" t="s">
        <v>207</v>
      </c>
      <c r="D910" s="71" t="s">
        <v>118</v>
      </c>
    </row>
    <row r="911" spans="1:4" hidden="1" x14ac:dyDescent="0.15">
      <c r="A911" s="71">
        <v>932</v>
      </c>
      <c r="B911" s="71" t="s">
        <v>123</v>
      </c>
      <c r="C911" s="74" t="s">
        <v>207</v>
      </c>
      <c r="D911" s="71" t="s">
        <v>126</v>
      </c>
    </row>
    <row r="912" spans="1:4" hidden="1" x14ac:dyDescent="0.15">
      <c r="A912" s="71">
        <v>933</v>
      </c>
      <c r="B912" s="71" t="s">
        <v>122</v>
      </c>
      <c r="C912" s="74" t="s">
        <v>207</v>
      </c>
      <c r="D912" s="71" t="s">
        <v>126</v>
      </c>
    </row>
    <row r="913" spans="1:4" hidden="1" x14ac:dyDescent="0.15">
      <c r="A913" s="71">
        <v>934</v>
      </c>
      <c r="B913" s="71" t="s">
        <v>105</v>
      </c>
      <c r="C913" s="74" t="s">
        <v>207</v>
      </c>
      <c r="D913" s="71" t="s">
        <v>126</v>
      </c>
    </row>
    <row r="914" spans="1:4" hidden="1" x14ac:dyDescent="0.15">
      <c r="A914" s="71">
        <v>935</v>
      </c>
      <c r="B914" s="71" t="s">
        <v>104</v>
      </c>
      <c r="C914" s="74" t="s">
        <v>207</v>
      </c>
      <c r="D914" s="71" t="s">
        <v>99</v>
      </c>
    </row>
    <row r="915" spans="1:4" hidden="1" x14ac:dyDescent="0.15">
      <c r="A915" s="71">
        <v>936</v>
      </c>
      <c r="B915" s="71" t="s">
        <v>97</v>
      </c>
      <c r="C915" s="74" t="s">
        <v>208</v>
      </c>
      <c r="D915" s="71" t="s">
        <v>99</v>
      </c>
    </row>
    <row r="916" spans="1:4" hidden="1" x14ac:dyDescent="0.15">
      <c r="A916" s="71">
        <v>937</v>
      </c>
      <c r="B916" s="71" t="s">
        <v>109</v>
      </c>
      <c r="C916" s="74" t="s">
        <v>208</v>
      </c>
      <c r="D916" s="71" t="s">
        <v>99</v>
      </c>
    </row>
    <row r="917" spans="1:4" hidden="1" x14ac:dyDescent="0.15">
      <c r="A917" s="71">
        <v>938</v>
      </c>
      <c r="B917" s="71" t="s">
        <v>101</v>
      </c>
      <c r="C917" s="74" t="s">
        <v>208</v>
      </c>
      <c r="D917" s="71" t="s">
        <v>118</v>
      </c>
    </row>
    <row r="918" spans="1:4" hidden="1" x14ac:dyDescent="0.15">
      <c r="A918" s="71">
        <v>939</v>
      </c>
      <c r="B918" s="71" t="s">
        <v>113</v>
      </c>
      <c r="C918" s="74" t="s">
        <v>208</v>
      </c>
      <c r="D918" s="71" t="s">
        <v>118</v>
      </c>
    </row>
    <row r="919" spans="1:4" hidden="1" x14ac:dyDescent="0.15">
      <c r="A919" s="71">
        <v>940</v>
      </c>
      <c r="B919" s="71" t="s">
        <v>105</v>
      </c>
      <c r="C919" s="74" t="s">
        <v>208</v>
      </c>
      <c r="D919" s="71" t="s">
        <v>118</v>
      </c>
    </row>
    <row r="920" spans="1:4" hidden="1" x14ac:dyDescent="0.15">
      <c r="A920" s="71">
        <v>941</v>
      </c>
      <c r="B920" s="71" t="s">
        <v>116</v>
      </c>
      <c r="C920" s="74" t="s">
        <v>208</v>
      </c>
      <c r="D920" s="71" t="s">
        <v>118</v>
      </c>
    </row>
    <row r="921" spans="1:4" hidden="1" x14ac:dyDescent="0.15">
      <c r="A921" s="71">
        <v>942</v>
      </c>
      <c r="B921" s="71" t="s">
        <v>138</v>
      </c>
      <c r="C921" s="74" t="s">
        <v>208</v>
      </c>
      <c r="D921" s="71" t="s">
        <v>126</v>
      </c>
    </row>
    <row r="922" spans="1:4" hidden="1" x14ac:dyDescent="0.15">
      <c r="A922" s="71">
        <v>943</v>
      </c>
      <c r="B922" s="71" t="s">
        <v>114</v>
      </c>
      <c r="C922" s="74" t="s">
        <v>211</v>
      </c>
      <c r="D922" s="71" t="s">
        <v>99</v>
      </c>
    </row>
    <row r="923" spans="1:4" hidden="1" x14ac:dyDescent="0.15">
      <c r="A923" s="71">
        <v>944</v>
      </c>
      <c r="B923" s="71" t="s">
        <v>104</v>
      </c>
      <c r="C923" s="74" t="s">
        <v>211</v>
      </c>
      <c r="D923" s="71" t="s">
        <v>126</v>
      </c>
    </row>
    <row r="924" spans="1:4" hidden="1" x14ac:dyDescent="0.15">
      <c r="A924" s="71">
        <v>945</v>
      </c>
      <c r="B924" s="71" t="s">
        <v>111</v>
      </c>
      <c r="C924" s="74" t="s">
        <v>193</v>
      </c>
      <c r="D924" s="71" t="s">
        <v>129</v>
      </c>
    </row>
    <row r="925" spans="1:4" hidden="1" x14ac:dyDescent="0.15">
      <c r="A925" s="71">
        <v>946</v>
      </c>
      <c r="B925" s="71" t="s">
        <v>112</v>
      </c>
      <c r="C925" s="74" t="s">
        <v>212</v>
      </c>
      <c r="D925" s="71" t="s">
        <v>118</v>
      </c>
    </row>
    <row r="926" spans="1:4" hidden="1" x14ac:dyDescent="0.15">
      <c r="A926" s="71">
        <v>947</v>
      </c>
      <c r="B926" s="71" t="s">
        <v>106</v>
      </c>
      <c r="C926" s="74" t="s">
        <v>155</v>
      </c>
      <c r="D926" s="71" t="s">
        <v>129</v>
      </c>
    </row>
    <row r="927" spans="1:4" hidden="1" x14ac:dyDescent="0.15">
      <c r="A927" s="71">
        <v>948</v>
      </c>
      <c r="B927" s="71" t="s">
        <v>108</v>
      </c>
      <c r="C927" s="74" t="s">
        <v>155</v>
      </c>
      <c r="D927" s="71" t="s">
        <v>129</v>
      </c>
    </row>
    <row r="928" spans="1:4" hidden="1" x14ac:dyDescent="0.15">
      <c r="A928" s="71">
        <v>949</v>
      </c>
      <c r="B928" s="71" t="s">
        <v>117</v>
      </c>
      <c r="C928" s="74" t="s">
        <v>155</v>
      </c>
      <c r="D928" s="71" t="s">
        <v>129</v>
      </c>
    </row>
    <row r="929" spans="1:4" hidden="1" x14ac:dyDescent="0.15">
      <c r="A929" s="71">
        <v>950</v>
      </c>
      <c r="B929" s="71" t="s">
        <v>114</v>
      </c>
      <c r="C929" s="74" t="s">
        <v>155</v>
      </c>
      <c r="D929" s="71" t="s">
        <v>129</v>
      </c>
    </row>
    <row r="930" spans="1:4" hidden="1" x14ac:dyDescent="0.15">
      <c r="A930" s="71">
        <v>951</v>
      </c>
      <c r="B930" s="71" t="s">
        <v>105</v>
      </c>
      <c r="C930" s="74" t="s">
        <v>155</v>
      </c>
      <c r="D930" s="71" t="s">
        <v>129</v>
      </c>
    </row>
    <row r="931" spans="1:4" hidden="1" x14ac:dyDescent="0.15">
      <c r="A931" s="71">
        <v>952</v>
      </c>
      <c r="B931" s="71" t="s">
        <v>112</v>
      </c>
      <c r="C931" s="74" t="s">
        <v>182</v>
      </c>
      <c r="D931" s="71" t="s">
        <v>129</v>
      </c>
    </row>
    <row r="932" spans="1:4" hidden="1" x14ac:dyDescent="0.15">
      <c r="A932" s="71">
        <v>953</v>
      </c>
      <c r="B932" s="71" t="s">
        <v>138</v>
      </c>
      <c r="C932" s="74" t="s">
        <v>183</v>
      </c>
      <c r="D932" s="71" t="s">
        <v>129</v>
      </c>
    </row>
    <row r="933" spans="1:4" hidden="1" x14ac:dyDescent="0.15">
      <c r="A933" s="71">
        <v>954</v>
      </c>
      <c r="B933" s="71" t="s">
        <v>102</v>
      </c>
      <c r="C933" s="74" t="s">
        <v>156</v>
      </c>
      <c r="D933" s="71" t="s">
        <v>129</v>
      </c>
    </row>
    <row r="934" spans="1:4" hidden="1" x14ac:dyDescent="0.15">
      <c r="A934" s="71">
        <v>955</v>
      </c>
      <c r="B934" s="71" t="s">
        <v>112</v>
      </c>
      <c r="C934" s="74" t="s">
        <v>156</v>
      </c>
      <c r="D934" s="71" t="s">
        <v>129</v>
      </c>
    </row>
    <row r="935" spans="1:4" hidden="1" x14ac:dyDescent="0.15">
      <c r="A935" s="71">
        <v>956</v>
      </c>
      <c r="B935" s="71" t="s">
        <v>121</v>
      </c>
      <c r="C935" s="74" t="s">
        <v>156</v>
      </c>
      <c r="D935" s="71" t="s">
        <v>129</v>
      </c>
    </row>
    <row r="936" spans="1:4" hidden="1" x14ac:dyDescent="0.15">
      <c r="A936" s="71">
        <v>957</v>
      </c>
      <c r="B936" s="71" t="s">
        <v>121</v>
      </c>
      <c r="C936" s="74" t="s">
        <v>172</v>
      </c>
      <c r="D936" s="71" t="s">
        <v>129</v>
      </c>
    </row>
    <row r="937" spans="1:4" hidden="1" x14ac:dyDescent="0.15">
      <c r="A937" s="71">
        <v>958</v>
      </c>
      <c r="B937" s="71" t="s">
        <v>105</v>
      </c>
      <c r="C937" s="74" t="s">
        <v>151</v>
      </c>
      <c r="D937" s="71" t="s">
        <v>129</v>
      </c>
    </row>
    <row r="938" spans="1:4" hidden="1" x14ac:dyDescent="0.15">
      <c r="A938" s="71">
        <v>959</v>
      </c>
      <c r="B938" s="71" t="s">
        <v>106</v>
      </c>
      <c r="C938" s="74" t="s">
        <v>151</v>
      </c>
      <c r="D938" s="71" t="s">
        <v>129</v>
      </c>
    </row>
    <row r="939" spans="1:4" hidden="1" x14ac:dyDescent="0.15">
      <c r="A939" s="71">
        <v>960</v>
      </c>
      <c r="B939" s="71" t="s">
        <v>111</v>
      </c>
      <c r="C939" s="74" t="s">
        <v>137</v>
      </c>
      <c r="D939" s="71" t="s">
        <v>129</v>
      </c>
    </row>
    <row r="940" spans="1:4" hidden="1" x14ac:dyDescent="0.15">
      <c r="A940" s="71">
        <v>961</v>
      </c>
      <c r="B940" s="71" t="s">
        <v>136</v>
      </c>
      <c r="C940" s="74" t="s">
        <v>143</v>
      </c>
      <c r="D940" s="71" t="s">
        <v>129</v>
      </c>
    </row>
    <row r="941" spans="1:4" hidden="1" x14ac:dyDescent="0.15">
      <c r="A941" s="71">
        <v>962</v>
      </c>
      <c r="B941" s="71" t="s">
        <v>106</v>
      </c>
      <c r="C941" s="74" t="s">
        <v>143</v>
      </c>
      <c r="D941" s="71" t="s">
        <v>129</v>
      </c>
    </row>
    <row r="942" spans="1:4" hidden="1" x14ac:dyDescent="0.15">
      <c r="A942" s="71">
        <v>963</v>
      </c>
      <c r="B942" s="71" t="s">
        <v>109</v>
      </c>
      <c r="C942" s="74" t="s">
        <v>143</v>
      </c>
      <c r="D942" s="71" t="s">
        <v>129</v>
      </c>
    </row>
    <row r="943" spans="1:4" hidden="1" x14ac:dyDescent="0.15">
      <c r="A943" s="71">
        <v>964</v>
      </c>
      <c r="B943" s="71" t="s">
        <v>102</v>
      </c>
      <c r="C943" s="74" t="s">
        <v>143</v>
      </c>
      <c r="D943" s="71" t="s">
        <v>129</v>
      </c>
    </row>
    <row r="944" spans="1:4" hidden="1" x14ac:dyDescent="0.15">
      <c r="A944" s="71">
        <v>965</v>
      </c>
      <c r="B944" s="71" t="s">
        <v>101</v>
      </c>
      <c r="C944" s="74" t="s">
        <v>143</v>
      </c>
      <c r="D944" s="71" t="s">
        <v>129</v>
      </c>
    </row>
    <row r="945" spans="1:4" hidden="1" x14ac:dyDescent="0.15">
      <c r="A945" s="71">
        <v>966</v>
      </c>
      <c r="B945" s="71" t="s">
        <v>113</v>
      </c>
      <c r="C945" s="74" t="s">
        <v>143</v>
      </c>
      <c r="D945" s="71" t="s">
        <v>129</v>
      </c>
    </row>
    <row r="946" spans="1:4" hidden="1" x14ac:dyDescent="0.15">
      <c r="A946" s="71">
        <v>967</v>
      </c>
      <c r="B946" s="71" t="s">
        <v>105</v>
      </c>
      <c r="C946" s="74" t="s">
        <v>143</v>
      </c>
      <c r="D946" s="71" t="s">
        <v>129</v>
      </c>
    </row>
    <row r="947" spans="1:4" hidden="1" x14ac:dyDescent="0.15">
      <c r="A947" s="71">
        <v>968</v>
      </c>
      <c r="B947" s="71" t="s">
        <v>109</v>
      </c>
      <c r="C947" s="74" t="s">
        <v>143</v>
      </c>
      <c r="D947" s="71" t="s">
        <v>129</v>
      </c>
    </row>
    <row r="948" spans="1:4" hidden="1" x14ac:dyDescent="0.15">
      <c r="A948" s="71">
        <v>969</v>
      </c>
      <c r="B948" s="71" t="s">
        <v>124</v>
      </c>
      <c r="C948" s="74" t="s">
        <v>143</v>
      </c>
      <c r="D948" s="71" t="s">
        <v>129</v>
      </c>
    </row>
    <row r="949" spans="1:4" hidden="1" x14ac:dyDescent="0.15">
      <c r="A949" s="71">
        <v>970</v>
      </c>
      <c r="B949" s="71" t="s">
        <v>102</v>
      </c>
      <c r="C949" s="74" t="s">
        <v>143</v>
      </c>
      <c r="D949" s="71" t="s">
        <v>129</v>
      </c>
    </row>
    <row r="950" spans="1:4" hidden="1" x14ac:dyDescent="0.15">
      <c r="A950" s="71">
        <v>971</v>
      </c>
      <c r="B950" s="71" t="s">
        <v>110</v>
      </c>
      <c r="C950" s="74" t="s">
        <v>143</v>
      </c>
      <c r="D950" s="71" t="s">
        <v>129</v>
      </c>
    </row>
    <row r="951" spans="1:4" hidden="1" x14ac:dyDescent="0.15">
      <c r="A951" s="71">
        <v>972</v>
      </c>
      <c r="B951" s="71" t="s">
        <v>110</v>
      </c>
      <c r="C951" s="74" t="s">
        <v>143</v>
      </c>
      <c r="D951" s="71" t="s">
        <v>129</v>
      </c>
    </row>
    <row r="952" spans="1:4" hidden="1" x14ac:dyDescent="0.15">
      <c r="A952" s="71">
        <v>973</v>
      </c>
      <c r="B952" s="71" t="s">
        <v>125</v>
      </c>
      <c r="C952" s="74" t="s">
        <v>143</v>
      </c>
      <c r="D952" s="71" t="s">
        <v>129</v>
      </c>
    </row>
    <row r="953" spans="1:4" hidden="1" x14ac:dyDescent="0.15">
      <c r="A953" s="71">
        <v>974</v>
      </c>
      <c r="B953" s="71" t="s">
        <v>107</v>
      </c>
      <c r="C953" s="74" t="s">
        <v>157</v>
      </c>
      <c r="D953" s="71" t="s">
        <v>129</v>
      </c>
    </row>
    <row r="954" spans="1:4" hidden="1" x14ac:dyDescent="0.15">
      <c r="A954" s="71">
        <v>975</v>
      </c>
      <c r="B954" s="71" t="s">
        <v>111</v>
      </c>
      <c r="C954" s="74" t="s">
        <v>98</v>
      </c>
      <c r="D954" s="71" t="s">
        <v>129</v>
      </c>
    </row>
    <row r="955" spans="1:4" hidden="1" x14ac:dyDescent="0.15">
      <c r="A955" s="71">
        <v>976</v>
      </c>
      <c r="B955" s="71" t="s">
        <v>117</v>
      </c>
      <c r="C955" s="74" t="s">
        <v>154</v>
      </c>
      <c r="D955" s="71" t="s">
        <v>129</v>
      </c>
    </row>
    <row r="956" spans="1:4" hidden="1" x14ac:dyDescent="0.15">
      <c r="A956" s="71">
        <v>977</v>
      </c>
      <c r="B956" s="71" t="s">
        <v>105</v>
      </c>
      <c r="C956" s="74" t="s">
        <v>175</v>
      </c>
      <c r="D956" s="71" t="s">
        <v>129</v>
      </c>
    </row>
    <row r="957" spans="1:4" hidden="1" x14ac:dyDescent="0.15">
      <c r="A957" s="71">
        <v>978</v>
      </c>
      <c r="B957" s="71" t="s">
        <v>112</v>
      </c>
      <c r="C957" s="74" t="s">
        <v>147</v>
      </c>
      <c r="D957" s="71" t="s">
        <v>129</v>
      </c>
    </row>
    <row r="958" spans="1:4" hidden="1" x14ac:dyDescent="0.15">
      <c r="A958" s="71">
        <v>979</v>
      </c>
      <c r="B958" s="71" t="s">
        <v>117</v>
      </c>
      <c r="C958" s="74" t="s">
        <v>147</v>
      </c>
      <c r="D958" s="71" t="s">
        <v>129</v>
      </c>
    </row>
    <row r="959" spans="1:4" hidden="1" x14ac:dyDescent="0.15">
      <c r="A959" s="71">
        <v>980</v>
      </c>
      <c r="B959" s="71" t="s">
        <v>104</v>
      </c>
      <c r="C959" s="74" t="s">
        <v>147</v>
      </c>
      <c r="D959" s="71" t="s">
        <v>129</v>
      </c>
    </row>
  </sheetData>
  <sheetProtection password="C678" sheet="1" objects="1" scenarios="1"/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RowHeight="13.5" customHeight="1" zeroHeight="1" x14ac:dyDescent="0.15"/>
  <cols>
    <col min="1" max="16384" width="9" style="75"/>
  </cols>
  <sheetData>
    <row r="1" spans="1:9" hidden="1" x14ac:dyDescent="0.15">
      <c r="D1" s="75" t="s">
        <v>227</v>
      </c>
    </row>
    <row r="2" spans="1:9" hidden="1" x14ac:dyDescent="0.15">
      <c r="D2" s="76" t="s">
        <v>228</v>
      </c>
      <c r="E2" s="77"/>
    </row>
    <row r="3" spans="1:9" hidden="1" x14ac:dyDescent="0.15">
      <c r="B3" s="78"/>
      <c r="C3" s="79"/>
      <c r="D3" s="80"/>
      <c r="E3" s="80"/>
      <c r="F3" s="81"/>
      <c r="G3" s="80"/>
      <c r="H3" s="80"/>
      <c r="I3" s="80"/>
    </row>
    <row r="4" spans="1:9" hidden="1" x14ac:dyDescent="0.15">
      <c r="B4" s="82" t="s">
        <v>8</v>
      </c>
      <c r="C4" s="78" t="s">
        <v>229</v>
      </c>
      <c r="D4" s="78"/>
      <c r="E4" s="83"/>
      <c r="F4" s="84"/>
      <c r="G4" s="80"/>
      <c r="H4" s="80"/>
      <c r="I4" s="80"/>
    </row>
    <row r="5" spans="1:9" hidden="1" x14ac:dyDescent="0.15">
      <c r="A5" s="75" t="s">
        <v>230</v>
      </c>
      <c r="B5" s="75" t="s">
        <v>231</v>
      </c>
      <c r="C5" s="85" t="s">
        <v>190</v>
      </c>
      <c r="G5" s="86"/>
    </row>
    <row r="6" spans="1:9" hidden="1" x14ac:dyDescent="0.15">
      <c r="A6" s="75" t="s">
        <v>232</v>
      </c>
      <c r="B6" s="75" t="s">
        <v>233</v>
      </c>
      <c r="C6" s="85" t="s">
        <v>211</v>
      </c>
    </row>
    <row r="7" spans="1:9" hidden="1" x14ac:dyDescent="0.15">
      <c r="A7" s="75" t="s">
        <v>234</v>
      </c>
      <c r="B7" s="75" t="s">
        <v>235</v>
      </c>
      <c r="C7" s="85" t="s">
        <v>195</v>
      </c>
    </row>
    <row r="8" spans="1:9" hidden="1" x14ac:dyDescent="0.15">
      <c r="A8" s="75" t="s">
        <v>236</v>
      </c>
      <c r="B8" s="75" t="s">
        <v>237</v>
      </c>
      <c r="C8" s="85" t="s">
        <v>193</v>
      </c>
    </row>
    <row r="9" spans="1:9" hidden="1" x14ac:dyDescent="0.15">
      <c r="A9" s="75" t="s">
        <v>238</v>
      </c>
      <c r="B9" s="75" t="s">
        <v>239</v>
      </c>
      <c r="C9" s="85" t="s">
        <v>147</v>
      </c>
      <c r="G9" s="86"/>
    </row>
    <row r="10" spans="1:9" hidden="1" x14ac:dyDescent="0.15">
      <c r="A10" s="75" t="s">
        <v>240</v>
      </c>
      <c r="B10" s="75" t="s">
        <v>241</v>
      </c>
      <c r="C10" s="87" t="s">
        <v>203</v>
      </c>
    </row>
    <row r="11" spans="1:9" hidden="1" x14ac:dyDescent="0.15">
      <c r="A11" s="75" t="s">
        <v>242</v>
      </c>
      <c r="B11" s="75" t="s">
        <v>243</v>
      </c>
      <c r="C11" s="85" t="s">
        <v>225</v>
      </c>
    </row>
    <row r="12" spans="1:9" hidden="1" x14ac:dyDescent="0.15">
      <c r="A12" s="75" t="s">
        <v>244</v>
      </c>
      <c r="B12" s="75" t="s">
        <v>245</v>
      </c>
      <c r="C12" s="85" t="s">
        <v>200</v>
      </c>
    </row>
    <row r="13" spans="1:9" hidden="1" x14ac:dyDescent="0.15">
      <c r="A13" s="75" t="s">
        <v>246</v>
      </c>
      <c r="B13" s="75" t="s">
        <v>247</v>
      </c>
      <c r="C13" s="85" t="s">
        <v>185</v>
      </c>
    </row>
    <row r="14" spans="1:9" hidden="1" x14ac:dyDescent="0.15">
      <c r="A14" s="75" t="s">
        <v>248</v>
      </c>
      <c r="B14" s="75" t="s">
        <v>249</v>
      </c>
      <c r="C14" s="85" t="s">
        <v>201</v>
      </c>
    </row>
    <row r="15" spans="1:9" hidden="1" x14ac:dyDescent="0.15">
      <c r="A15" s="75" t="s">
        <v>250</v>
      </c>
      <c r="B15" s="75" t="s">
        <v>251</v>
      </c>
      <c r="C15" s="85" t="s">
        <v>206</v>
      </c>
    </row>
    <row r="16" spans="1:9" hidden="1" x14ac:dyDescent="0.15">
      <c r="A16" s="75" t="s">
        <v>252</v>
      </c>
      <c r="B16" s="75" t="s">
        <v>253</v>
      </c>
      <c r="C16" s="85" t="s">
        <v>191</v>
      </c>
    </row>
    <row r="17" spans="1:3" hidden="1" x14ac:dyDescent="0.15">
      <c r="A17" s="75" t="s">
        <v>254</v>
      </c>
      <c r="B17" s="75" t="s">
        <v>255</v>
      </c>
      <c r="C17" s="85" t="s">
        <v>182</v>
      </c>
    </row>
    <row r="18" spans="1:3" hidden="1" x14ac:dyDescent="0.15">
      <c r="A18" s="75" t="s">
        <v>256</v>
      </c>
      <c r="B18" s="75" t="s">
        <v>257</v>
      </c>
      <c r="C18" s="85" t="s">
        <v>157</v>
      </c>
    </row>
    <row r="19" spans="1:3" hidden="1" x14ac:dyDescent="0.15">
      <c r="A19" s="75" t="s">
        <v>258</v>
      </c>
      <c r="B19" s="76" t="s">
        <v>259</v>
      </c>
      <c r="C19" s="87" t="s">
        <v>143</v>
      </c>
    </row>
    <row r="20" spans="1:3" hidden="1" x14ac:dyDescent="0.15">
      <c r="A20" s="75" t="s">
        <v>260</v>
      </c>
      <c r="B20" s="75" t="s">
        <v>261</v>
      </c>
      <c r="C20" s="85" t="s">
        <v>214</v>
      </c>
    </row>
    <row r="21" spans="1:3" hidden="1" x14ac:dyDescent="0.15">
      <c r="A21" s="75" t="s">
        <v>262</v>
      </c>
      <c r="B21" s="75" t="s">
        <v>263</v>
      </c>
      <c r="C21" s="85" t="s">
        <v>187</v>
      </c>
    </row>
    <row r="22" spans="1:3" hidden="1" x14ac:dyDescent="0.15">
      <c r="A22" s="75" t="s">
        <v>264</v>
      </c>
      <c r="B22" s="75" t="s">
        <v>265</v>
      </c>
      <c r="C22" s="85" t="s">
        <v>175</v>
      </c>
    </row>
    <row r="23" spans="1:3" hidden="1" x14ac:dyDescent="0.15">
      <c r="A23" s="75" t="s">
        <v>266</v>
      </c>
      <c r="B23" s="75" t="s">
        <v>267</v>
      </c>
      <c r="C23" s="85" t="s">
        <v>194</v>
      </c>
    </row>
    <row r="24" spans="1:3" hidden="1" x14ac:dyDescent="0.15">
      <c r="A24" s="75" t="s">
        <v>268</v>
      </c>
      <c r="B24" s="75" t="s">
        <v>269</v>
      </c>
      <c r="C24" s="85" t="s">
        <v>183</v>
      </c>
    </row>
    <row r="25" spans="1:3" hidden="1" x14ac:dyDescent="0.15">
      <c r="A25" s="75" t="s">
        <v>270</v>
      </c>
      <c r="B25" s="75" t="s">
        <v>271</v>
      </c>
      <c r="C25" s="85" t="s">
        <v>154</v>
      </c>
    </row>
    <row r="26" spans="1:3" hidden="1" x14ac:dyDescent="0.15">
      <c r="A26" s="75" t="s">
        <v>272</v>
      </c>
      <c r="B26" s="75" t="s">
        <v>273</v>
      </c>
      <c r="C26" s="85" t="s">
        <v>159</v>
      </c>
    </row>
    <row r="27" spans="1:3" hidden="1" x14ac:dyDescent="0.15">
      <c r="A27" s="75" t="s">
        <v>274</v>
      </c>
      <c r="B27" s="75" t="s">
        <v>275</v>
      </c>
      <c r="C27" s="85" t="s">
        <v>98</v>
      </c>
    </row>
    <row r="28" spans="1:3" hidden="1" x14ac:dyDescent="0.15">
      <c r="A28" s="75" t="s">
        <v>276</v>
      </c>
      <c r="B28" s="75" t="s">
        <v>277</v>
      </c>
      <c r="C28" s="85" t="s">
        <v>155</v>
      </c>
    </row>
    <row r="29" spans="1:3" hidden="1" x14ac:dyDescent="0.15">
      <c r="A29" s="75" t="s">
        <v>278</v>
      </c>
      <c r="B29" s="75" t="s">
        <v>279</v>
      </c>
      <c r="C29" s="85" t="s">
        <v>222</v>
      </c>
    </row>
    <row r="30" spans="1:3" hidden="1" x14ac:dyDescent="0.15">
      <c r="A30" s="75" t="s">
        <v>280</v>
      </c>
      <c r="B30" s="75" t="s">
        <v>281</v>
      </c>
      <c r="C30" s="85" t="s">
        <v>171</v>
      </c>
    </row>
    <row r="31" spans="1:3" hidden="1" x14ac:dyDescent="0.15">
      <c r="A31" s="75" t="s">
        <v>282</v>
      </c>
      <c r="B31" s="75" t="s">
        <v>283</v>
      </c>
      <c r="C31" s="85" t="s">
        <v>142</v>
      </c>
    </row>
    <row r="32" spans="1:3" hidden="1" x14ac:dyDescent="0.15">
      <c r="A32" s="75" t="s">
        <v>284</v>
      </c>
      <c r="B32" s="75" t="s">
        <v>285</v>
      </c>
      <c r="C32" s="85" t="s">
        <v>219</v>
      </c>
    </row>
    <row r="33" spans="1:7" hidden="1" x14ac:dyDescent="0.15">
      <c r="A33" s="75" t="s">
        <v>286</v>
      </c>
      <c r="B33" s="75" t="s">
        <v>287</v>
      </c>
      <c r="C33" s="85" t="s">
        <v>151</v>
      </c>
    </row>
    <row r="34" spans="1:7" hidden="1" x14ac:dyDescent="0.15">
      <c r="A34" s="75" t="s">
        <v>288</v>
      </c>
      <c r="B34" s="75" t="s">
        <v>289</v>
      </c>
      <c r="C34" s="85" t="s">
        <v>213</v>
      </c>
    </row>
    <row r="35" spans="1:7" hidden="1" x14ac:dyDescent="0.15">
      <c r="A35" s="75" t="s">
        <v>290</v>
      </c>
      <c r="B35" s="75" t="s">
        <v>291</v>
      </c>
      <c r="C35" s="85" t="s">
        <v>177</v>
      </c>
    </row>
    <row r="36" spans="1:7" hidden="1" x14ac:dyDescent="0.15">
      <c r="A36" s="75" t="s">
        <v>292</v>
      </c>
      <c r="B36" s="75" t="s">
        <v>293</v>
      </c>
      <c r="C36" s="85" t="s">
        <v>210</v>
      </c>
    </row>
    <row r="37" spans="1:7" hidden="1" x14ac:dyDescent="0.15">
      <c r="A37" s="75" t="s">
        <v>294</v>
      </c>
      <c r="B37" s="75" t="s">
        <v>295</v>
      </c>
      <c r="C37" s="85" t="s">
        <v>181</v>
      </c>
    </row>
    <row r="38" spans="1:7" hidden="1" x14ac:dyDescent="0.15">
      <c r="A38" s="75" t="s">
        <v>296</v>
      </c>
      <c r="B38" s="75" t="s">
        <v>297</v>
      </c>
      <c r="C38" s="85" t="s">
        <v>149</v>
      </c>
    </row>
    <row r="39" spans="1:7" hidden="1" x14ac:dyDescent="0.15">
      <c r="A39" s="75" t="s">
        <v>298</v>
      </c>
      <c r="B39" s="75" t="s">
        <v>299</v>
      </c>
      <c r="C39" s="85" t="s">
        <v>169</v>
      </c>
    </row>
    <row r="40" spans="1:7" hidden="1" x14ac:dyDescent="0.15">
      <c r="A40" s="75" t="s">
        <v>300</v>
      </c>
      <c r="B40" s="76" t="s">
        <v>301</v>
      </c>
      <c r="C40" s="87" t="s">
        <v>161</v>
      </c>
    </row>
    <row r="41" spans="1:7" hidden="1" x14ac:dyDescent="0.15">
      <c r="A41" s="75" t="s">
        <v>302</v>
      </c>
      <c r="B41" s="75" t="s">
        <v>303</v>
      </c>
      <c r="C41" s="85" t="s">
        <v>163</v>
      </c>
      <c r="G41" s="86"/>
    </row>
    <row r="42" spans="1:7" hidden="1" x14ac:dyDescent="0.15">
      <c r="A42" s="75" t="s">
        <v>304</v>
      </c>
      <c r="B42" s="75" t="s">
        <v>305</v>
      </c>
      <c r="C42" s="85" t="s">
        <v>160</v>
      </c>
    </row>
    <row r="43" spans="1:7" hidden="1" x14ac:dyDescent="0.15">
      <c r="A43" s="75" t="s">
        <v>306</v>
      </c>
      <c r="B43" s="75" t="s">
        <v>307</v>
      </c>
      <c r="C43" s="85" t="s">
        <v>162</v>
      </c>
    </row>
    <row r="44" spans="1:7" hidden="1" x14ac:dyDescent="0.15">
      <c r="A44" s="75" t="s">
        <v>308</v>
      </c>
      <c r="B44" s="75" t="s">
        <v>309</v>
      </c>
      <c r="C44" s="85" t="s">
        <v>158</v>
      </c>
    </row>
    <row r="45" spans="1:7" hidden="1" x14ac:dyDescent="0.15">
      <c r="A45" s="75" t="s">
        <v>310</v>
      </c>
      <c r="B45" s="75" t="s">
        <v>311</v>
      </c>
      <c r="C45" s="85" t="s">
        <v>207</v>
      </c>
    </row>
    <row r="46" spans="1:7" hidden="1" x14ac:dyDescent="0.15">
      <c r="A46" s="75" t="s">
        <v>312</v>
      </c>
      <c r="B46" s="75" t="s">
        <v>313</v>
      </c>
      <c r="C46" s="85" t="s">
        <v>176</v>
      </c>
    </row>
    <row r="47" spans="1:7" hidden="1" x14ac:dyDescent="0.15">
      <c r="A47" s="75" t="s">
        <v>314</v>
      </c>
      <c r="B47" s="75" t="s">
        <v>315</v>
      </c>
      <c r="C47" s="85" t="s">
        <v>179</v>
      </c>
    </row>
    <row r="48" spans="1:7" hidden="1" x14ac:dyDescent="0.15">
      <c r="A48" s="75" t="s">
        <v>316</v>
      </c>
      <c r="B48" s="75" t="s">
        <v>317</v>
      </c>
      <c r="C48" s="85" t="s">
        <v>209</v>
      </c>
      <c r="G48" s="86"/>
    </row>
    <row r="49" spans="1:3" hidden="1" x14ac:dyDescent="0.15">
      <c r="A49" s="75" t="s">
        <v>318</v>
      </c>
      <c r="B49" s="75" t="s">
        <v>319</v>
      </c>
      <c r="C49" s="85" t="s">
        <v>204</v>
      </c>
    </row>
    <row r="50" spans="1:3" hidden="1" x14ac:dyDescent="0.15">
      <c r="A50" s="75" t="s">
        <v>320</v>
      </c>
      <c r="B50" s="75" t="s">
        <v>321</v>
      </c>
      <c r="C50" s="85" t="s">
        <v>221</v>
      </c>
    </row>
    <row r="51" spans="1:3" hidden="1" x14ac:dyDescent="0.15">
      <c r="A51" s="75" t="s">
        <v>322</v>
      </c>
      <c r="B51" s="75" t="s">
        <v>323</v>
      </c>
      <c r="C51" s="85" t="s">
        <v>196</v>
      </c>
    </row>
    <row r="52" spans="1:3" hidden="1" x14ac:dyDescent="0.15">
      <c r="A52" s="75" t="s">
        <v>324</v>
      </c>
      <c r="B52" s="75" t="s">
        <v>325</v>
      </c>
      <c r="C52" s="85" t="s">
        <v>167</v>
      </c>
    </row>
    <row r="53" spans="1:3" hidden="1" x14ac:dyDescent="0.15">
      <c r="A53" s="75" t="s">
        <v>326</v>
      </c>
      <c r="B53" s="75" t="s">
        <v>327</v>
      </c>
      <c r="C53" s="85" t="s">
        <v>215</v>
      </c>
    </row>
    <row r="54" spans="1:3" hidden="1" x14ac:dyDescent="0.15">
      <c r="A54" s="75" t="s">
        <v>328</v>
      </c>
      <c r="B54" s="75" t="s">
        <v>329</v>
      </c>
      <c r="C54" s="85" t="s">
        <v>156</v>
      </c>
    </row>
    <row r="55" spans="1:3" hidden="1" x14ac:dyDescent="0.15">
      <c r="A55" s="75" t="s">
        <v>330</v>
      </c>
      <c r="B55" s="75" t="s">
        <v>331</v>
      </c>
      <c r="C55" s="85" t="s">
        <v>218</v>
      </c>
    </row>
    <row r="56" spans="1:3" hidden="1" x14ac:dyDescent="0.15">
      <c r="A56" s="75" t="s">
        <v>332</v>
      </c>
      <c r="B56" s="75" t="s">
        <v>333</v>
      </c>
      <c r="C56" s="85" t="s">
        <v>137</v>
      </c>
    </row>
    <row r="57" spans="1:3" hidden="1" x14ac:dyDescent="0.15">
      <c r="A57" s="75" t="s">
        <v>334</v>
      </c>
      <c r="B57" s="75" t="s">
        <v>335</v>
      </c>
      <c r="C57" s="85" t="s">
        <v>186</v>
      </c>
    </row>
    <row r="58" spans="1:3" hidden="1" x14ac:dyDescent="0.15">
      <c r="A58" s="75" t="s">
        <v>336</v>
      </c>
      <c r="B58" s="75" t="s">
        <v>337</v>
      </c>
      <c r="C58" s="85" t="s">
        <v>208</v>
      </c>
    </row>
    <row r="59" spans="1:3" hidden="1" x14ac:dyDescent="0.15">
      <c r="A59" s="75" t="s">
        <v>338</v>
      </c>
      <c r="B59" s="75" t="s">
        <v>339</v>
      </c>
      <c r="C59" s="85" t="s">
        <v>202</v>
      </c>
    </row>
    <row r="60" spans="1:3" hidden="1" x14ac:dyDescent="0.15">
      <c r="A60" s="75" t="s">
        <v>340</v>
      </c>
      <c r="B60" s="75" t="s">
        <v>341</v>
      </c>
      <c r="C60" s="85" t="s">
        <v>226</v>
      </c>
    </row>
    <row r="61" spans="1:3" hidden="1" x14ac:dyDescent="0.15">
      <c r="A61" s="75" t="s">
        <v>342</v>
      </c>
      <c r="B61" s="75" t="s">
        <v>343</v>
      </c>
      <c r="C61" s="85" t="s">
        <v>197</v>
      </c>
    </row>
    <row r="62" spans="1:3" hidden="1" x14ac:dyDescent="0.15">
      <c r="A62" s="75" t="s">
        <v>344</v>
      </c>
      <c r="B62" s="75" t="s">
        <v>345</v>
      </c>
      <c r="C62" s="85" t="s">
        <v>224</v>
      </c>
    </row>
    <row r="63" spans="1:3" hidden="1" x14ac:dyDescent="0.15">
      <c r="A63" s="75" t="s">
        <v>346</v>
      </c>
      <c r="B63" s="75" t="s">
        <v>347</v>
      </c>
      <c r="C63" s="85" t="s">
        <v>205</v>
      </c>
    </row>
    <row r="64" spans="1:3" hidden="1" x14ac:dyDescent="0.15">
      <c r="A64" s="75" t="s">
        <v>348</v>
      </c>
      <c r="B64" s="75" t="s">
        <v>349</v>
      </c>
      <c r="C64" s="85" t="s">
        <v>223</v>
      </c>
    </row>
    <row r="65" spans="1:3" hidden="1" x14ac:dyDescent="0.15">
      <c r="A65" s="75" t="s">
        <v>350</v>
      </c>
      <c r="B65" s="75" t="s">
        <v>351</v>
      </c>
      <c r="C65" s="85" t="s">
        <v>168</v>
      </c>
    </row>
    <row r="66" spans="1:3" hidden="1" x14ac:dyDescent="0.15">
      <c r="A66" s="75" t="s">
        <v>352</v>
      </c>
      <c r="B66" s="75" t="s">
        <v>353</v>
      </c>
      <c r="C66" s="85" t="s">
        <v>165</v>
      </c>
    </row>
    <row r="67" spans="1:3" hidden="1" x14ac:dyDescent="0.15">
      <c r="A67" s="75" t="s">
        <v>354</v>
      </c>
      <c r="B67" s="75" t="s">
        <v>355</v>
      </c>
      <c r="C67" s="85" t="s">
        <v>166</v>
      </c>
    </row>
    <row r="68" spans="1:3" hidden="1" x14ac:dyDescent="0.15">
      <c r="A68" s="75" t="s">
        <v>356</v>
      </c>
      <c r="B68" s="75" t="s">
        <v>357</v>
      </c>
      <c r="C68" s="85" t="s">
        <v>170</v>
      </c>
    </row>
    <row r="69" spans="1:3" hidden="1" x14ac:dyDescent="0.15">
      <c r="A69" s="75" t="s">
        <v>358</v>
      </c>
      <c r="B69" s="75" t="s">
        <v>359</v>
      </c>
      <c r="C69" s="85" t="s">
        <v>173</v>
      </c>
    </row>
    <row r="70" spans="1:3" hidden="1" x14ac:dyDescent="0.15">
      <c r="A70" s="75" t="s">
        <v>360</v>
      </c>
      <c r="B70" s="75" t="s">
        <v>361</v>
      </c>
      <c r="C70" s="85" t="s">
        <v>180</v>
      </c>
    </row>
    <row r="71" spans="1:3" hidden="1" x14ac:dyDescent="0.15">
      <c r="A71" s="75" t="s">
        <v>362</v>
      </c>
      <c r="B71" s="75" t="s">
        <v>363</v>
      </c>
      <c r="C71" s="85" t="s">
        <v>220</v>
      </c>
    </row>
    <row r="72" spans="1:3" hidden="1" x14ac:dyDescent="0.15">
      <c r="A72" s="75" t="s">
        <v>364</v>
      </c>
      <c r="B72" s="75" t="s">
        <v>365</v>
      </c>
      <c r="C72" s="85" t="s">
        <v>174</v>
      </c>
    </row>
    <row r="73" spans="1:3" hidden="1" x14ac:dyDescent="0.15">
      <c r="A73" s="75" t="s">
        <v>366</v>
      </c>
      <c r="B73" s="75" t="s">
        <v>367</v>
      </c>
      <c r="C73" s="85" t="s">
        <v>184</v>
      </c>
    </row>
    <row r="74" spans="1:3" hidden="1" x14ac:dyDescent="0.15">
      <c r="A74" s="75" t="s">
        <v>368</v>
      </c>
      <c r="B74" s="75" t="s">
        <v>369</v>
      </c>
      <c r="C74" s="85" t="s">
        <v>130</v>
      </c>
    </row>
    <row r="75" spans="1:3" hidden="1" x14ac:dyDescent="0.15">
      <c r="A75" s="75" t="s">
        <v>370</v>
      </c>
      <c r="B75" s="75" t="s">
        <v>371</v>
      </c>
      <c r="C75" s="85" t="s">
        <v>172</v>
      </c>
    </row>
    <row r="76" spans="1:3" hidden="1" x14ac:dyDescent="0.15">
      <c r="A76" s="75" t="s">
        <v>372</v>
      </c>
      <c r="B76" s="75" t="s">
        <v>373</v>
      </c>
      <c r="C76" s="85" t="s">
        <v>164</v>
      </c>
    </row>
    <row r="77" spans="1:3" hidden="1" x14ac:dyDescent="0.15">
      <c r="A77" s="75" t="s">
        <v>374</v>
      </c>
      <c r="B77" s="75" t="s">
        <v>375</v>
      </c>
      <c r="C77" s="85" t="s">
        <v>212</v>
      </c>
    </row>
    <row r="78" spans="1:3" hidden="1" x14ac:dyDescent="0.15">
      <c r="A78" s="75" t="s">
        <v>376</v>
      </c>
      <c r="B78" s="75" t="s">
        <v>377</v>
      </c>
      <c r="C78" s="85" t="s">
        <v>188</v>
      </c>
    </row>
    <row r="79" spans="1:3" hidden="1" x14ac:dyDescent="0.15">
      <c r="C79" s="85"/>
    </row>
    <row r="80" spans="1:3" hidden="1" x14ac:dyDescent="0.15">
      <c r="C80" s="85"/>
    </row>
    <row r="81" spans="3:3" hidden="1" x14ac:dyDescent="0.15">
      <c r="C81" s="85"/>
    </row>
    <row r="82" spans="3:3" hidden="1" x14ac:dyDescent="0.15">
      <c r="C82" s="85"/>
    </row>
    <row r="83" spans="3:3" hidden="1" x14ac:dyDescent="0.15">
      <c r="C83" s="85"/>
    </row>
    <row r="84" spans="3:3" hidden="1" x14ac:dyDescent="0.15"/>
    <row r="85" spans="3:3" hidden="1" x14ac:dyDescent="0.15"/>
    <row r="86" spans="3:3" hidden="1" x14ac:dyDescent="0.15"/>
    <row r="87" spans="3:3" hidden="1" x14ac:dyDescent="0.15"/>
    <row r="88" spans="3:3" hidden="1" x14ac:dyDescent="0.15"/>
    <row r="89" spans="3:3" hidden="1" x14ac:dyDescent="0.15"/>
    <row r="90" spans="3:3" hidden="1" x14ac:dyDescent="0.15"/>
    <row r="91" spans="3:3" hidden="1" x14ac:dyDescent="0.15"/>
    <row r="92" spans="3:3" hidden="1" x14ac:dyDescent="0.15">
      <c r="C92" s="76"/>
    </row>
    <row r="93" spans="3:3" hidden="1" x14ac:dyDescent="0.15"/>
    <row r="94" spans="3:3" hidden="1" x14ac:dyDescent="0.15"/>
    <row r="95" spans="3:3" hidden="1" x14ac:dyDescent="0.15"/>
    <row r="96" spans="3:3" hidden="1" x14ac:dyDescent="0.15"/>
    <row r="97" spans="7:7" hidden="1" x14ac:dyDescent="0.15"/>
    <row r="98" spans="7:7" hidden="1" x14ac:dyDescent="0.15"/>
    <row r="99" spans="7:7" hidden="1" x14ac:dyDescent="0.15"/>
    <row r="100" spans="7:7" hidden="1" x14ac:dyDescent="0.15"/>
    <row r="101" spans="7:7" hidden="1" x14ac:dyDescent="0.15"/>
    <row r="102" spans="7:7" hidden="1" x14ac:dyDescent="0.15"/>
    <row r="103" spans="7:7" hidden="1" x14ac:dyDescent="0.15"/>
    <row r="104" spans="7:7" hidden="1" x14ac:dyDescent="0.15"/>
    <row r="105" spans="7:7" hidden="1" x14ac:dyDescent="0.15">
      <c r="G105" s="86"/>
    </row>
    <row r="106" spans="7:7" hidden="1" x14ac:dyDescent="0.15"/>
    <row r="107" spans="7:7" hidden="1" x14ac:dyDescent="0.15"/>
    <row r="108" spans="7:7" hidden="1" x14ac:dyDescent="0.15"/>
    <row r="109" spans="7:7" hidden="1" x14ac:dyDescent="0.15"/>
    <row r="110" spans="7:7" hidden="1" x14ac:dyDescent="0.15"/>
    <row r="111" spans="7:7" hidden="1" x14ac:dyDescent="0.15"/>
    <row r="112" spans="7:7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7:7" hidden="1" x14ac:dyDescent="0.15"/>
    <row r="130" spans="7:7" hidden="1" x14ac:dyDescent="0.15"/>
    <row r="131" spans="7:7" hidden="1" x14ac:dyDescent="0.15"/>
    <row r="132" spans="7:7" hidden="1" x14ac:dyDescent="0.15">
      <c r="G132" s="86"/>
    </row>
    <row r="133" spans="7:7" hidden="1" x14ac:dyDescent="0.15"/>
    <row r="134" spans="7:7" hidden="1" x14ac:dyDescent="0.15"/>
    <row r="135" spans="7:7" hidden="1" x14ac:dyDescent="0.15"/>
    <row r="136" spans="7:7" hidden="1" x14ac:dyDescent="0.15"/>
    <row r="137" spans="7:7" hidden="1" x14ac:dyDescent="0.15"/>
    <row r="138" spans="7:7" hidden="1" x14ac:dyDescent="0.15"/>
    <row r="139" spans="7:7" hidden="1" x14ac:dyDescent="0.15"/>
    <row r="140" spans="7:7" hidden="1" x14ac:dyDescent="0.15"/>
    <row r="141" spans="7:7" hidden="1" x14ac:dyDescent="0.15"/>
    <row r="142" spans="7:7" hidden="1" x14ac:dyDescent="0.15"/>
    <row r="143" spans="7:7" hidden="1" x14ac:dyDescent="0.15"/>
    <row r="144" spans="7:7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spans="7:7" hidden="1" x14ac:dyDescent="0.15"/>
    <row r="162" spans="7:7" hidden="1" x14ac:dyDescent="0.15"/>
    <row r="163" spans="7:7" hidden="1" x14ac:dyDescent="0.15">
      <c r="G163" s="86"/>
    </row>
    <row r="164" spans="7:7" hidden="1" x14ac:dyDescent="0.15"/>
    <row r="165" spans="7:7" hidden="1" x14ac:dyDescent="0.15"/>
    <row r="166" spans="7:7" hidden="1" x14ac:dyDescent="0.15"/>
    <row r="167" spans="7:7" hidden="1" x14ac:dyDescent="0.15"/>
    <row r="168" spans="7:7" hidden="1" x14ac:dyDescent="0.15"/>
    <row r="169" spans="7:7" hidden="1" x14ac:dyDescent="0.15"/>
    <row r="170" spans="7:7" hidden="1" x14ac:dyDescent="0.15"/>
    <row r="171" spans="7:7" hidden="1" x14ac:dyDescent="0.15"/>
    <row r="172" spans="7:7" hidden="1" x14ac:dyDescent="0.15">
      <c r="G172" s="86"/>
    </row>
    <row r="173" spans="7:7" hidden="1" x14ac:dyDescent="0.15"/>
    <row r="174" spans="7:7" hidden="1" x14ac:dyDescent="0.15"/>
    <row r="175" spans="7:7" hidden="1" x14ac:dyDescent="0.15"/>
    <row r="176" spans="7:7" hidden="1" x14ac:dyDescent="0.15"/>
    <row r="177" spans="3:7" hidden="1" x14ac:dyDescent="0.15"/>
    <row r="178" spans="3:7" hidden="1" x14ac:dyDescent="0.15"/>
    <row r="179" spans="3:7" hidden="1" x14ac:dyDescent="0.15"/>
    <row r="180" spans="3:7" hidden="1" x14ac:dyDescent="0.15">
      <c r="G180" s="86"/>
    </row>
    <row r="181" spans="3:7" hidden="1" x14ac:dyDescent="0.15">
      <c r="C181" s="76"/>
    </row>
    <row r="182" spans="3:7" hidden="1" x14ac:dyDescent="0.15">
      <c r="G182" s="86"/>
    </row>
    <row r="183" spans="3:7" hidden="1" x14ac:dyDescent="0.15"/>
    <row r="184" spans="3:7" hidden="1" x14ac:dyDescent="0.15"/>
    <row r="185" spans="3:7" hidden="1" x14ac:dyDescent="0.15">
      <c r="G185" s="86"/>
    </row>
    <row r="186" spans="3:7" hidden="1" x14ac:dyDescent="0.15"/>
    <row r="187" spans="3:7" hidden="1" x14ac:dyDescent="0.15"/>
    <row r="188" spans="3:7" hidden="1" x14ac:dyDescent="0.15"/>
    <row r="189" spans="3:7" hidden="1" x14ac:dyDescent="0.15"/>
    <row r="190" spans="3:7" hidden="1" x14ac:dyDescent="0.15">
      <c r="G190" s="86"/>
    </row>
    <row r="191" spans="3:7" hidden="1" x14ac:dyDescent="0.15"/>
    <row r="192" spans="3:7" hidden="1" x14ac:dyDescent="0.15"/>
    <row r="193" spans="2:7" hidden="1" x14ac:dyDescent="0.15">
      <c r="B193" s="76"/>
      <c r="C193" s="76"/>
    </row>
    <row r="194" spans="2:7" hidden="1" x14ac:dyDescent="0.15"/>
    <row r="195" spans="2:7" hidden="1" x14ac:dyDescent="0.15"/>
    <row r="196" spans="2:7" hidden="1" x14ac:dyDescent="0.15">
      <c r="G196" s="86"/>
    </row>
    <row r="197" spans="2:7" hidden="1" x14ac:dyDescent="0.15"/>
    <row r="198" spans="2:7" hidden="1" x14ac:dyDescent="0.15"/>
    <row r="199" spans="2:7" hidden="1" x14ac:dyDescent="0.15"/>
    <row r="200" spans="2:7" hidden="1" x14ac:dyDescent="0.15"/>
    <row r="201" spans="2:7" hidden="1" x14ac:dyDescent="0.15"/>
    <row r="202" spans="2:7" hidden="1" x14ac:dyDescent="0.15"/>
    <row r="203" spans="2:7" hidden="1" x14ac:dyDescent="0.15"/>
    <row r="204" spans="2:7" hidden="1" x14ac:dyDescent="0.15"/>
    <row r="205" spans="2:7" hidden="1" x14ac:dyDescent="0.15"/>
    <row r="206" spans="2:7" hidden="1" x14ac:dyDescent="0.15"/>
    <row r="207" spans="2:7" hidden="1" x14ac:dyDescent="0.15"/>
    <row r="208" spans="2:7" hidden="1" x14ac:dyDescent="0.15"/>
    <row r="209" spans="7:7" hidden="1" x14ac:dyDescent="0.15"/>
    <row r="210" spans="7:7" hidden="1" x14ac:dyDescent="0.15"/>
    <row r="211" spans="7:7" hidden="1" x14ac:dyDescent="0.15"/>
    <row r="212" spans="7:7" hidden="1" x14ac:dyDescent="0.15"/>
    <row r="213" spans="7:7" hidden="1" x14ac:dyDescent="0.15"/>
    <row r="214" spans="7:7" hidden="1" x14ac:dyDescent="0.15"/>
    <row r="215" spans="7:7" hidden="1" x14ac:dyDescent="0.15"/>
    <row r="216" spans="7:7" hidden="1" x14ac:dyDescent="0.15"/>
    <row r="217" spans="7:7" hidden="1" x14ac:dyDescent="0.15"/>
    <row r="218" spans="7:7" hidden="1" x14ac:dyDescent="0.15"/>
    <row r="219" spans="7:7" hidden="1" x14ac:dyDescent="0.15">
      <c r="G219" s="86"/>
    </row>
    <row r="220" spans="7:7" hidden="1" x14ac:dyDescent="0.15"/>
    <row r="221" spans="7:7" hidden="1" x14ac:dyDescent="0.15"/>
    <row r="222" spans="7:7" hidden="1" x14ac:dyDescent="0.15"/>
    <row r="223" spans="7:7" hidden="1" x14ac:dyDescent="0.15"/>
    <row r="224" spans="7:7" hidden="1" x14ac:dyDescent="0.15"/>
    <row r="225" spans="7:7" hidden="1" x14ac:dyDescent="0.15">
      <c r="G225" s="86"/>
    </row>
    <row r="226" spans="7:7" hidden="1" x14ac:dyDescent="0.15"/>
    <row r="227" spans="7:7" hidden="1" x14ac:dyDescent="0.15">
      <c r="G227" s="86"/>
    </row>
    <row r="228" spans="7:7" hidden="1" x14ac:dyDescent="0.15">
      <c r="G228" s="86"/>
    </row>
    <row r="229" spans="7:7" hidden="1" x14ac:dyDescent="0.15"/>
    <row r="230" spans="7:7" hidden="1" x14ac:dyDescent="0.15">
      <c r="G230" s="86"/>
    </row>
    <row r="231" spans="7:7" hidden="1" x14ac:dyDescent="0.15"/>
    <row r="232" spans="7:7" hidden="1" x14ac:dyDescent="0.15"/>
    <row r="233" spans="7:7" hidden="1" x14ac:dyDescent="0.15"/>
    <row r="234" spans="7:7" hidden="1" x14ac:dyDescent="0.15"/>
    <row r="235" spans="7:7" hidden="1" x14ac:dyDescent="0.15"/>
    <row r="236" spans="7:7" hidden="1" x14ac:dyDescent="0.15"/>
    <row r="237" spans="7:7" hidden="1" x14ac:dyDescent="0.15"/>
    <row r="238" spans="7:7" hidden="1" x14ac:dyDescent="0.15"/>
    <row r="239" spans="7:7" hidden="1" x14ac:dyDescent="0.15"/>
    <row r="240" spans="7:7" hidden="1" x14ac:dyDescent="0.15"/>
    <row r="241" spans="7:7" hidden="1" x14ac:dyDescent="0.15"/>
    <row r="242" spans="7:7" hidden="1" x14ac:dyDescent="0.15"/>
    <row r="243" spans="7:7" hidden="1" x14ac:dyDescent="0.15"/>
    <row r="244" spans="7:7" hidden="1" x14ac:dyDescent="0.15"/>
    <row r="245" spans="7:7" hidden="1" x14ac:dyDescent="0.15"/>
    <row r="246" spans="7:7" hidden="1" x14ac:dyDescent="0.15"/>
    <row r="247" spans="7:7" hidden="1" x14ac:dyDescent="0.15">
      <c r="G247" s="86"/>
    </row>
    <row r="248" spans="7:7" hidden="1" x14ac:dyDescent="0.15"/>
    <row r="249" spans="7:7" hidden="1" x14ac:dyDescent="0.15"/>
    <row r="250" spans="7:7" hidden="1" x14ac:dyDescent="0.15">
      <c r="G250" s="86"/>
    </row>
    <row r="251" spans="7:7" hidden="1" x14ac:dyDescent="0.15"/>
    <row r="252" spans="7:7" hidden="1" x14ac:dyDescent="0.15">
      <c r="G252" s="86"/>
    </row>
    <row r="253" spans="7:7" hidden="1" x14ac:dyDescent="0.15"/>
    <row r="254" spans="7:7" hidden="1" x14ac:dyDescent="0.15"/>
    <row r="255" spans="7:7" hidden="1" x14ac:dyDescent="0.15"/>
    <row r="256" spans="7:7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spans="3:7" hidden="1" x14ac:dyDescent="0.15"/>
    <row r="274" spans="3:7" hidden="1" x14ac:dyDescent="0.15"/>
    <row r="275" spans="3:7" hidden="1" x14ac:dyDescent="0.15"/>
    <row r="276" spans="3:7" hidden="1" x14ac:dyDescent="0.15"/>
    <row r="277" spans="3:7" hidden="1" x14ac:dyDescent="0.15"/>
    <row r="278" spans="3:7" hidden="1" x14ac:dyDescent="0.15"/>
    <row r="279" spans="3:7" hidden="1" x14ac:dyDescent="0.15"/>
    <row r="280" spans="3:7" hidden="1" x14ac:dyDescent="0.15"/>
    <row r="281" spans="3:7" hidden="1" x14ac:dyDescent="0.15">
      <c r="C281" s="76"/>
      <c r="G281" s="86"/>
    </row>
    <row r="282" spans="3:7" hidden="1" x14ac:dyDescent="0.15"/>
    <row r="283" spans="3:7" hidden="1" x14ac:dyDescent="0.15"/>
    <row r="284" spans="3:7" hidden="1" x14ac:dyDescent="0.15"/>
    <row r="285" spans="3:7" hidden="1" x14ac:dyDescent="0.15"/>
    <row r="286" spans="3:7" hidden="1" x14ac:dyDescent="0.15"/>
    <row r="287" spans="3:7" hidden="1" x14ac:dyDescent="0.15"/>
    <row r="288" spans="3:7" hidden="1" x14ac:dyDescent="0.15"/>
    <row r="289" spans="2:7" hidden="1" x14ac:dyDescent="0.15"/>
    <row r="290" spans="2:7" hidden="1" x14ac:dyDescent="0.15"/>
    <row r="291" spans="2:7" hidden="1" x14ac:dyDescent="0.15"/>
    <row r="292" spans="2:7" hidden="1" x14ac:dyDescent="0.15"/>
    <row r="293" spans="2:7" hidden="1" x14ac:dyDescent="0.15"/>
    <row r="294" spans="2:7" hidden="1" x14ac:dyDescent="0.15"/>
    <row r="295" spans="2:7" hidden="1" x14ac:dyDescent="0.15"/>
    <row r="296" spans="2:7" hidden="1" x14ac:dyDescent="0.15"/>
    <row r="297" spans="2:7" hidden="1" x14ac:dyDescent="0.15">
      <c r="G297" s="86"/>
    </row>
    <row r="298" spans="2:7" hidden="1" x14ac:dyDescent="0.15"/>
    <row r="299" spans="2:7" hidden="1" x14ac:dyDescent="0.15">
      <c r="B299" s="76"/>
      <c r="C299" s="76"/>
    </row>
    <row r="300" spans="2:7" hidden="1" x14ac:dyDescent="0.15"/>
    <row r="301" spans="2:7" hidden="1" x14ac:dyDescent="0.15"/>
    <row r="302" spans="2:7" hidden="1" x14ac:dyDescent="0.15"/>
    <row r="303" spans="2:7" hidden="1" x14ac:dyDescent="0.15"/>
    <row r="304" spans="2:7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spans="2:3" hidden="1" x14ac:dyDescent="0.15"/>
    <row r="322" spans="2:3" hidden="1" x14ac:dyDescent="0.15"/>
    <row r="323" spans="2:3" hidden="1" x14ac:dyDescent="0.15"/>
    <row r="324" spans="2:3" hidden="1" x14ac:dyDescent="0.15"/>
    <row r="325" spans="2:3" hidden="1" x14ac:dyDescent="0.15"/>
    <row r="326" spans="2:3" hidden="1" x14ac:dyDescent="0.15"/>
    <row r="327" spans="2:3" hidden="1" x14ac:dyDescent="0.15"/>
    <row r="328" spans="2:3" hidden="1" x14ac:dyDescent="0.15"/>
    <row r="329" spans="2:3" hidden="1" x14ac:dyDescent="0.15"/>
    <row r="330" spans="2:3" hidden="1" x14ac:dyDescent="0.15"/>
    <row r="331" spans="2:3" hidden="1" x14ac:dyDescent="0.15">
      <c r="B331" s="76"/>
      <c r="C331" s="76"/>
    </row>
    <row r="332" spans="2:3" hidden="1" x14ac:dyDescent="0.15"/>
    <row r="333" spans="2:3" hidden="1" x14ac:dyDescent="0.15"/>
    <row r="334" spans="2:3" hidden="1" x14ac:dyDescent="0.15"/>
    <row r="335" spans="2:3" hidden="1" x14ac:dyDescent="0.15"/>
    <row r="336" spans="2:3" hidden="1" x14ac:dyDescent="0.15"/>
    <row r="337" spans="2:7" hidden="1" x14ac:dyDescent="0.15">
      <c r="G337" s="86"/>
    </row>
    <row r="338" spans="2:7" hidden="1" x14ac:dyDescent="0.15"/>
    <row r="339" spans="2:7" hidden="1" x14ac:dyDescent="0.15"/>
    <row r="340" spans="2:7" hidden="1" x14ac:dyDescent="0.15"/>
    <row r="341" spans="2:7" hidden="1" x14ac:dyDescent="0.15"/>
    <row r="342" spans="2:7" hidden="1" x14ac:dyDescent="0.15"/>
    <row r="343" spans="2:7" hidden="1" x14ac:dyDescent="0.15">
      <c r="B343" s="75" t="s">
        <v>263</v>
      </c>
      <c r="C343" s="75" t="s">
        <v>187</v>
      </c>
      <c r="D343" s="75">
        <v>23</v>
      </c>
      <c r="E343" s="75">
        <v>13</v>
      </c>
      <c r="F343" s="75">
        <v>7</v>
      </c>
    </row>
    <row r="344" spans="2:7" hidden="1" x14ac:dyDescent="0.15">
      <c r="B344" s="75" t="s">
        <v>343</v>
      </c>
      <c r="C344" s="75" t="s">
        <v>197</v>
      </c>
      <c r="D344" s="75">
        <v>16</v>
      </c>
      <c r="E344" s="75">
        <v>11</v>
      </c>
    </row>
    <row r="345" spans="2:7" hidden="1" x14ac:dyDescent="0.15">
      <c r="B345" s="75" t="s">
        <v>349</v>
      </c>
      <c r="C345" s="75" t="s">
        <v>223</v>
      </c>
      <c r="D345" s="75">
        <v>9</v>
      </c>
      <c r="E345" s="75">
        <v>8</v>
      </c>
      <c r="F345" s="75">
        <v>0</v>
      </c>
    </row>
    <row r="346" spans="2:7" hidden="1" x14ac:dyDescent="0.15">
      <c r="B346" s="75" t="s">
        <v>377</v>
      </c>
      <c r="C346" s="75" t="s">
        <v>188</v>
      </c>
      <c r="D346" s="75">
        <v>35</v>
      </c>
      <c r="E346" s="75">
        <v>26</v>
      </c>
      <c r="F346" s="75">
        <v>6</v>
      </c>
    </row>
    <row r="347" spans="2:7" hidden="1" x14ac:dyDescent="0.15"/>
    <row r="348" spans="2:7" hidden="1" x14ac:dyDescent="0.15"/>
    <row r="349" spans="2:7" hidden="1" x14ac:dyDescent="0.15"/>
    <row r="350" spans="2:7" hidden="1" x14ac:dyDescent="0.15"/>
    <row r="351" spans="2:7" hidden="1" x14ac:dyDescent="0.15"/>
    <row r="352" spans="2:7" hidden="1" x14ac:dyDescent="0.15"/>
    <row r="353" spans="2:7" hidden="1" x14ac:dyDescent="0.15">
      <c r="B353" s="75" t="s">
        <v>251</v>
      </c>
      <c r="C353" s="75" t="s">
        <v>206</v>
      </c>
      <c r="D353" s="75">
        <v>15</v>
      </c>
      <c r="E353" s="75">
        <v>10</v>
      </c>
      <c r="G353" s="86"/>
    </row>
    <row r="354" spans="2:7" hidden="1" x14ac:dyDescent="0.15">
      <c r="B354" s="75" t="s">
        <v>231</v>
      </c>
      <c r="C354" s="75" t="s">
        <v>190</v>
      </c>
      <c r="D354" s="75">
        <v>11</v>
      </c>
      <c r="E354" s="75">
        <v>7</v>
      </c>
      <c r="F354" s="75">
        <v>1</v>
      </c>
    </row>
    <row r="355" spans="2:7" hidden="1" x14ac:dyDescent="0.15">
      <c r="B355" s="75" t="s">
        <v>233</v>
      </c>
      <c r="C355" s="76" t="s">
        <v>211</v>
      </c>
      <c r="D355" s="75">
        <v>8</v>
      </c>
      <c r="E355" s="75">
        <v>8</v>
      </c>
      <c r="G355" s="86"/>
    </row>
    <row r="356" spans="2:7" hidden="1" x14ac:dyDescent="0.15">
      <c r="B356" s="75" t="s">
        <v>378</v>
      </c>
      <c r="C356" s="75" t="s">
        <v>379</v>
      </c>
      <c r="D356" s="75">
        <v>19</v>
      </c>
      <c r="E356" s="75">
        <v>15</v>
      </c>
      <c r="F356" s="75">
        <v>8</v>
      </c>
      <c r="G356" s="86"/>
    </row>
    <row r="357" spans="2:7" hidden="1" x14ac:dyDescent="0.15">
      <c r="B357" s="75" t="s">
        <v>237</v>
      </c>
      <c r="C357" s="75" t="s">
        <v>193</v>
      </c>
      <c r="D357" s="75">
        <v>19</v>
      </c>
      <c r="E357" s="75">
        <v>16</v>
      </c>
      <c r="F357" s="75">
        <v>8</v>
      </c>
    </row>
    <row r="358" spans="2:7" hidden="1" x14ac:dyDescent="0.15">
      <c r="B358" s="75" t="s">
        <v>239</v>
      </c>
      <c r="C358" s="75" t="s">
        <v>147</v>
      </c>
      <c r="D358" s="75">
        <v>49</v>
      </c>
      <c r="E358" s="75">
        <v>33</v>
      </c>
      <c r="F358" s="75">
        <v>12</v>
      </c>
    </row>
    <row r="359" spans="2:7" hidden="1" x14ac:dyDescent="0.15">
      <c r="B359" s="75" t="s">
        <v>241</v>
      </c>
      <c r="C359" s="75" t="s">
        <v>203</v>
      </c>
      <c r="D359" s="75">
        <v>48</v>
      </c>
      <c r="E359" s="75">
        <v>31</v>
      </c>
    </row>
    <row r="360" spans="2:7" hidden="1" x14ac:dyDescent="0.15">
      <c r="B360" s="75" t="s">
        <v>380</v>
      </c>
      <c r="C360" s="75" t="s">
        <v>381</v>
      </c>
      <c r="D360" s="75">
        <v>20</v>
      </c>
      <c r="E360" s="75">
        <v>13</v>
      </c>
      <c r="F360" s="75">
        <v>1</v>
      </c>
    </row>
    <row r="361" spans="2:7" hidden="1" x14ac:dyDescent="0.15">
      <c r="B361" s="76" t="s">
        <v>245</v>
      </c>
      <c r="C361" s="76" t="s">
        <v>200</v>
      </c>
      <c r="D361" s="75">
        <v>24</v>
      </c>
      <c r="E361" s="75">
        <v>20</v>
      </c>
    </row>
    <row r="362" spans="2:7" hidden="1" x14ac:dyDescent="0.15">
      <c r="B362" s="75" t="s">
        <v>247</v>
      </c>
      <c r="C362" s="75" t="s">
        <v>185</v>
      </c>
      <c r="D362" s="75">
        <v>24</v>
      </c>
      <c r="E362" s="75">
        <v>17</v>
      </c>
      <c r="F362" s="75">
        <v>39</v>
      </c>
    </row>
    <row r="363" spans="2:7" hidden="1" x14ac:dyDescent="0.15">
      <c r="B363" s="75" t="s">
        <v>249</v>
      </c>
      <c r="C363" s="76" t="s">
        <v>201</v>
      </c>
      <c r="D363" s="75">
        <v>23</v>
      </c>
      <c r="E363" s="75">
        <v>16</v>
      </c>
      <c r="F363" s="75">
        <v>0</v>
      </c>
    </row>
    <row r="364" spans="2:7" hidden="1" x14ac:dyDescent="0.15">
      <c r="B364" s="75" t="s">
        <v>251</v>
      </c>
      <c r="C364" s="75" t="s">
        <v>206</v>
      </c>
      <c r="D364" s="75">
        <v>15</v>
      </c>
      <c r="E364" s="75">
        <v>10</v>
      </c>
    </row>
    <row r="365" spans="2:7" hidden="1" x14ac:dyDescent="0.15">
      <c r="B365" s="75" t="s">
        <v>253</v>
      </c>
      <c r="C365" s="75" t="s">
        <v>191</v>
      </c>
      <c r="D365" s="75">
        <v>34</v>
      </c>
      <c r="E365" s="75">
        <v>29</v>
      </c>
      <c r="F365" s="75">
        <v>3</v>
      </c>
    </row>
    <row r="366" spans="2:7" hidden="1" x14ac:dyDescent="0.15">
      <c r="B366" s="75" t="s">
        <v>257</v>
      </c>
      <c r="C366" s="75" t="s">
        <v>157</v>
      </c>
      <c r="D366" s="75">
        <v>78</v>
      </c>
      <c r="E366" s="75">
        <v>59</v>
      </c>
      <c r="F366" s="75">
        <v>6</v>
      </c>
    </row>
    <row r="367" spans="2:7" hidden="1" x14ac:dyDescent="0.15">
      <c r="B367" s="75" t="s">
        <v>259</v>
      </c>
      <c r="C367" s="75" t="s">
        <v>143</v>
      </c>
      <c r="D367" s="75">
        <v>177</v>
      </c>
      <c r="E367" s="75">
        <v>128</v>
      </c>
      <c r="F367" s="75">
        <v>65</v>
      </c>
    </row>
    <row r="368" spans="2:7" hidden="1" x14ac:dyDescent="0.15">
      <c r="B368" s="75" t="s">
        <v>382</v>
      </c>
      <c r="C368" s="75" t="s">
        <v>383</v>
      </c>
      <c r="D368" s="75">
        <v>2</v>
      </c>
      <c r="E368" s="75">
        <v>2</v>
      </c>
      <c r="F368" s="75">
        <v>16</v>
      </c>
    </row>
    <row r="369" spans="2:7" hidden="1" x14ac:dyDescent="0.15">
      <c r="B369" s="76" t="s">
        <v>263</v>
      </c>
      <c r="C369" s="76" t="s">
        <v>187</v>
      </c>
      <c r="D369" s="75">
        <v>23</v>
      </c>
      <c r="E369" s="75">
        <v>13</v>
      </c>
      <c r="F369" s="75">
        <v>7</v>
      </c>
    </row>
    <row r="370" spans="2:7" hidden="1" x14ac:dyDescent="0.15">
      <c r="B370" s="75" t="s">
        <v>384</v>
      </c>
      <c r="C370" s="75" t="s">
        <v>385</v>
      </c>
      <c r="F370" s="75">
        <v>2</v>
      </c>
      <c r="G370" s="86"/>
    </row>
    <row r="371" spans="2:7" hidden="1" x14ac:dyDescent="0.15">
      <c r="B371" s="75" t="s">
        <v>267</v>
      </c>
      <c r="C371" s="75" t="s">
        <v>194</v>
      </c>
      <c r="D371" s="75">
        <v>15</v>
      </c>
      <c r="E371" s="75">
        <v>12</v>
      </c>
      <c r="F371" s="75">
        <v>11</v>
      </c>
    </row>
    <row r="372" spans="2:7" hidden="1" x14ac:dyDescent="0.15">
      <c r="B372" s="75" t="s">
        <v>269</v>
      </c>
      <c r="C372" s="75" t="s">
        <v>183</v>
      </c>
      <c r="D372" s="75">
        <v>46</v>
      </c>
      <c r="E372" s="75">
        <v>37</v>
      </c>
      <c r="F372" s="75">
        <v>16</v>
      </c>
    </row>
    <row r="373" spans="2:7" hidden="1" x14ac:dyDescent="0.15">
      <c r="B373" s="75" t="s">
        <v>271</v>
      </c>
      <c r="C373" s="75" t="s">
        <v>154</v>
      </c>
      <c r="D373" s="75">
        <v>74</v>
      </c>
      <c r="E373" s="75">
        <v>54</v>
      </c>
      <c r="F373" s="75">
        <v>9</v>
      </c>
    </row>
    <row r="374" spans="2:7" hidden="1" x14ac:dyDescent="0.15">
      <c r="B374" s="75" t="s">
        <v>297</v>
      </c>
      <c r="C374" s="75" t="s">
        <v>149</v>
      </c>
      <c r="D374" s="75">
        <v>55</v>
      </c>
      <c r="E374" s="75">
        <v>42</v>
      </c>
      <c r="F374" s="75">
        <v>0</v>
      </c>
    </row>
    <row r="375" spans="2:7" hidden="1" x14ac:dyDescent="0.15">
      <c r="B375" s="75" t="s">
        <v>319</v>
      </c>
      <c r="C375" s="75" t="s">
        <v>204</v>
      </c>
      <c r="D375" s="75">
        <v>30</v>
      </c>
      <c r="E375" s="75">
        <v>18</v>
      </c>
      <c r="F375" s="75">
        <v>0</v>
      </c>
    </row>
    <row r="376" spans="2:7" hidden="1" x14ac:dyDescent="0.15">
      <c r="B376" s="75" t="s">
        <v>323</v>
      </c>
      <c r="C376" s="75" t="s">
        <v>196</v>
      </c>
      <c r="D376" s="75">
        <v>30</v>
      </c>
      <c r="E376" s="75">
        <v>19</v>
      </c>
      <c r="F376" s="75">
        <v>5</v>
      </c>
    </row>
    <row r="377" spans="2:7" hidden="1" x14ac:dyDescent="0.15">
      <c r="B377" s="75" t="s">
        <v>327</v>
      </c>
      <c r="C377" s="75" t="s">
        <v>215</v>
      </c>
      <c r="D377" s="75">
        <v>20</v>
      </c>
      <c r="E377" s="75">
        <v>11</v>
      </c>
      <c r="F377" s="75">
        <v>1</v>
      </c>
    </row>
    <row r="378" spans="2:7" hidden="1" x14ac:dyDescent="0.15">
      <c r="B378" s="75" t="s">
        <v>329</v>
      </c>
      <c r="C378" s="75" t="s">
        <v>156</v>
      </c>
      <c r="D378" s="75">
        <v>70</v>
      </c>
      <c r="E378" s="75">
        <v>56</v>
      </c>
      <c r="F378" s="75">
        <v>29</v>
      </c>
      <c r="G378" s="86"/>
    </row>
    <row r="379" spans="2:7" hidden="1" x14ac:dyDescent="0.15">
      <c r="B379" s="75" t="s">
        <v>335</v>
      </c>
      <c r="C379" s="75" t="s">
        <v>186</v>
      </c>
      <c r="D379" s="75">
        <v>13</v>
      </c>
      <c r="E379" s="75">
        <v>12</v>
      </c>
      <c r="F379" s="75">
        <v>3</v>
      </c>
    </row>
    <row r="380" spans="2:7" hidden="1" x14ac:dyDescent="0.15">
      <c r="B380" s="75" t="s">
        <v>337</v>
      </c>
      <c r="C380" s="75" t="s">
        <v>208</v>
      </c>
      <c r="D380" s="75">
        <v>9</v>
      </c>
      <c r="E380" s="75">
        <v>7</v>
      </c>
      <c r="F380" s="75">
        <v>8</v>
      </c>
    </row>
    <row r="381" spans="2:7" hidden="1" x14ac:dyDescent="0.15">
      <c r="B381" s="75" t="s">
        <v>339</v>
      </c>
      <c r="C381" s="75" t="s">
        <v>202</v>
      </c>
      <c r="D381" s="75">
        <v>23</v>
      </c>
      <c r="E381" s="75">
        <v>10</v>
      </c>
      <c r="F381" s="75">
        <v>1</v>
      </c>
    </row>
    <row r="382" spans="2:7" hidden="1" x14ac:dyDescent="0.15">
      <c r="B382" s="75" t="s">
        <v>341</v>
      </c>
      <c r="C382" s="75" t="s">
        <v>226</v>
      </c>
      <c r="F382" s="75">
        <v>4</v>
      </c>
    </row>
    <row r="383" spans="2:7" hidden="1" x14ac:dyDescent="0.15">
      <c r="B383" s="76" t="s">
        <v>343</v>
      </c>
      <c r="C383" s="76" t="s">
        <v>197</v>
      </c>
      <c r="D383" s="75">
        <v>16</v>
      </c>
      <c r="E383" s="75">
        <v>11</v>
      </c>
      <c r="G383" s="86"/>
    </row>
    <row r="384" spans="2:7" hidden="1" x14ac:dyDescent="0.15">
      <c r="B384" s="75" t="s">
        <v>347</v>
      </c>
      <c r="C384" s="75" t="s">
        <v>205</v>
      </c>
      <c r="D384" s="75">
        <v>9</v>
      </c>
      <c r="E384" s="75">
        <v>8</v>
      </c>
    </row>
    <row r="385" spans="2:7" hidden="1" x14ac:dyDescent="0.15">
      <c r="B385" s="75" t="s">
        <v>349</v>
      </c>
      <c r="C385" s="75" t="s">
        <v>223</v>
      </c>
      <c r="D385" s="75">
        <v>9</v>
      </c>
      <c r="E385" s="75">
        <v>8</v>
      </c>
      <c r="F385" s="75">
        <v>0</v>
      </c>
    </row>
    <row r="386" spans="2:7" hidden="1" x14ac:dyDescent="0.15">
      <c r="B386" s="75" t="s">
        <v>367</v>
      </c>
      <c r="C386" s="75" t="s">
        <v>184</v>
      </c>
      <c r="D386" s="75">
        <v>28</v>
      </c>
      <c r="E386" s="75">
        <v>21</v>
      </c>
      <c r="F386" s="75">
        <v>3</v>
      </c>
    </row>
    <row r="387" spans="2:7" hidden="1" x14ac:dyDescent="0.15">
      <c r="B387" s="75" t="s">
        <v>377</v>
      </c>
      <c r="C387" s="75" t="s">
        <v>188</v>
      </c>
      <c r="D387" s="75">
        <v>35</v>
      </c>
      <c r="E387" s="75">
        <v>26</v>
      </c>
      <c r="F387" s="75">
        <v>6</v>
      </c>
      <c r="G387" s="86"/>
    </row>
  </sheetData>
  <sheetProtection password="C678" sheet="1" objects="1" scenarios="1"/>
  <phoneticPr fontId="4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G25"/>
  <sheetViews>
    <sheetView topLeftCell="B3" workbookViewId="0">
      <selection activeCell="B3" sqref="B3"/>
    </sheetView>
  </sheetViews>
  <sheetFormatPr defaultColWidth="0" defaultRowHeight="13.5" x14ac:dyDescent="0.15"/>
  <cols>
    <col min="1" max="1" width="6.25" hidden="1" customWidth="1"/>
    <col min="2" max="2" width="24.375" bestFit="1" customWidth="1"/>
    <col min="3" max="5" width="3.375" hidden="1" customWidth="1"/>
  </cols>
  <sheetData>
    <row r="1" spans="1:7" hidden="1" x14ac:dyDescent="0.15">
      <c r="A1" s="76" t="s">
        <v>386</v>
      </c>
      <c r="B1" s="75" t="s">
        <v>387</v>
      </c>
      <c r="C1" s="75"/>
    </row>
    <row r="2" spans="1:7" hidden="1" x14ac:dyDescent="0.15">
      <c r="B2" s="75"/>
      <c r="C2" s="76" t="s">
        <v>388</v>
      </c>
      <c r="D2" s="76" t="s">
        <v>389</v>
      </c>
    </row>
    <row r="3" spans="1:7" x14ac:dyDescent="0.15">
      <c r="A3" s="88" t="s">
        <v>390</v>
      </c>
      <c r="B3" t="s">
        <v>391</v>
      </c>
      <c r="C3">
        <v>3</v>
      </c>
      <c r="D3">
        <v>7</v>
      </c>
      <c r="F3" t="s">
        <v>392</v>
      </c>
      <c r="G3" t="s">
        <v>393</v>
      </c>
    </row>
    <row r="4" spans="1:7" x14ac:dyDescent="0.15">
      <c r="A4" s="88" t="s">
        <v>394</v>
      </c>
      <c r="B4" t="s">
        <v>395</v>
      </c>
      <c r="C4">
        <v>4</v>
      </c>
      <c r="D4">
        <v>7</v>
      </c>
      <c r="F4" t="s">
        <v>392</v>
      </c>
      <c r="G4" t="s">
        <v>393</v>
      </c>
    </row>
    <row r="5" spans="1:7" x14ac:dyDescent="0.15">
      <c r="A5" s="88" t="s">
        <v>396</v>
      </c>
      <c r="B5" t="s">
        <v>397</v>
      </c>
      <c r="C5">
        <v>5</v>
      </c>
      <c r="D5">
        <v>7</v>
      </c>
      <c r="F5" t="s">
        <v>392</v>
      </c>
      <c r="G5" t="s">
        <v>393</v>
      </c>
    </row>
    <row r="6" spans="1:7" x14ac:dyDescent="0.15">
      <c r="A6" s="88" t="s">
        <v>398</v>
      </c>
      <c r="B6" t="s">
        <v>399</v>
      </c>
      <c r="C6">
        <v>6</v>
      </c>
      <c r="D6">
        <v>7</v>
      </c>
      <c r="F6" t="s">
        <v>392</v>
      </c>
      <c r="G6" t="s">
        <v>393</v>
      </c>
    </row>
    <row r="7" spans="1:7" x14ac:dyDescent="0.15">
      <c r="A7" s="88" t="s">
        <v>400</v>
      </c>
      <c r="B7" t="s">
        <v>401</v>
      </c>
      <c r="C7">
        <v>7</v>
      </c>
      <c r="D7">
        <v>7</v>
      </c>
      <c r="F7" t="s">
        <v>392</v>
      </c>
      <c r="G7" t="s">
        <v>393</v>
      </c>
    </row>
    <row r="8" spans="1:7" x14ac:dyDescent="0.15">
      <c r="A8" s="88" t="s">
        <v>402</v>
      </c>
      <c r="B8" t="s">
        <v>403</v>
      </c>
      <c r="C8">
        <v>8</v>
      </c>
      <c r="D8">
        <v>7</v>
      </c>
      <c r="F8" t="s">
        <v>392</v>
      </c>
      <c r="G8" t="s">
        <v>393</v>
      </c>
    </row>
    <row r="9" spans="1:7" x14ac:dyDescent="0.15">
      <c r="A9" s="88" t="s">
        <v>404</v>
      </c>
      <c r="B9" t="s">
        <v>405</v>
      </c>
      <c r="C9">
        <v>9</v>
      </c>
      <c r="D9">
        <v>7</v>
      </c>
      <c r="F9" t="s">
        <v>392</v>
      </c>
      <c r="G9" t="s">
        <v>393</v>
      </c>
    </row>
    <row r="10" spans="1:7" x14ac:dyDescent="0.15">
      <c r="A10" s="88" t="s">
        <v>406</v>
      </c>
      <c r="B10" t="s">
        <v>407</v>
      </c>
      <c r="C10">
        <v>10</v>
      </c>
      <c r="D10">
        <v>7</v>
      </c>
      <c r="F10" t="s">
        <v>392</v>
      </c>
      <c r="G10" t="s">
        <v>393</v>
      </c>
    </row>
    <row r="11" spans="1:7" x14ac:dyDescent="0.15">
      <c r="A11" s="88" t="s">
        <v>408</v>
      </c>
      <c r="B11" t="s">
        <v>409</v>
      </c>
      <c r="C11">
        <v>11</v>
      </c>
      <c r="D11">
        <v>7</v>
      </c>
      <c r="F11" t="s">
        <v>392</v>
      </c>
      <c r="G11" t="s">
        <v>393</v>
      </c>
    </row>
    <row r="12" spans="1:7" x14ac:dyDescent="0.15">
      <c r="A12" s="88" t="s">
        <v>410</v>
      </c>
      <c r="B12" t="s">
        <v>411</v>
      </c>
      <c r="C12">
        <v>12</v>
      </c>
      <c r="D12">
        <v>7</v>
      </c>
      <c r="F12" t="s">
        <v>392</v>
      </c>
      <c r="G12" t="s">
        <v>393</v>
      </c>
    </row>
    <row r="13" spans="1:7" x14ac:dyDescent="0.15">
      <c r="A13" s="88" t="s">
        <v>412</v>
      </c>
      <c r="B13" t="s">
        <v>413</v>
      </c>
      <c r="C13">
        <v>13</v>
      </c>
      <c r="D13">
        <v>7</v>
      </c>
      <c r="F13" t="s">
        <v>392</v>
      </c>
      <c r="G13" t="s">
        <v>393</v>
      </c>
    </row>
    <row r="14" spans="1:7" x14ac:dyDescent="0.15">
      <c r="A14" s="88" t="s">
        <v>414</v>
      </c>
      <c r="B14" t="s">
        <v>415</v>
      </c>
      <c r="C14">
        <v>14</v>
      </c>
      <c r="D14">
        <v>7</v>
      </c>
      <c r="F14" t="s">
        <v>392</v>
      </c>
      <c r="G14" t="s">
        <v>393</v>
      </c>
    </row>
    <row r="15" spans="1:7" x14ac:dyDescent="0.15">
      <c r="A15" s="88" t="s">
        <v>416</v>
      </c>
      <c r="B15" t="s">
        <v>417</v>
      </c>
      <c r="C15">
        <v>15</v>
      </c>
      <c r="D15">
        <v>7</v>
      </c>
      <c r="F15" t="s">
        <v>392</v>
      </c>
      <c r="G15" t="s">
        <v>393</v>
      </c>
    </row>
    <row r="16" spans="1:7" x14ac:dyDescent="0.15">
      <c r="A16" s="88" t="s">
        <v>418</v>
      </c>
      <c r="B16" t="s">
        <v>419</v>
      </c>
      <c r="C16">
        <v>16</v>
      </c>
      <c r="D16">
        <v>7</v>
      </c>
      <c r="F16" t="s">
        <v>392</v>
      </c>
      <c r="G16" t="s">
        <v>393</v>
      </c>
    </row>
    <row r="17" spans="1:7" x14ac:dyDescent="0.15">
      <c r="A17" s="88" t="s">
        <v>420</v>
      </c>
      <c r="B17" t="s">
        <v>421</v>
      </c>
      <c r="C17">
        <v>17</v>
      </c>
      <c r="D17">
        <v>7</v>
      </c>
      <c r="F17" t="s">
        <v>392</v>
      </c>
      <c r="G17" t="s">
        <v>393</v>
      </c>
    </row>
    <row r="18" spans="1:7" x14ac:dyDescent="0.15">
      <c r="A18" s="88" t="s">
        <v>422</v>
      </c>
      <c r="B18" t="s">
        <v>423</v>
      </c>
      <c r="C18">
        <v>18</v>
      </c>
      <c r="D18">
        <v>7</v>
      </c>
      <c r="F18" t="s">
        <v>392</v>
      </c>
      <c r="G18" t="s">
        <v>393</v>
      </c>
    </row>
    <row r="19" spans="1:7" x14ac:dyDescent="0.15">
      <c r="A19" s="88" t="s">
        <v>424</v>
      </c>
      <c r="B19" t="s">
        <v>425</v>
      </c>
      <c r="C19">
        <v>19</v>
      </c>
      <c r="D19">
        <v>7</v>
      </c>
      <c r="F19" t="s">
        <v>392</v>
      </c>
      <c r="G19" t="s">
        <v>393</v>
      </c>
    </row>
    <row r="20" spans="1:7" x14ac:dyDescent="0.15">
      <c r="A20" s="88" t="s">
        <v>426</v>
      </c>
      <c r="B20" t="s">
        <v>427</v>
      </c>
      <c r="C20">
        <v>20</v>
      </c>
      <c r="D20">
        <v>7</v>
      </c>
      <c r="F20" t="s">
        <v>392</v>
      </c>
      <c r="G20" t="s">
        <v>393</v>
      </c>
    </row>
    <row r="21" spans="1:7" x14ac:dyDescent="0.15">
      <c r="A21" s="88" t="s">
        <v>428</v>
      </c>
      <c r="B21" t="s">
        <v>429</v>
      </c>
      <c r="C21">
        <v>21</v>
      </c>
      <c r="D21">
        <v>7</v>
      </c>
      <c r="F21" t="s">
        <v>392</v>
      </c>
      <c r="G21" t="s">
        <v>393</v>
      </c>
    </row>
    <row r="22" spans="1:7" x14ac:dyDescent="0.15">
      <c r="A22" s="88" t="s">
        <v>430</v>
      </c>
      <c r="B22" t="s">
        <v>431</v>
      </c>
      <c r="C22">
        <v>22</v>
      </c>
      <c r="D22">
        <v>7</v>
      </c>
      <c r="F22" t="s">
        <v>392</v>
      </c>
      <c r="G22" t="s">
        <v>393</v>
      </c>
    </row>
    <row r="23" spans="1:7" x14ac:dyDescent="0.15">
      <c r="A23" s="88" t="s">
        <v>432</v>
      </c>
      <c r="B23" t="s">
        <v>433</v>
      </c>
      <c r="C23">
        <v>23</v>
      </c>
      <c r="D23">
        <v>7</v>
      </c>
      <c r="F23" t="s">
        <v>392</v>
      </c>
      <c r="G23" t="s">
        <v>393</v>
      </c>
    </row>
    <row r="24" spans="1:7" x14ac:dyDescent="0.15">
      <c r="A24" s="88" t="s">
        <v>434</v>
      </c>
      <c r="B24" t="s">
        <v>435</v>
      </c>
      <c r="C24">
        <v>24</v>
      </c>
      <c r="D24">
        <v>7</v>
      </c>
      <c r="F24" t="s">
        <v>392</v>
      </c>
      <c r="G24" t="s">
        <v>393</v>
      </c>
    </row>
    <row r="25" spans="1:7" x14ac:dyDescent="0.15">
      <c r="A25" s="88"/>
    </row>
  </sheetData>
  <sheetProtection password="C678" sheet="1" objects="1" scenarios="1"/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 x14ac:dyDescent="0.15"/>
  <cols>
    <col min="1" max="1" width="0" style="75" hidden="1" customWidth="1"/>
    <col min="2" max="2" width="24.375" style="75" bestFit="1" customWidth="1"/>
    <col min="3" max="5" width="3.5" style="75" hidden="1" customWidth="1"/>
    <col min="6" max="6" width="2.5" style="77" hidden="1" customWidth="1"/>
    <col min="7" max="7" width="2.625" style="75" hidden="1" customWidth="1"/>
    <col min="8" max="10" width="8.25" style="75" hidden="1" customWidth="1"/>
    <col min="11" max="11" width="7" style="75" hidden="1" customWidth="1"/>
    <col min="12" max="12" width="8.25" style="75" hidden="1" customWidth="1"/>
    <col min="13" max="13" width="7.75" style="75" hidden="1" customWidth="1"/>
    <col min="14" max="14" width="7" style="75" hidden="1" customWidth="1"/>
    <col min="15" max="16384" width="0" style="75" hidden="1"/>
  </cols>
  <sheetData>
    <row r="1" spans="1:7" hidden="1" x14ac:dyDescent="0.15">
      <c r="A1" s="75" t="s">
        <v>436</v>
      </c>
      <c r="B1" s="75" t="s">
        <v>437</v>
      </c>
      <c r="F1" s="75"/>
    </row>
    <row r="2" spans="1:7" hidden="1" x14ac:dyDescent="0.15">
      <c r="C2" s="76" t="s">
        <v>388</v>
      </c>
      <c r="D2" s="76" t="s">
        <v>389</v>
      </c>
      <c r="F2" s="75"/>
    </row>
    <row r="3" spans="1:7" x14ac:dyDescent="0.15">
      <c r="A3" s="85" t="s">
        <v>390</v>
      </c>
      <c r="B3" s="75" t="s">
        <v>391</v>
      </c>
      <c r="C3" s="75">
        <v>3</v>
      </c>
      <c r="D3" s="75">
        <v>7</v>
      </c>
      <c r="F3" s="75" t="s">
        <v>392</v>
      </c>
      <c r="G3" s="75" t="s">
        <v>393</v>
      </c>
    </row>
    <row r="4" spans="1:7" x14ac:dyDescent="0.15">
      <c r="A4" s="85" t="s">
        <v>394</v>
      </c>
      <c r="B4" s="75" t="s">
        <v>395</v>
      </c>
      <c r="C4" s="75">
        <v>4</v>
      </c>
      <c r="D4" s="75">
        <v>7</v>
      </c>
      <c r="F4" s="75" t="s">
        <v>392</v>
      </c>
      <c r="G4" s="75" t="s">
        <v>393</v>
      </c>
    </row>
    <row r="5" spans="1:7" x14ac:dyDescent="0.15">
      <c r="A5" s="85" t="s">
        <v>396</v>
      </c>
      <c r="B5" s="75" t="s">
        <v>397</v>
      </c>
      <c r="C5" s="75">
        <v>5</v>
      </c>
      <c r="D5" s="75">
        <v>7</v>
      </c>
      <c r="F5" s="75" t="s">
        <v>392</v>
      </c>
      <c r="G5" s="75" t="s">
        <v>393</v>
      </c>
    </row>
    <row r="6" spans="1:7" x14ac:dyDescent="0.15">
      <c r="A6" s="85" t="s">
        <v>398</v>
      </c>
      <c r="B6" s="75" t="s">
        <v>399</v>
      </c>
      <c r="C6" s="75">
        <v>6</v>
      </c>
      <c r="D6" s="75">
        <v>7</v>
      </c>
      <c r="F6" s="75" t="s">
        <v>392</v>
      </c>
      <c r="G6" s="75" t="s">
        <v>393</v>
      </c>
    </row>
    <row r="7" spans="1:7" x14ac:dyDescent="0.15">
      <c r="A7" s="85" t="s">
        <v>400</v>
      </c>
      <c r="B7" s="75" t="s">
        <v>401</v>
      </c>
      <c r="C7" s="75">
        <v>7</v>
      </c>
      <c r="D7" s="75">
        <v>7</v>
      </c>
      <c r="F7" s="75" t="s">
        <v>392</v>
      </c>
      <c r="G7" s="75" t="s">
        <v>393</v>
      </c>
    </row>
    <row r="8" spans="1:7" x14ac:dyDescent="0.15">
      <c r="A8" s="85" t="s">
        <v>402</v>
      </c>
      <c r="B8" s="75" t="s">
        <v>403</v>
      </c>
      <c r="C8" s="75">
        <v>8</v>
      </c>
      <c r="D8" s="75">
        <v>7</v>
      </c>
      <c r="F8" s="75" t="s">
        <v>392</v>
      </c>
      <c r="G8" s="75" t="s">
        <v>393</v>
      </c>
    </row>
    <row r="9" spans="1:7" x14ac:dyDescent="0.15">
      <c r="A9" s="85" t="s">
        <v>404</v>
      </c>
      <c r="B9" s="75" t="s">
        <v>405</v>
      </c>
      <c r="C9" s="75">
        <v>9</v>
      </c>
      <c r="D9" s="75">
        <v>7</v>
      </c>
      <c r="F9" s="75" t="s">
        <v>392</v>
      </c>
      <c r="G9" s="75" t="s">
        <v>393</v>
      </c>
    </row>
    <row r="10" spans="1:7" x14ac:dyDescent="0.15">
      <c r="A10" s="85" t="s">
        <v>406</v>
      </c>
      <c r="B10" s="75" t="s">
        <v>407</v>
      </c>
      <c r="C10" s="75">
        <v>10</v>
      </c>
      <c r="D10" s="75">
        <v>7</v>
      </c>
      <c r="F10" s="75" t="s">
        <v>392</v>
      </c>
      <c r="G10" s="75" t="s">
        <v>393</v>
      </c>
    </row>
    <row r="11" spans="1:7" x14ac:dyDescent="0.15">
      <c r="A11" s="85" t="s">
        <v>438</v>
      </c>
      <c r="B11" s="75" t="s">
        <v>439</v>
      </c>
      <c r="C11" s="75">
        <v>11</v>
      </c>
      <c r="D11" s="75">
        <v>7</v>
      </c>
      <c r="F11" s="75" t="s">
        <v>392</v>
      </c>
      <c r="G11" s="75" t="s">
        <v>393</v>
      </c>
    </row>
    <row r="12" spans="1:7" x14ac:dyDescent="0.15">
      <c r="A12" s="85" t="s">
        <v>440</v>
      </c>
      <c r="B12" s="75" t="s">
        <v>411</v>
      </c>
      <c r="C12" s="75">
        <v>12</v>
      </c>
      <c r="D12" s="75">
        <v>7</v>
      </c>
      <c r="F12" s="75" t="s">
        <v>392</v>
      </c>
      <c r="G12" s="75" t="s">
        <v>393</v>
      </c>
    </row>
    <row r="13" spans="1:7" x14ac:dyDescent="0.15">
      <c r="A13" s="85" t="s">
        <v>412</v>
      </c>
      <c r="B13" s="75" t="s">
        <v>413</v>
      </c>
      <c r="C13" s="75">
        <v>13</v>
      </c>
      <c r="D13" s="75">
        <v>7</v>
      </c>
      <c r="F13" s="75" t="s">
        <v>392</v>
      </c>
      <c r="G13" s="75" t="s">
        <v>393</v>
      </c>
    </row>
    <row r="14" spans="1:7" x14ac:dyDescent="0.15">
      <c r="A14" s="85" t="s">
        <v>414</v>
      </c>
      <c r="B14" s="75" t="s">
        <v>415</v>
      </c>
      <c r="C14" s="75">
        <v>14</v>
      </c>
      <c r="D14" s="75">
        <v>7</v>
      </c>
      <c r="F14" s="75" t="s">
        <v>392</v>
      </c>
      <c r="G14" s="75" t="s">
        <v>393</v>
      </c>
    </row>
    <row r="15" spans="1:7" x14ac:dyDescent="0.15">
      <c r="A15" s="85" t="s">
        <v>416</v>
      </c>
      <c r="B15" s="75" t="s">
        <v>417</v>
      </c>
      <c r="C15" s="75">
        <v>15</v>
      </c>
      <c r="D15" s="75">
        <v>7</v>
      </c>
      <c r="F15" s="75" t="s">
        <v>392</v>
      </c>
      <c r="G15" s="75" t="s">
        <v>393</v>
      </c>
    </row>
    <row r="16" spans="1:7" x14ac:dyDescent="0.15">
      <c r="A16" s="85" t="s">
        <v>418</v>
      </c>
      <c r="B16" s="75" t="s">
        <v>419</v>
      </c>
      <c r="C16" s="75">
        <v>16</v>
      </c>
      <c r="D16" s="75">
        <v>7</v>
      </c>
      <c r="F16" s="75" t="s">
        <v>392</v>
      </c>
      <c r="G16" s="75" t="s">
        <v>393</v>
      </c>
    </row>
    <row r="17" spans="1:7" x14ac:dyDescent="0.15">
      <c r="A17" s="85" t="s">
        <v>420</v>
      </c>
      <c r="B17" s="75" t="s">
        <v>421</v>
      </c>
      <c r="C17" s="75">
        <v>17</v>
      </c>
      <c r="D17" s="75">
        <v>7</v>
      </c>
      <c r="F17" s="75" t="s">
        <v>392</v>
      </c>
      <c r="G17" s="75" t="s">
        <v>393</v>
      </c>
    </row>
    <row r="18" spans="1:7" x14ac:dyDescent="0.15">
      <c r="A18" s="85" t="s">
        <v>441</v>
      </c>
      <c r="B18" s="75" t="s">
        <v>423</v>
      </c>
      <c r="C18" s="75">
        <v>18</v>
      </c>
      <c r="D18" s="75">
        <v>7</v>
      </c>
      <c r="F18" s="75" t="s">
        <v>392</v>
      </c>
      <c r="G18" s="75" t="s">
        <v>393</v>
      </c>
    </row>
    <row r="19" spans="1:7" x14ac:dyDescent="0.15">
      <c r="A19" s="85" t="s">
        <v>442</v>
      </c>
      <c r="B19" s="75" t="s">
        <v>425</v>
      </c>
      <c r="C19" s="75">
        <v>19</v>
      </c>
      <c r="D19" s="75">
        <v>7</v>
      </c>
      <c r="F19" s="75" t="s">
        <v>392</v>
      </c>
      <c r="G19" s="75" t="s">
        <v>393</v>
      </c>
    </row>
    <row r="20" spans="1:7" x14ac:dyDescent="0.15">
      <c r="A20" s="85" t="s">
        <v>443</v>
      </c>
      <c r="B20" s="75" t="s">
        <v>429</v>
      </c>
      <c r="C20" s="75">
        <v>20</v>
      </c>
      <c r="D20" s="75">
        <v>7</v>
      </c>
      <c r="F20" s="75" t="s">
        <v>392</v>
      </c>
      <c r="G20" s="75" t="s">
        <v>393</v>
      </c>
    </row>
    <row r="21" spans="1:7" x14ac:dyDescent="0.15">
      <c r="A21" s="85" t="s">
        <v>444</v>
      </c>
      <c r="B21" s="75" t="s">
        <v>427</v>
      </c>
      <c r="C21" s="75">
        <v>21</v>
      </c>
      <c r="D21" s="75">
        <v>7</v>
      </c>
      <c r="F21" s="75" t="s">
        <v>392</v>
      </c>
      <c r="G21" s="75" t="s">
        <v>393</v>
      </c>
    </row>
    <row r="22" spans="1:7" x14ac:dyDescent="0.15">
      <c r="A22" s="85" t="s">
        <v>445</v>
      </c>
      <c r="B22" s="75" t="s">
        <v>446</v>
      </c>
      <c r="C22" s="75">
        <v>22</v>
      </c>
      <c r="D22" s="75">
        <v>7</v>
      </c>
      <c r="F22" s="77" t="s">
        <v>392</v>
      </c>
      <c r="G22" s="75" t="s">
        <v>393</v>
      </c>
    </row>
    <row r="23" spans="1:7" x14ac:dyDescent="0.15">
      <c r="A23" s="85" t="s">
        <v>432</v>
      </c>
      <c r="B23" s="75" t="s">
        <v>433</v>
      </c>
      <c r="C23" s="75">
        <v>23</v>
      </c>
      <c r="D23" s="75">
        <v>7</v>
      </c>
      <c r="F23" s="77" t="s">
        <v>392</v>
      </c>
      <c r="G23" s="75" t="s">
        <v>393</v>
      </c>
    </row>
    <row r="24" spans="1:7" x14ac:dyDescent="0.15">
      <c r="A24" s="85" t="s">
        <v>434</v>
      </c>
      <c r="B24" s="75" t="s">
        <v>435</v>
      </c>
      <c r="C24" s="75">
        <v>24</v>
      </c>
      <c r="D24" s="75">
        <v>7</v>
      </c>
      <c r="F24" s="77" t="s">
        <v>392</v>
      </c>
      <c r="G24" s="75" t="s">
        <v>393</v>
      </c>
    </row>
  </sheetData>
  <sheetProtection password="C678" sheet="1" objects="1" scenarios="1"/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/>
  <dimension ref="A1:M44"/>
  <sheetViews>
    <sheetView topLeftCell="B1" workbookViewId="0">
      <selection activeCell="D14" sqref="D14"/>
    </sheetView>
  </sheetViews>
  <sheetFormatPr defaultColWidth="0" defaultRowHeight="0" customHeight="1" zeroHeight="1" x14ac:dyDescent="0.15"/>
  <cols>
    <col min="1" max="1" width="31.875" style="2" customWidth="1"/>
    <col min="2" max="3" width="9" style="2" customWidth="1"/>
    <col min="4" max="4" width="72.375" style="2" bestFit="1" customWidth="1"/>
    <col min="5" max="5" width="9.5" style="2" customWidth="1"/>
    <col min="6" max="6" width="8.875" style="2" hidden="1" customWidth="1"/>
    <col min="7" max="7" width="5.5" style="2" hidden="1" customWidth="1"/>
    <col min="8" max="8" width="13" style="2" hidden="1" customWidth="1"/>
    <col min="9" max="9" width="20.5" style="2" hidden="1" customWidth="1"/>
    <col min="10" max="10" width="4.375" style="2" hidden="1" customWidth="1"/>
    <col min="11" max="11" width="4.125" style="2" hidden="1" customWidth="1"/>
    <col min="12" max="12" width="9" style="2" hidden="1" customWidth="1"/>
    <col min="13" max="13" width="16.375" style="2" hidden="1" customWidth="1"/>
    <col min="14" max="16384" width="0" style="2" hidden="1"/>
  </cols>
  <sheetData>
    <row r="1" spans="1:13" ht="24.75" thickBot="1" x14ac:dyDescent="0.2">
      <c r="A1" s="140"/>
      <c r="B1" s="147" t="s">
        <v>2</v>
      </c>
      <c r="C1" s="148"/>
      <c r="D1" s="106" t="s">
        <v>1523</v>
      </c>
      <c r="F1" s="2" t="s">
        <v>3</v>
      </c>
      <c r="G1" s="2" t="s">
        <v>1966</v>
      </c>
      <c r="H1" s="2" t="s">
        <v>4</v>
      </c>
      <c r="I1" s="2">
        <v>4</v>
      </c>
      <c r="J1" s="2" t="s">
        <v>5</v>
      </c>
      <c r="K1" s="2" t="s">
        <v>452</v>
      </c>
      <c r="L1" s="2" t="s">
        <v>6</v>
      </c>
      <c r="M1" s="3">
        <v>42837.791030092594</v>
      </c>
    </row>
    <row r="2" spans="1:13" ht="24.75" hidden="1" thickBot="1" x14ac:dyDescent="0.2">
      <c r="A2" s="4"/>
      <c r="B2" s="151" t="s">
        <v>7</v>
      </c>
      <c r="C2" s="152"/>
      <c r="D2" s="5"/>
    </row>
    <row r="3" spans="1:13" ht="24.75" hidden="1" thickBot="1" x14ac:dyDescent="0.2">
      <c r="A3" s="4"/>
      <c r="B3" s="147" t="s">
        <v>8</v>
      </c>
      <c r="C3" s="149"/>
      <c r="D3" s="5"/>
    </row>
    <row r="4" spans="1:13" ht="27" customHeight="1" thickBot="1" x14ac:dyDescent="0.2">
      <c r="A4" s="4" t="str">
        <f>IF(D4="","団体名略称を入力してください。→","")</f>
        <v>団体名略称を入力してください。→</v>
      </c>
      <c r="B4" s="147" t="s">
        <v>9</v>
      </c>
      <c r="C4" s="148"/>
      <c r="D4" s="107"/>
      <c r="F4" s="6" t="s">
        <v>0</v>
      </c>
      <c r="G4" s="6" t="str">
        <f>IF($D$4="","",VLOOKUP($D$4,団体情報!$B$5:$C$78,2,0))</f>
        <v/>
      </c>
      <c r="H4" s="2" t="s">
        <v>10</v>
      </c>
      <c r="I4" s="7" t="s">
        <v>453</v>
      </c>
    </row>
    <row r="5" spans="1:13" ht="24.75" hidden="1" thickBot="1" x14ac:dyDescent="0.2">
      <c r="A5" s="4"/>
      <c r="B5" s="151" t="s">
        <v>11</v>
      </c>
      <c r="C5" s="152"/>
      <c r="D5" s="5"/>
    </row>
    <row r="6" spans="1:13" ht="24.75" hidden="1" thickBot="1" x14ac:dyDescent="0.2">
      <c r="A6" s="4"/>
      <c r="B6" s="147" t="s">
        <v>12</v>
      </c>
      <c r="C6" s="149"/>
      <c r="D6" s="5"/>
    </row>
    <row r="7" spans="1:13" ht="8.25" customHeight="1" thickBot="1" x14ac:dyDescent="0.2">
      <c r="B7" s="8"/>
      <c r="C7" s="8"/>
      <c r="D7" s="8"/>
    </row>
    <row r="8" spans="1:13" ht="18" thickBot="1" x14ac:dyDescent="0.2">
      <c r="B8" s="144" t="s">
        <v>13</v>
      </c>
      <c r="C8" s="144"/>
      <c r="D8" s="144"/>
    </row>
    <row r="9" spans="1:13" ht="24.75" thickBot="1" x14ac:dyDescent="0.2">
      <c r="A9" s="4" t="str">
        <f>IF(C9="","申込責任者氏名を入力してください。→","")</f>
        <v>申込責任者氏名を入力してください。→</v>
      </c>
      <c r="B9" s="1" t="s">
        <v>14</v>
      </c>
      <c r="C9" s="145"/>
      <c r="D9" s="146"/>
    </row>
    <row r="10" spans="1:13" ht="18" thickBot="1" x14ac:dyDescent="0.2">
      <c r="B10" s="142" t="s">
        <v>15</v>
      </c>
      <c r="C10" s="142"/>
      <c r="D10" s="9" t="s">
        <v>16</v>
      </c>
    </row>
    <row r="11" spans="1:13" ht="25.5" thickTop="1" thickBot="1" x14ac:dyDescent="0.2">
      <c r="A11" s="4" t="str">
        <f>IF(B11="","連絡先〒を入力してください。→",IF(D11="","電話番号を入力してください。→",""))</f>
        <v>連絡先〒を入力してください。→</v>
      </c>
      <c r="B11" s="150"/>
      <c r="C11" s="150"/>
      <c r="D11" s="10"/>
    </row>
    <row r="12" spans="1:13" ht="18" thickBot="1" x14ac:dyDescent="0.2">
      <c r="B12" s="142" t="s">
        <v>17</v>
      </c>
      <c r="C12" s="142"/>
      <c r="D12" s="142"/>
    </row>
    <row r="13" spans="1:13" ht="75" customHeight="1" thickTop="1" thickBot="1" x14ac:dyDescent="0.2">
      <c r="A13" s="4" t="str">
        <f>IF(B13="","連絡先住所を入力してください。→","")</f>
        <v>連絡先住所を入力してください。→</v>
      </c>
      <c r="B13" s="143"/>
      <c r="C13" s="143"/>
      <c r="D13" s="143"/>
    </row>
    <row r="14" spans="1:13" ht="13.5" x14ac:dyDescent="0.15"/>
    <row r="15" spans="1:13" ht="13.5" hidden="1" customHeight="1" x14ac:dyDescent="0.15"/>
    <row r="16" spans="1:13" ht="13.5" hidden="1" customHeight="1" x14ac:dyDescent="0.15"/>
    <row r="17" ht="13.5" hidden="1" customHeight="1" x14ac:dyDescent="0.15"/>
    <row r="18" ht="13.5" hidden="1" customHeight="1" x14ac:dyDescent="0.15"/>
    <row r="19" ht="13.5" hidden="1" customHeight="1" x14ac:dyDescent="0.15"/>
    <row r="20" ht="13.5" hidden="1" customHeight="1" x14ac:dyDescent="0.15"/>
    <row r="21" ht="13.5" hidden="1" customHeight="1" x14ac:dyDescent="0.15"/>
    <row r="22" ht="13.5" hidden="1" customHeight="1" x14ac:dyDescent="0.15"/>
    <row r="23" ht="13.5" hidden="1" customHeight="1" x14ac:dyDescent="0.15"/>
    <row r="24" ht="13.5" hidden="1" customHeight="1" x14ac:dyDescent="0.15"/>
    <row r="25" ht="13.5" hidden="1" customHeight="1" x14ac:dyDescent="0.15"/>
    <row r="26" ht="13.5" hidden="1" customHeight="1" x14ac:dyDescent="0.15"/>
    <row r="27" ht="13.5" hidden="1" customHeight="1" x14ac:dyDescent="0.15"/>
    <row r="28" ht="13.5" hidden="1" customHeight="1" x14ac:dyDescent="0.15"/>
    <row r="29" ht="13.5" hidden="1" customHeight="1" x14ac:dyDescent="0.15"/>
    <row r="30" ht="13.5" hidden="1" customHeight="1" x14ac:dyDescent="0.15"/>
    <row r="31" ht="13.5" hidden="1" customHeight="1" x14ac:dyDescent="0.15"/>
    <row r="3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</sheetData>
  <mergeCells count="12">
    <mergeCell ref="B4:C4"/>
    <mergeCell ref="B3:C3"/>
    <mergeCell ref="B1:C1"/>
    <mergeCell ref="B11:C11"/>
    <mergeCell ref="B2:C2"/>
    <mergeCell ref="B6:C6"/>
    <mergeCell ref="B5:C5"/>
    <mergeCell ref="B12:D12"/>
    <mergeCell ref="B13:D13"/>
    <mergeCell ref="B8:D8"/>
    <mergeCell ref="C9:D9"/>
    <mergeCell ref="B10:C10"/>
  </mergeCells>
  <phoneticPr fontId="4"/>
  <conditionalFormatting sqref="A13 A11 A9 A2:A6">
    <cfRule type="cellIs" dxfId="151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団体名" prompt="Altｷｰ+↓ｷｰでリストを表示して、選択">
          <x14:formula1>
            <xm:f>所属団体コード!$A$130:$A$179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zoomScaleNormal="100" workbookViewId="0">
      <pane ySplit="7" topLeftCell="A21" activePane="bottomLeft" state="frozen"/>
      <selection activeCell="D8" sqref="D8"/>
      <selection pane="bottomLeft" activeCell="I29" sqref="I29"/>
    </sheetView>
  </sheetViews>
  <sheetFormatPr defaultColWidth="0" defaultRowHeight="17.25" zeroHeight="1" x14ac:dyDescent="0.15"/>
  <cols>
    <col min="1" max="1" width="39.375" style="40" customWidth="1"/>
    <col min="2" max="2" width="9.375" style="52" customWidth="1"/>
    <col min="3" max="3" width="11.375" style="52" hidden="1" customWidth="1"/>
    <col min="4" max="4" width="6.75" style="52" bestFit="1" customWidth="1"/>
    <col min="5" max="5" width="7.5" style="52" customWidth="1"/>
    <col min="6" max="6" width="6.5" style="52" bestFit="1" customWidth="1"/>
    <col min="7" max="7" width="6.5" style="52" hidden="1" customWidth="1"/>
    <col min="8" max="8" width="11.125" style="52" hidden="1" customWidth="1"/>
    <col min="9" max="9" width="12.75" style="52" bestFit="1" customWidth="1"/>
    <col min="10" max="10" width="7.875" style="52" customWidth="1"/>
    <col min="11" max="11" width="9.5" style="52" bestFit="1" customWidth="1"/>
    <col min="12" max="12" width="9.5" style="52" hidden="1" customWidth="1"/>
    <col min="13" max="13" width="9.375" style="52" customWidth="1"/>
    <col min="14" max="14" width="6.75" style="52" hidden="1" customWidth="1"/>
    <col min="15" max="15" width="6.75" style="52" bestFit="1" customWidth="1"/>
    <col min="16" max="16" width="7.5" style="40" customWidth="1"/>
    <col min="17" max="17" width="6.5" style="40" customWidth="1"/>
    <col min="18" max="18" width="6.5" style="40" hidden="1" customWidth="1"/>
    <col min="19" max="19" width="11.125" style="40" hidden="1" customWidth="1"/>
    <col min="20" max="20" width="11.125" style="40" customWidth="1"/>
    <col min="21" max="21" width="7.75" style="40" customWidth="1"/>
    <col min="22" max="22" width="9.5" style="40" bestFit="1" customWidth="1"/>
    <col min="23" max="23" width="39.375" style="40" customWidth="1"/>
    <col min="24" max="24" width="3.625" style="40" bestFit="1" customWidth="1"/>
    <col min="25" max="29" width="9" style="40" hidden="1" customWidth="1"/>
    <col min="30" max="30" width="7.375" style="40" hidden="1" customWidth="1"/>
    <col min="31" max="31" width="8.25" style="40" hidden="1" customWidth="1"/>
    <col min="32" max="33" width="3.625" style="40" hidden="1" customWidth="1"/>
    <col min="34" max="34" width="5.875" style="40" hidden="1" customWidth="1"/>
    <col min="35" max="51" width="3.625" style="40" hidden="1" customWidth="1"/>
    <col min="52" max="52" width="28.875" style="40" hidden="1" customWidth="1"/>
    <col min="53" max="53" width="5" style="40" hidden="1" customWidth="1"/>
    <col min="54" max="54" width="8.625" style="40" hidden="1" customWidth="1"/>
    <col min="55" max="55" width="5" style="40" hidden="1" customWidth="1"/>
    <col min="56" max="56" width="7" style="40" hidden="1" customWidth="1"/>
    <col min="57" max="57" width="8.5" style="40" hidden="1" customWidth="1"/>
    <col min="58" max="76" width="3.625" style="40" hidden="1" customWidth="1"/>
    <col min="77" max="77" width="9" style="40" hidden="1" customWidth="1"/>
    <col min="78" max="78" width="28.875" style="40" hidden="1" customWidth="1"/>
    <col min="79" max="79" width="5" style="40" hidden="1" customWidth="1"/>
    <col min="80" max="80" width="8.625" style="40" hidden="1" customWidth="1"/>
    <col min="81" max="16384" width="9" style="40" hidden="1"/>
  </cols>
  <sheetData>
    <row r="1" spans="1:80" ht="31.5" customHeight="1" thickBot="1" x14ac:dyDescent="0.2">
      <c r="B1" s="156" t="s">
        <v>1522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80" ht="14.25" x14ac:dyDescent="0.15">
      <c r="B2" s="157" t="s">
        <v>8</v>
      </c>
      <c r="C2" s="158"/>
      <c r="D2" s="159"/>
      <c r="E2" s="159"/>
      <c r="F2" s="41" t="s">
        <v>28</v>
      </c>
      <c r="G2" s="41"/>
      <c r="H2" s="41"/>
      <c r="I2" s="41" t="s">
        <v>1467</v>
      </c>
      <c r="J2" s="159" t="s">
        <v>29</v>
      </c>
      <c r="K2" s="159"/>
      <c r="L2" s="41"/>
      <c r="M2" s="160" t="s">
        <v>30</v>
      </c>
      <c r="N2" s="161"/>
      <c r="O2" s="161"/>
      <c r="P2" s="162"/>
      <c r="Q2" s="163" t="s">
        <v>16</v>
      </c>
      <c r="R2" s="164"/>
      <c r="S2" s="164"/>
      <c r="T2" s="164"/>
      <c r="U2" s="164"/>
      <c r="V2" s="165"/>
      <c r="AD2" s="40" t="s">
        <v>31</v>
      </c>
      <c r="AG2" s="43" t="s">
        <v>32</v>
      </c>
      <c r="AH2" s="40" t="s">
        <v>448</v>
      </c>
    </row>
    <row r="3" spans="1:80" ht="24.75" thickBot="1" x14ac:dyDescent="0.2">
      <c r="A3" s="44" t="str">
        <f>IF(OR(B3="",Q3="",B5="",J5="",M5=""),"まず｢申込書｣シートの
必要事項を入力してください。","")</f>
        <v>まず｢申込書｣シートの
必要事項を入力してください。</v>
      </c>
      <c r="B3" s="166" t="str">
        <f>IF(申込書!$D$4="","",申込書!$D$4)</f>
        <v/>
      </c>
      <c r="C3" s="167"/>
      <c r="D3" s="167"/>
      <c r="E3" s="168"/>
      <c r="F3" s="45" t="s">
        <v>33</v>
      </c>
      <c r="G3" s="45"/>
      <c r="H3" s="45"/>
      <c r="I3" s="118" t="e">
        <f>VLOOKUP(申込書!D4,所属団体コード!$A$2:$C$225,3,0)</f>
        <v>#N/A</v>
      </c>
      <c r="J3" s="169">
        <f>COUNTA($D$8:$D$10,$D$11:$D$13,$D$14:$D$16,$D$17:$D$19,$D$20:$D$22,$D$23:$D$25,$D$26:$D$28,$D$29:$D$31,$D$32:$D$34,$D$35:$D$37,$D$38:$D$40,$D$41:$D$43,$O$20:$O$22,$O$23:$O$25,$O$26:$O$28,$O$29:$O$31,$O$32:$O$34,$O$35:$O$37,$O$38:$O$40,$O$41:$O$43)</f>
        <v>0</v>
      </c>
      <c r="K3" s="170"/>
      <c r="L3" s="46"/>
      <c r="M3" s="171">
        <f>COUNTA($O$8,$O$14)</f>
        <v>0</v>
      </c>
      <c r="N3" s="172"/>
      <c r="O3" s="172"/>
      <c r="P3" s="173"/>
      <c r="Q3" s="174" t="str">
        <f>IF(申込書!$D$11="","",申込書!$D$11)</f>
        <v/>
      </c>
      <c r="R3" s="175"/>
      <c r="S3" s="175"/>
      <c r="T3" s="175"/>
      <c r="U3" s="175"/>
      <c r="V3" s="176"/>
      <c r="AD3" s="40" t="str">
        <f>IF(申込書!$G$4="","",申込書!$G$4)</f>
        <v/>
      </c>
      <c r="AG3" s="43" t="s">
        <v>34</v>
      </c>
      <c r="AH3" s="40" t="s">
        <v>449</v>
      </c>
    </row>
    <row r="4" spans="1:80" ht="14.25" x14ac:dyDescent="0.15">
      <c r="B4" s="157" t="s">
        <v>35</v>
      </c>
      <c r="C4" s="158"/>
      <c r="D4" s="159"/>
      <c r="E4" s="159"/>
      <c r="F4" s="159"/>
      <c r="G4" s="41"/>
      <c r="H4" s="41"/>
      <c r="I4" s="41"/>
      <c r="J4" s="159" t="s">
        <v>15</v>
      </c>
      <c r="K4" s="159"/>
      <c r="L4" s="42"/>
      <c r="M4" s="163" t="s">
        <v>17</v>
      </c>
      <c r="N4" s="177"/>
      <c r="O4" s="178"/>
      <c r="P4" s="178"/>
      <c r="Q4" s="178"/>
      <c r="R4" s="178"/>
      <c r="S4" s="178"/>
      <c r="T4" s="178"/>
      <c r="U4" s="178"/>
      <c r="V4" s="179"/>
      <c r="AJ4" s="40" t="s">
        <v>36</v>
      </c>
      <c r="AK4" s="40" t="s">
        <v>37</v>
      </c>
      <c r="AL4" s="40" t="s">
        <v>38</v>
      </c>
      <c r="AM4" s="40" t="s">
        <v>39</v>
      </c>
      <c r="AN4" s="40" t="s">
        <v>40</v>
      </c>
      <c r="AO4" s="40" t="s">
        <v>455</v>
      </c>
      <c r="AP4" s="40" t="s">
        <v>41</v>
      </c>
      <c r="AQ4" s="40" t="str">
        <f>"この選手は"&amp;$B$3&amp;"の選手ではありません。"</f>
        <v>この選手はの選手ではありません。</v>
      </c>
      <c r="AR4" s="40" t="s">
        <v>42</v>
      </c>
      <c r="AS4" s="40" t="s">
        <v>43</v>
      </c>
      <c r="AT4" s="40" t="s">
        <v>44</v>
      </c>
      <c r="AV4" s="40" t="s">
        <v>45</v>
      </c>
      <c r="AW4" s="40" t="s">
        <v>46</v>
      </c>
      <c r="AX4" s="40" t="s">
        <v>47</v>
      </c>
      <c r="BJ4" s="40" t="s">
        <v>36</v>
      </c>
      <c r="BK4" s="40" t="s">
        <v>37</v>
      </c>
      <c r="BL4" s="40" t="s">
        <v>38</v>
      </c>
      <c r="BM4" s="40" t="s">
        <v>39</v>
      </c>
      <c r="BN4" s="40" t="s">
        <v>40</v>
      </c>
      <c r="BO4" s="40" t="s">
        <v>48</v>
      </c>
      <c r="BP4" s="40" t="s">
        <v>41</v>
      </c>
      <c r="BQ4" s="40" t="str">
        <f>"この選手は"&amp;$B$3&amp;"の選手ではありません。"</f>
        <v>この選手はの選手ではありません。</v>
      </c>
      <c r="BR4" s="40" t="s">
        <v>42</v>
      </c>
      <c r="BS4" s="40" t="s">
        <v>43</v>
      </c>
      <c r="BT4" s="40" t="s">
        <v>44</v>
      </c>
      <c r="BV4" s="40" t="s">
        <v>45</v>
      </c>
      <c r="BW4" s="40" t="s">
        <v>46</v>
      </c>
      <c r="BX4" s="40" t="s">
        <v>47</v>
      </c>
    </row>
    <row r="5" spans="1:80" ht="24.75" thickBot="1" x14ac:dyDescent="0.2">
      <c r="A5" s="47"/>
      <c r="B5" s="166" t="str">
        <f>IF(申込書!$C$9="","",申込書!$C$9)</f>
        <v/>
      </c>
      <c r="C5" s="167"/>
      <c r="D5" s="167"/>
      <c r="E5" s="167"/>
      <c r="F5" s="48" t="s">
        <v>49</v>
      </c>
      <c r="G5" s="48"/>
      <c r="H5" s="49"/>
      <c r="I5" s="49"/>
      <c r="J5" s="180" t="str">
        <f>IF(申込書!$B$11="","",申込書!$B$11)</f>
        <v/>
      </c>
      <c r="K5" s="180"/>
      <c r="L5" s="50"/>
      <c r="M5" s="174" t="str">
        <f>IF(申込書!$B$13="","",申込書!$B$13)</f>
        <v/>
      </c>
      <c r="N5" s="167"/>
      <c r="O5" s="167"/>
      <c r="P5" s="167"/>
      <c r="Q5" s="167"/>
      <c r="R5" s="167"/>
      <c r="S5" s="167"/>
      <c r="T5" s="167"/>
      <c r="U5" s="167"/>
      <c r="V5" s="181"/>
      <c r="W5" s="47"/>
      <c r="AA5" s="40" t="s">
        <v>50</v>
      </c>
      <c r="AJ5" s="40" t="s">
        <v>36</v>
      </c>
      <c r="AK5" s="40" t="s">
        <v>37</v>
      </c>
      <c r="AL5" s="40" t="s">
        <v>38</v>
      </c>
      <c r="AM5" s="40" t="s">
        <v>51</v>
      </c>
      <c r="AN5" s="40" t="s">
        <v>40</v>
      </c>
      <c r="AO5" s="40" t="s">
        <v>455</v>
      </c>
      <c r="AP5" s="40" t="s">
        <v>41</v>
      </c>
      <c r="AQ5" s="40" t="str">
        <f>"この選手は"&amp;$B$3&amp;"の選手ではありません。"</f>
        <v>この選手はの選手ではありません。</v>
      </c>
      <c r="AR5" s="40" t="s">
        <v>42</v>
      </c>
      <c r="AS5" s="40" t="s">
        <v>43</v>
      </c>
      <c r="AT5" s="40" t="s">
        <v>44</v>
      </c>
      <c r="AV5" s="40" t="s">
        <v>45</v>
      </c>
      <c r="AW5" s="40" t="s">
        <v>46</v>
      </c>
      <c r="AX5" s="40" t="s">
        <v>47</v>
      </c>
      <c r="BJ5" s="40" t="s">
        <v>36</v>
      </c>
      <c r="BK5" s="40" t="s">
        <v>37</v>
      </c>
      <c r="BL5" s="40" t="s">
        <v>38</v>
      </c>
      <c r="BM5" s="40" t="s">
        <v>51</v>
      </c>
      <c r="BN5" s="40" t="s">
        <v>40</v>
      </c>
      <c r="BO5" s="40" t="s">
        <v>48</v>
      </c>
      <c r="BP5" s="40" t="s">
        <v>41</v>
      </c>
      <c r="BQ5" s="40" t="str">
        <f>"この選手は"&amp;$B$3&amp;"の選手ではありません。"</f>
        <v>この選手はの選手ではありません。</v>
      </c>
      <c r="BR5" s="40" t="s">
        <v>42</v>
      </c>
      <c r="BS5" s="40" t="s">
        <v>43</v>
      </c>
      <c r="BT5" s="40" t="s">
        <v>44</v>
      </c>
      <c r="BV5" s="40" t="s">
        <v>45</v>
      </c>
      <c r="BW5" s="40" t="s">
        <v>46</v>
      </c>
      <c r="BX5" s="40" t="s">
        <v>47</v>
      </c>
    </row>
    <row r="6" spans="1:80" ht="11.25" customHeight="1" thickBot="1" x14ac:dyDescent="0.2">
      <c r="A6" s="51"/>
      <c r="W6" s="51"/>
      <c r="AG6" s="53" t="s">
        <v>52</v>
      </c>
      <c r="AJ6" s="40" t="s">
        <v>53</v>
      </c>
      <c r="AO6" s="40" t="s">
        <v>54</v>
      </c>
      <c r="BG6" s="53" t="s">
        <v>52</v>
      </c>
      <c r="BJ6" s="40" t="s">
        <v>53</v>
      </c>
      <c r="BO6" s="40" t="s">
        <v>54</v>
      </c>
    </row>
    <row r="7" spans="1:80" ht="44.25" customHeight="1" thickBot="1" x14ac:dyDescent="0.2">
      <c r="A7" s="105" t="s">
        <v>540</v>
      </c>
      <c r="B7" s="54" t="s">
        <v>55</v>
      </c>
      <c r="C7" s="55" t="s">
        <v>56</v>
      </c>
      <c r="D7" s="56" t="s">
        <v>57</v>
      </c>
      <c r="E7" s="182" t="s">
        <v>58</v>
      </c>
      <c r="F7" s="182"/>
      <c r="G7" s="55"/>
      <c r="H7" s="55" t="s">
        <v>59</v>
      </c>
      <c r="I7" s="55" t="s">
        <v>1415</v>
      </c>
      <c r="J7" s="55" t="s">
        <v>60</v>
      </c>
      <c r="K7" s="57" t="s">
        <v>61</v>
      </c>
      <c r="L7" s="58"/>
      <c r="M7" s="54" t="s">
        <v>55</v>
      </c>
      <c r="N7" s="55" t="s">
        <v>56</v>
      </c>
      <c r="O7" s="56" t="s">
        <v>57</v>
      </c>
      <c r="P7" s="182" t="s">
        <v>58</v>
      </c>
      <c r="Q7" s="182"/>
      <c r="R7" s="55"/>
      <c r="S7" s="55" t="s">
        <v>59</v>
      </c>
      <c r="T7" s="55" t="s">
        <v>1415</v>
      </c>
      <c r="U7" s="55" t="s">
        <v>60</v>
      </c>
      <c r="V7" s="57" t="s">
        <v>61</v>
      </c>
      <c r="Y7" s="186" t="s">
        <v>62</v>
      </c>
      <c r="Z7" s="186"/>
      <c r="AA7" s="186" t="s">
        <v>63</v>
      </c>
      <c r="AB7" s="186"/>
      <c r="AD7" s="53" t="s">
        <v>64</v>
      </c>
      <c r="AE7" s="53" t="s">
        <v>31</v>
      </c>
      <c r="AF7" s="53" t="s">
        <v>65</v>
      </c>
      <c r="AG7" s="53" t="e">
        <f>MIN(AG$8:AG$10,AG$11:AG$13,AG$14:AG$16,AG$17:AG$19,AG$20:AG$22,AG$23:AG$25,AG$26:AG$28,AG$29:AG$31,AG$32:AG$34,AG$35:AG$37,AG$38:AG$40,AG$41:AG$43)</f>
        <v>#N/A</v>
      </c>
      <c r="AH7" s="53" t="s">
        <v>66</v>
      </c>
      <c r="AI7" s="53"/>
      <c r="AJ7" s="53" t="s">
        <v>67</v>
      </c>
      <c r="AK7" s="53" t="s">
        <v>68</v>
      </c>
      <c r="AL7" s="53" t="s">
        <v>69</v>
      </c>
      <c r="AM7" s="53" t="s">
        <v>70</v>
      </c>
      <c r="AN7" s="53" t="s">
        <v>71</v>
      </c>
      <c r="AO7" s="53" t="s">
        <v>72</v>
      </c>
      <c r="AP7" s="53" t="s">
        <v>73</v>
      </c>
      <c r="AQ7" s="53" t="s">
        <v>74</v>
      </c>
      <c r="AR7" s="53" t="s">
        <v>75</v>
      </c>
      <c r="AS7" s="53" t="s">
        <v>76</v>
      </c>
      <c r="AT7" s="53" t="s">
        <v>77</v>
      </c>
      <c r="AU7" s="53" t="s">
        <v>78</v>
      </c>
      <c r="AV7" s="53" t="s">
        <v>79</v>
      </c>
      <c r="AW7" s="53" t="s">
        <v>80</v>
      </c>
      <c r="AX7" s="53" t="s">
        <v>81</v>
      </c>
      <c r="AY7" s="53"/>
      <c r="BB7" s="40" t="s">
        <v>82</v>
      </c>
      <c r="BD7" s="53" t="s">
        <v>64</v>
      </c>
      <c r="BE7" s="53" t="s">
        <v>31</v>
      </c>
      <c r="BF7" s="53" t="s">
        <v>65</v>
      </c>
      <c r="BG7" s="53" t="e">
        <f>MIN(BG$8:BG$13,BG$14:BG$19,BG$20:BG$22,BG$23:BG$25,BG$26:BG$28,BG$29:BG$31,BG$32:BG$34,BG$35:BG$37,BG$38:BG$40,BG$41:BG$43)</f>
        <v>#N/A</v>
      </c>
      <c r="BH7" s="53" t="s">
        <v>66</v>
      </c>
      <c r="BI7" s="53"/>
      <c r="BJ7" s="53" t="s">
        <v>67</v>
      </c>
      <c r="BK7" s="53" t="s">
        <v>68</v>
      </c>
      <c r="BL7" s="53" t="s">
        <v>69</v>
      </c>
      <c r="BM7" s="53" t="s">
        <v>70</v>
      </c>
      <c r="BN7" s="53" t="s">
        <v>71</v>
      </c>
      <c r="BO7" s="53" t="s">
        <v>72</v>
      </c>
      <c r="BP7" s="53" t="s">
        <v>73</v>
      </c>
      <c r="BQ7" s="53" t="s">
        <v>74</v>
      </c>
      <c r="BR7" s="53" t="s">
        <v>75</v>
      </c>
      <c r="BS7" s="53" t="s">
        <v>76</v>
      </c>
      <c r="BT7" s="53" t="s">
        <v>77</v>
      </c>
      <c r="BU7" s="53" t="s">
        <v>78</v>
      </c>
      <c r="BV7" s="53" t="s">
        <v>79</v>
      </c>
      <c r="BW7" s="53" t="s">
        <v>80</v>
      </c>
      <c r="BX7" s="53" t="s">
        <v>81</v>
      </c>
      <c r="BY7" s="53"/>
      <c r="CB7" s="40" t="s">
        <v>82</v>
      </c>
    </row>
    <row r="8" spans="1:80" ht="19.5" customHeight="1" thickTop="1" x14ac:dyDescent="0.15">
      <c r="B8" s="187" t="s">
        <v>391</v>
      </c>
      <c r="C8" s="102"/>
      <c r="D8" s="126"/>
      <c r="E8" s="190" t="e">
        <f>VLOOKUP(D8,登録!$A$2:$I$2060,3,FALSE)</f>
        <v>#N/A</v>
      </c>
      <c r="F8" s="190"/>
      <c r="G8" s="108"/>
      <c r="H8" s="108" t="s">
        <v>391</v>
      </c>
      <c r="I8" s="119" t="e">
        <f>VLOOKUP(D8,登録!$A$2:$I$2060,5,0)</f>
        <v>#N/A</v>
      </c>
      <c r="J8" s="126"/>
      <c r="K8" s="130"/>
      <c r="L8" s="59"/>
      <c r="M8" s="193" t="s">
        <v>433</v>
      </c>
      <c r="N8" s="102"/>
      <c r="O8" s="126"/>
      <c r="P8" s="191" t="e">
        <f>VLOOKUP(O8,登録!$A$2:$I$2060,3,FALSE)</f>
        <v>#N/A</v>
      </c>
      <c r="Q8" s="191"/>
      <c r="R8" s="108"/>
      <c r="S8" s="108" t="s">
        <v>433</v>
      </c>
      <c r="T8" s="119" t="e">
        <f>VLOOKUP(O8,登録!$A$2:$I$2060,5,0)</f>
        <v>#N/A</v>
      </c>
      <c r="U8" s="198"/>
      <c r="V8" s="205"/>
      <c r="Y8" s="40" t="str">
        <f t="shared" ref="Y8:Y43" si="0">IF($D8="","",$H8)</f>
        <v/>
      </c>
      <c r="Z8" s="40" t="str">
        <f t="shared" ref="Z8:Z43" si="1">IF($O8="","",$S8)</f>
        <v/>
      </c>
      <c r="AA8" s="40" t="str">
        <f>IF($D$8="","",$D$8)</f>
        <v/>
      </c>
      <c r="AB8" s="40" t="e">
        <f>IF($E$8="","",$E$8)</f>
        <v>#N/A</v>
      </c>
      <c r="AD8" s="40" t="str">
        <f t="shared" ref="AD8:AD43" ca="1" si="2">IF($D8="","",IF(ISNA(VLOOKUP($D8,INDIRECT($AH$2),2,0))=TRUE,"",VLOOKUP($D8,INDIRECT($AH$2),2,0)))</f>
        <v/>
      </c>
      <c r="AE8" s="40" t="str">
        <f t="shared" ref="AE8:AE43" ca="1" si="3">IF($D8="","",IF(ISNA(VLOOKUP($D8,INDIRECT($AH$2),3,0))=TRUE,"",VLOOKUP($D8,INDIRECT($AH$2),3,0)))</f>
        <v/>
      </c>
      <c r="AF8" s="40" t="str">
        <f t="shared" ref="AF8:AF43" si="4">LEFT($J8)</f>
        <v/>
      </c>
      <c r="AG8" s="40" t="e">
        <f t="shared" ref="AG8:AG43" si="5">IF(AH8="","",ROW())</f>
        <v>#N/A</v>
      </c>
      <c r="AH8" s="40" t="e">
        <f t="shared" ref="AH8:AH43" si="6">IF(MAX(AJ8:AX8)=0,"",IF(MAX(AJ8:AX8)=COLUMN(AR8),ADDRESS(ROW(),COLUMN(AZ8),4),ADDRESS(4,MAX(AJ8:AX8),4)))</f>
        <v>#N/A</v>
      </c>
      <c r="AJ8" s="40">
        <v>0</v>
      </c>
      <c r="AK8" s="40">
        <f t="shared" ref="AK8:AK43" si="7">IF(ISNUMBER(IF(RIGHT($K8,2)="++",VALUE(LEFT($K8,4)&amp;"00"),IF(RIGHT($K8,1)="+",VALUE(LEFT($K8,5)&amp;"0"),VALUE($K8))))=TRUE,0,COLUMN())</f>
        <v>0</v>
      </c>
      <c r="AL8" s="40" t="e">
        <f t="shared" ref="AL8:AL43" si="8">IF(AND($K8="",OR($J8&lt;&gt;"",$E8&lt;&gt;"",$D8&lt;&gt;"")),COLUMN(),0)</f>
        <v>#N/A</v>
      </c>
      <c r="AM8" s="40">
        <f>IF(COUNTIF(AF8:AF10,"B")&gt;1,COLUMN(),0)</f>
        <v>0</v>
      </c>
      <c r="AN8" s="40" t="e">
        <f t="shared" ref="AN8:AN43" si="9">IF(AND($J8="",OR($K8&lt;&gt;"",$E8&lt;&gt;"",$D8&lt;&gt;"")),COLUMN(),0)</f>
        <v>#N/A</v>
      </c>
      <c r="AO8" s="40">
        <f t="shared" ref="AO8:AO43" si="10">IF($D8="",0,IF(COUNTIF($AA$8:$AA$57,$D8)-COUNTIF($O$8:$O$13,$D8)-COUNTIF($O$14:$O$19,$D8)&gt;5,COLUMN(),0))</f>
        <v>0</v>
      </c>
      <c r="AP8" s="40">
        <f>IF($D8="",0,IF(COUNTIF($D8:$D10,$D8)&gt;1,COLUMN(),0))</f>
        <v>0</v>
      </c>
      <c r="AQ8" s="40">
        <f t="shared" ref="AQ8:AQ43" si="11">IF($D8="",0,IF(AE8=$AD$3,0,COLUMN()))</f>
        <v>0</v>
      </c>
      <c r="AR8" s="40" t="e">
        <f t="shared" ref="AR8:AR43" ca="1" si="12">IF(LEFT($E8,1)=AD8,0,COLUMN())</f>
        <v>#N/A</v>
      </c>
      <c r="AS8" s="40">
        <f t="shared" ref="AS8:AS43" si="13">IF(ISNA(VLOOKUP($D8,$AA$8:$AB$64,2,0))=TRUE,0,IF($E8=VLOOKUP($D8,$AA$8:$AB$64,2,0),0,COLUMN()))</f>
        <v>0</v>
      </c>
      <c r="AT8" s="40" t="e">
        <f t="shared" ref="AT8:AT43" si="14">IF(AND($E8="",OR($J8&lt;&gt;"",$D8&lt;&gt;"",$K8&lt;&gt;"")),COLUMN(),0)</f>
        <v>#N/A</v>
      </c>
      <c r="AV8" s="40" t="e">
        <f t="shared" ref="AV8:AV43" si="15">IF(AND($D8="",OR($J8&lt;&gt;"",$E8&lt;&gt;"",$K8&lt;&gt;"")),COLUMN(),0)</f>
        <v>#N/A</v>
      </c>
      <c r="AW8" s="40">
        <v>0</v>
      </c>
      <c r="AX8" s="40">
        <f t="shared" ref="AX8:AX43" si="16">IF(AND($D8&lt;&gt;"",$B$3=""),COLUMN(),0)</f>
        <v>0</v>
      </c>
      <c r="AZ8" s="40" t="e">
        <f t="shared" ref="AZ8:AZ43" si="17">$D8&amp;"の選手は"&amp;$E8&amp;"ではありません。"</f>
        <v>#N/A</v>
      </c>
      <c r="BB8" s="7" t="s">
        <v>454</v>
      </c>
      <c r="BD8" s="40" t="str">
        <f t="shared" ref="BD8:BD43" ca="1" si="18">IF($O8="","",IF(ISNA(VLOOKUP($O8,INDIRECT($AH$2),2,0))=TRUE,"",VLOOKUP($O8,INDIRECT($AH$2),2,0)))</f>
        <v/>
      </c>
      <c r="BE8" s="40" t="str">
        <f t="shared" ref="BE8:BE43" ca="1" si="19">IF($O8="","",IF(ISNA(VLOOKUP($O8,INDIRECT($AH$2),3,0))=TRUE,"",VLOOKUP($O8,INDIRECT($AH$2),3,0)))</f>
        <v/>
      </c>
      <c r="BF8" s="40" t="str">
        <f>LEFT($U8)</f>
        <v/>
      </c>
      <c r="BG8" s="40" t="e">
        <f t="shared" ref="BG8:BG43" si="20">IF(BH8="","",ROW())</f>
        <v>#N/A</v>
      </c>
      <c r="BH8" s="40" t="e">
        <f t="shared" ref="BH8:BH43" si="21">IF(MAX(BJ8:BX8)=0,"",IF(MAX(BJ8:BX8)=COLUMN(BR8),ADDRESS(ROW(),COLUMN(BZ8),4),ADDRESS(4,MAX(BJ8:BX8),4)))</f>
        <v>#N/A</v>
      </c>
      <c r="BJ8" s="40">
        <f>IF(AND($O8&lt;&gt;"",$O9=""),COLUMN(),0)</f>
        <v>0</v>
      </c>
      <c r="BK8" s="40">
        <f>IF(ISNUMBER(VALUE($V8))=TRUE,0,COLUMN())</f>
        <v>0</v>
      </c>
      <c r="BL8" s="40" t="e">
        <f>IF(AND($V8="",OR($U8&lt;&gt;"",$P8&lt;&gt;"",$O8&lt;&gt;"")),COLUMN(),0)</f>
        <v>#N/A</v>
      </c>
      <c r="BM8" s="40">
        <f>IF(COUNTIF(BF8:BF10,"B")&gt;1,COLUMN(),0)</f>
        <v>0</v>
      </c>
      <c r="BN8" s="40" t="e">
        <f>IF(AND($U8="",OR($V8&lt;&gt;"",$P8&lt;&gt;"",$O8&lt;&gt;"")),COLUMN(),0)</f>
        <v>#N/A</v>
      </c>
      <c r="BO8" s="40">
        <v>0</v>
      </c>
      <c r="BP8" s="40">
        <f>IF($O8="",0,IF(COUNTIF($O8:$O13,$O8)&gt;1,COLUMN(),0))</f>
        <v>0</v>
      </c>
      <c r="BQ8" s="40">
        <f t="shared" ref="BQ8:BQ43" si="22">IF($O8="",0,IF(BE8=$AD$3,0,COLUMN()))</f>
        <v>0</v>
      </c>
      <c r="BR8" s="40" t="e">
        <f t="shared" ref="BR8:BR43" ca="1" si="23">IF(LEFT($P8,1)=BD8,0,COLUMN())</f>
        <v>#N/A</v>
      </c>
      <c r="BS8" s="40">
        <f t="shared" ref="BS8:BS43" si="24">IF(ISNA(VLOOKUP($O8,$AA$8:$AB$64,2,0))=TRUE,0,IF($P8=VLOOKUP($O8,$AA$8:$AB$64,2,0),0,COLUMN()))</f>
        <v>0</v>
      </c>
      <c r="BT8" s="40" t="e">
        <f t="shared" ref="BT8:BT43" si="25">IF(AND($P8="",OR($U8&lt;&gt;"",$O8&lt;&gt;"",$V8&lt;&gt;"")),COLUMN(),0)</f>
        <v>#N/A</v>
      </c>
      <c r="BV8" s="40" t="e">
        <f t="shared" ref="BV8:BV43" si="26">IF(AND($O8="",OR($U8&lt;&gt;"",$P8&lt;&gt;"",$V8&lt;&gt;"")),COLUMN(),0)</f>
        <v>#N/A</v>
      </c>
      <c r="BW8" s="40">
        <v>0</v>
      </c>
      <c r="BX8" s="40">
        <f t="shared" ref="BX8:BX43" si="27">IF(AND($O8&lt;&gt;"",$B$3=""),COLUMN(),0)</f>
        <v>0</v>
      </c>
      <c r="BZ8" s="40" t="e">
        <f t="shared" ref="BZ8:BZ43" si="28">$O8&amp;"の選手は"&amp;$P8&amp;"ではありません。"</f>
        <v>#N/A</v>
      </c>
      <c r="CB8" s="40" t="s">
        <v>468</v>
      </c>
    </row>
    <row r="9" spans="1:80" ht="19.5" customHeight="1" x14ac:dyDescent="0.15">
      <c r="B9" s="188"/>
      <c r="C9" s="93"/>
      <c r="D9" s="127"/>
      <c r="E9" s="184" t="e">
        <f>VLOOKUP(D9,登録!$A$2:$I$2060,3,FALSE)</f>
        <v>#N/A</v>
      </c>
      <c r="F9" s="184"/>
      <c r="G9" s="109"/>
      <c r="H9" s="109" t="s">
        <v>391</v>
      </c>
      <c r="I9" s="120" t="e">
        <f>VLOOKUP(D9,登録!$A$2:$I$2060,5,0)</f>
        <v>#N/A</v>
      </c>
      <c r="J9" s="127"/>
      <c r="K9" s="131"/>
      <c r="L9" s="59"/>
      <c r="M9" s="194"/>
      <c r="N9" s="93"/>
      <c r="O9" s="127"/>
      <c r="P9" s="184" t="e">
        <f>VLOOKUP(O9,登録!$A$2:$I$2060,3,FALSE)</f>
        <v>#N/A</v>
      </c>
      <c r="Q9" s="184"/>
      <c r="R9" s="109"/>
      <c r="S9" s="109" t="s">
        <v>433</v>
      </c>
      <c r="T9" s="120" t="e">
        <f>VLOOKUP(O9,登録!$A$2:$I$2060,5,0)</f>
        <v>#N/A</v>
      </c>
      <c r="U9" s="154"/>
      <c r="V9" s="206"/>
      <c r="Y9" s="40" t="str">
        <f t="shared" si="0"/>
        <v/>
      </c>
      <c r="Z9" s="40" t="str">
        <f t="shared" si="1"/>
        <v/>
      </c>
      <c r="AA9" s="40" t="str">
        <f>IF($D$9="","",$D$9)</f>
        <v/>
      </c>
      <c r="AB9" s="40" t="e">
        <f>IF($E$9="","",$E$9)</f>
        <v>#N/A</v>
      </c>
      <c r="AD9" s="40" t="str">
        <f t="shared" ca="1" si="2"/>
        <v/>
      </c>
      <c r="AE9" s="40" t="str">
        <f t="shared" ca="1" si="3"/>
        <v/>
      </c>
      <c r="AF9" s="40" t="str">
        <f t="shared" si="4"/>
        <v/>
      </c>
      <c r="AG9" s="40" t="e">
        <f t="shared" si="5"/>
        <v>#N/A</v>
      </c>
      <c r="AH9" s="40" t="e">
        <f t="shared" si="6"/>
        <v>#N/A</v>
      </c>
      <c r="AJ9" s="40">
        <v>0</v>
      </c>
      <c r="AK9" s="40">
        <f t="shared" si="7"/>
        <v>0</v>
      </c>
      <c r="AL9" s="40" t="e">
        <f t="shared" si="8"/>
        <v>#N/A</v>
      </c>
      <c r="AN9" s="40" t="e">
        <f t="shared" si="9"/>
        <v>#N/A</v>
      </c>
      <c r="AO9" s="40">
        <f t="shared" si="10"/>
        <v>0</v>
      </c>
      <c r="AP9" s="40">
        <f>IF($D9="",0,IF(COUNTIF($D8:$D10,$D9)&gt;1,COLUMN(),0))</f>
        <v>0</v>
      </c>
      <c r="AQ9" s="40">
        <f t="shared" si="11"/>
        <v>0</v>
      </c>
      <c r="AR9" s="40" t="e">
        <f t="shared" ca="1" si="12"/>
        <v>#N/A</v>
      </c>
      <c r="AS9" s="40">
        <f t="shared" si="13"/>
        <v>0</v>
      </c>
      <c r="AT9" s="40" t="e">
        <f t="shared" si="14"/>
        <v>#N/A</v>
      </c>
      <c r="AV9" s="40" t="e">
        <f t="shared" si="15"/>
        <v>#N/A</v>
      </c>
      <c r="AW9" s="40">
        <f>IF(AND($D9&lt;&gt;"",$D8=""),COLUMN(),0)</f>
        <v>0</v>
      </c>
      <c r="AX9" s="40">
        <f t="shared" si="16"/>
        <v>0</v>
      </c>
      <c r="AZ9" s="40" t="e">
        <f t="shared" si="17"/>
        <v>#N/A</v>
      </c>
      <c r="BB9" s="40" t="s">
        <v>454</v>
      </c>
      <c r="BD9" s="40" t="str">
        <f t="shared" ca="1" si="18"/>
        <v/>
      </c>
      <c r="BE9" s="40" t="str">
        <f t="shared" ca="1" si="19"/>
        <v/>
      </c>
      <c r="BG9" s="40" t="e">
        <f t="shared" ca="1" si="20"/>
        <v>#N/A</v>
      </c>
      <c r="BH9" s="40" t="e">
        <f t="shared" ca="1" si="21"/>
        <v>#N/A</v>
      </c>
      <c r="BJ9" s="40">
        <f>IF(AND($O9&lt;&gt;"",$O10=""),COLUMN(),0)</f>
        <v>0</v>
      </c>
      <c r="BK9" s="40">
        <v>0</v>
      </c>
      <c r="BL9" s="40">
        <v>0</v>
      </c>
      <c r="BN9" s="40">
        <v>0</v>
      </c>
      <c r="BO9" s="40">
        <v>0</v>
      </c>
      <c r="BP9" s="40">
        <f>IF($O9="",0,IF(COUNTIF($O8:$O13,$O9)&gt;1,COLUMN(),0))</f>
        <v>0</v>
      </c>
      <c r="BQ9" s="40">
        <f t="shared" si="22"/>
        <v>0</v>
      </c>
      <c r="BR9" s="40" t="e">
        <f t="shared" ca="1" si="23"/>
        <v>#N/A</v>
      </c>
      <c r="BS9" s="40">
        <f t="shared" si="24"/>
        <v>0</v>
      </c>
      <c r="BT9" s="40" t="e">
        <f t="shared" si="25"/>
        <v>#N/A</v>
      </c>
      <c r="BV9" s="40" t="e">
        <f t="shared" si="26"/>
        <v>#N/A</v>
      </c>
      <c r="BW9" s="40">
        <f>IF(AND($O9&lt;&gt;"",$O8=""),COLUMN(),0)</f>
        <v>0</v>
      </c>
      <c r="BX9" s="40">
        <f t="shared" si="27"/>
        <v>0</v>
      </c>
      <c r="BZ9" s="40" t="e">
        <f t="shared" si="28"/>
        <v>#N/A</v>
      </c>
      <c r="CB9" s="40" t="s">
        <v>468</v>
      </c>
    </row>
    <row r="10" spans="1:80" ht="19.5" customHeight="1" thickBot="1" x14ac:dyDescent="0.2">
      <c r="B10" s="189"/>
      <c r="C10" s="97"/>
      <c r="D10" s="128"/>
      <c r="E10" s="185" t="e">
        <f>VLOOKUP(D10,登録!$A$2:$I$2060,3,FALSE)</f>
        <v>#N/A</v>
      </c>
      <c r="F10" s="185"/>
      <c r="G10" s="110"/>
      <c r="H10" s="110" t="s">
        <v>391</v>
      </c>
      <c r="I10" s="121" t="e">
        <f>VLOOKUP(D10,登録!$A$2:$I$2060,5,0)</f>
        <v>#N/A</v>
      </c>
      <c r="J10" s="128"/>
      <c r="K10" s="132"/>
      <c r="L10" s="60"/>
      <c r="M10" s="195"/>
      <c r="N10" s="94"/>
      <c r="O10" s="127"/>
      <c r="P10" s="184" t="e">
        <f>VLOOKUP(O10,登録!$A$2:$I$2060,3,FALSE)</f>
        <v>#N/A</v>
      </c>
      <c r="Q10" s="184"/>
      <c r="R10" s="109"/>
      <c r="S10" s="109" t="s">
        <v>433</v>
      </c>
      <c r="T10" s="120" t="e">
        <f>VLOOKUP(O10,登録!$A$2:$I$2060,5,0)</f>
        <v>#N/A</v>
      </c>
      <c r="U10" s="154"/>
      <c r="V10" s="206"/>
      <c r="Y10" s="40" t="str">
        <f t="shared" si="0"/>
        <v/>
      </c>
      <c r="Z10" s="40" t="str">
        <f t="shared" si="1"/>
        <v/>
      </c>
      <c r="AA10" s="40" t="str">
        <f>IF($D$10="","",$D$10)</f>
        <v/>
      </c>
      <c r="AB10" s="40" t="e">
        <f>IF($E$10="","",$E$10)</f>
        <v>#N/A</v>
      </c>
      <c r="AD10" s="40" t="str">
        <f t="shared" ca="1" si="2"/>
        <v/>
      </c>
      <c r="AE10" s="40" t="str">
        <f t="shared" ca="1" si="3"/>
        <v/>
      </c>
      <c r="AF10" s="40" t="str">
        <f t="shared" si="4"/>
        <v/>
      </c>
      <c r="AG10" s="40" t="e">
        <f t="shared" si="5"/>
        <v>#N/A</v>
      </c>
      <c r="AH10" s="40" t="e">
        <f t="shared" si="6"/>
        <v>#N/A</v>
      </c>
      <c r="AJ10" s="40">
        <v>0</v>
      </c>
      <c r="AK10" s="40">
        <f t="shared" si="7"/>
        <v>0</v>
      </c>
      <c r="AL10" s="40" t="e">
        <f t="shared" si="8"/>
        <v>#N/A</v>
      </c>
      <c r="AN10" s="40" t="e">
        <f t="shared" si="9"/>
        <v>#N/A</v>
      </c>
      <c r="AO10" s="40">
        <f t="shared" si="10"/>
        <v>0</v>
      </c>
      <c r="AP10" s="40">
        <f>IF($D10="",0,IF(COUNTIF($D8:$D10,$D10)&gt;1,COLUMN(),0))</f>
        <v>0</v>
      </c>
      <c r="AQ10" s="40">
        <f t="shared" si="11"/>
        <v>0</v>
      </c>
      <c r="AR10" s="40" t="e">
        <f t="shared" ca="1" si="12"/>
        <v>#N/A</v>
      </c>
      <c r="AS10" s="40">
        <f t="shared" si="13"/>
        <v>0</v>
      </c>
      <c r="AT10" s="40" t="e">
        <f t="shared" si="14"/>
        <v>#N/A</v>
      </c>
      <c r="AV10" s="40" t="e">
        <f t="shared" si="15"/>
        <v>#N/A</v>
      </c>
      <c r="AW10" s="40">
        <f>IF(AND($D10&lt;&gt;"",$D9=""),COLUMN(),0)</f>
        <v>0</v>
      </c>
      <c r="AX10" s="40">
        <f t="shared" si="16"/>
        <v>0</v>
      </c>
      <c r="AZ10" s="40" t="e">
        <f t="shared" si="17"/>
        <v>#N/A</v>
      </c>
      <c r="BB10" s="40" t="s">
        <v>454</v>
      </c>
      <c r="BD10" s="40" t="str">
        <f t="shared" ca="1" si="18"/>
        <v/>
      </c>
      <c r="BE10" s="40" t="str">
        <f t="shared" ca="1" si="19"/>
        <v/>
      </c>
      <c r="BG10" s="40" t="e">
        <f t="shared" ca="1" si="20"/>
        <v>#N/A</v>
      </c>
      <c r="BH10" s="40" t="e">
        <f t="shared" ca="1" si="21"/>
        <v>#N/A</v>
      </c>
      <c r="BJ10" s="40">
        <f>IF(AND($O10&lt;&gt;"",$O11=""),COLUMN(),0)</f>
        <v>0</v>
      </c>
      <c r="BK10" s="40">
        <v>0</v>
      </c>
      <c r="BL10" s="40">
        <v>0</v>
      </c>
      <c r="BN10" s="40">
        <v>0</v>
      </c>
      <c r="BO10" s="40">
        <v>0</v>
      </c>
      <c r="BP10" s="40">
        <f>IF($O10="",0,IF(COUNTIF($O8:$O13,$O10)&gt;1,COLUMN(),0))</f>
        <v>0</v>
      </c>
      <c r="BQ10" s="40">
        <f t="shared" si="22"/>
        <v>0</v>
      </c>
      <c r="BR10" s="40" t="e">
        <f t="shared" ca="1" si="23"/>
        <v>#N/A</v>
      </c>
      <c r="BS10" s="40">
        <f t="shared" si="24"/>
        <v>0</v>
      </c>
      <c r="BT10" s="40" t="e">
        <f t="shared" si="25"/>
        <v>#N/A</v>
      </c>
      <c r="BV10" s="40" t="e">
        <f t="shared" si="26"/>
        <v>#N/A</v>
      </c>
      <c r="BW10" s="40">
        <f>IF(AND($O10&lt;&gt;"",$O9=""),COLUMN(),0)</f>
        <v>0</v>
      </c>
      <c r="BX10" s="40">
        <f t="shared" si="27"/>
        <v>0</v>
      </c>
      <c r="BZ10" s="40" t="e">
        <f t="shared" si="28"/>
        <v>#N/A</v>
      </c>
      <c r="CB10" s="40" t="s">
        <v>468</v>
      </c>
    </row>
    <row r="11" spans="1:80" ht="19.5" customHeight="1" x14ac:dyDescent="0.15">
      <c r="B11" s="192" t="s">
        <v>395</v>
      </c>
      <c r="C11" s="101"/>
      <c r="D11" s="129"/>
      <c r="E11" s="183" t="e">
        <f>VLOOKUP(D11,登録!$A$2:$I$2060,3,FALSE)</f>
        <v>#N/A</v>
      </c>
      <c r="F11" s="183"/>
      <c r="G11" s="111"/>
      <c r="H11" s="111" t="s">
        <v>395</v>
      </c>
      <c r="I11" s="122" t="e">
        <f>VLOOKUP(D11,登録!$A$2:$I$2060,5,0)</f>
        <v>#N/A</v>
      </c>
      <c r="J11" s="129"/>
      <c r="K11" s="133"/>
      <c r="L11" s="61"/>
      <c r="M11" s="196"/>
      <c r="N11" s="96"/>
      <c r="O11" s="127"/>
      <c r="P11" s="184" t="e">
        <f>VLOOKUP(O11,登録!$A$2:$I$2060,3,FALSE)</f>
        <v>#N/A</v>
      </c>
      <c r="Q11" s="184"/>
      <c r="R11" s="109"/>
      <c r="S11" s="109" t="s">
        <v>433</v>
      </c>
      <c r="T11" s="120" t="e">
        <f>VLOOKUP(O11,登録!$A$2:$I$2060,5,0)</f>
        <v>#N/A</v>
      </c>
      <c r="U11" s="154"/>
      <c r="V11" s="206"/>
      <c r="Y11" s="40" t="str">
        <f t="shared" si="0"/>
        <v/>
      </c>
      <c r="Z11" s="40" t="str">
        <f t="shared" si="1"/>
        <v/>
      </c>
      <c r="AA11" s="40" t="str">
        <f>IF($D$11="","",$D$11)</f>
        <v/>
      </c>
      <c r="AB11" s="40" t="e">
        <f>IF($E$11="","",$E$11)</f>
        <v>#N/A</v>
      </c>
      <c r="AD11" s="40" t="str">
        <f t="shared" ca="1" si="2"/>
        <v/>
      </c>
      <c r="AE11" s="40" t="str">
        <f t="shared" ca="1" si="3"/>
        <v/>
      </c>
      <c r="AF11" s="40" t="str">
        <f t="shared" si="4"/>
        <v/>
      </c>
      <c r="AG11" s="40" t="e">
        <f t="shared" si="5"/>
        <v>#N/A</v>
      </c>
      <c r="AH11" s="40" t="e">
        <f t="shared" si="6"/>
        <v>#N/A</v>
      </c>
      <c r="AJ11" s="40">
        <v>0</v>
      </c>
      <c r="AK11" s="40">
        <f t="shared" si="7"/>
        <v>0</v>
      </c>
      <c r="AL11" s="40" t="e">
        <f t="shared" si="8"/>
        <v>#N/A</v>
      </c>
      <c r="AM11" s="40">
        <f>IF(COUNTIF(AF11:AF13,"B")&gt;1,COLUMN(),0)</f>
        <v>0</v>
      </c>
      <c r="AN11" s="40" t="e">
        <f t="shared" si="9"/>
        <v>#N/A</v>
      </c>
      <c r="AO11" s="40">
        <f t="shared" si="10"/>
        <v>0</v>
      </c>
      <c r="AP11" s="40">
        <f>IF($D11="",0,IF(COUNTIF($D11:$D13,$D11)&gt;1,COLUMN(),0))</f>
        <v>0</v>
      </c>
      <c r="AQ11" s="40">
        <f t="shared" si="11"/>
        <v>0</v>
      </c>
      <c r="AR11" s="40" t="e">
        <f t="shared" ca="1" si="12"/>
        <v>#N/A</v>
      </c>
      <c r="AS11" s="40">
        <f t="shared" si="13"/>
        <v>0</v>
      </c>
      <c r="AT11" s="40" t="e">
        <f t="shared" si="14"/>
        <v>#N/A</v>
      </c>
      <c r="AV11" s="40" t="e">
        <f t="shared" si="15"/>
        <v>#N/A</v>
      </c>
      <c r="AW11" s="40">
        <v>0</v>
      </c>
      <c r="AX11" s="40">
        <f t="shared" si="16"/>
        <v>0</v>
      </c>
      <c r="AZ11" s="40" t="e">
        <f t="shared" si="17"/>
        <v>#N/A</v>
      </c>
      <c r="BB11" s="40" t="s">
        <v>457</v>
      </c>
      <c r="BD11" s="40" t="str">
        <f t="shared" ca="1" si="18"/>
        <v/>
      </c>
      <c r="BE11" s="40" t="str">
        <f t="shared" ca="1" si="19"/>
        <v/>
      </c>
      <c r="BG11" s="40" t="e">
        <f t="shared" ca="1" si="20"/>
        <v>#N/A</v>
      </c>
      <c r="BH11" s="40" t="e">
        <f t="shared" ca="1" si="21"/>
        <v>#N/A</v>
      </c>
      <c r="BJ11" s="40">
        <v>0</v>
      </c>
      <c r="BK11" s="40">
        <v>0</v>
      </c>
      <c r="BL11" s="40">
        <v>0</v>
      </c>
      <c r="BN11" s="40">
        <v>0</v>
      </c>
      <c r="BO11" s="40">
        <v>0</v>
      </c>
      <c r="BP11" s="40">
        <f>IF($O11="",0,IF(COUNTIF($O8:$O13,$O11)&gt;1,COLUMN(),0))</f>
        <v>0</v>
      </c>
      <c r="BQ11" s="40">
        <f t="shared" si="22"/>
        <v>0</v>
      </c>
      <c r="BR11" s="40" t="e">
        <f t="shared" ca="1" si="23"/>
        <v>#N/A</v>
      </c>
      <c r="BS11" s="40">
        <f t="shared" si="24"/>
        <v>0</v>
      </c>
      <c r="BT11" s="40" t="e">
        <f t="shared" si="25"/>
        <v>#N/A</v>
      </c>
      <c r="BV11" s="40" t="e">
        <f t="shared" si="26"/>
        <v>#N/A</v>
      </c>
      <c r="BW11" s="40">
        <f>IF(AND($O11&lt;&gt;"",$O10=""),COLUMN(),0)</f>
        <v>0</v>
      </c>
      <c r="BX11" s="40">
        <f t="shared" si="27"/>
        <v>0</v>
      </c>
      <c r="BZ11" s="40" t="e">
        <f t="shared" si="28"/>
        <v>#N/A</v>
      </c>
      <c r="CB11" s="40" t="s">
        <v>468</v>
      </c>
    </row>
    <row r="12" spans="1:80" ht="19.5" customHeight="1" x14ac:dyDescent="0.15">
      <c r="B12" s="188"/>
      <c r="C12" s="93"/>
      <c r="D12" s="127"/>
      <c r="E12" s="184" t="e">
        <f>VLOOKUP(D12,登録!$A$2:$I$2060,3,FALSE)</f>
        <v>#N/A</v>
      </c>
      <c r="F12" s="184"/>
      <c r="G12" s="109"/>
      <c r="H12" s="109" t="s">
        <v>395</v>
      </c>
      <c r="I12" s="120" t="e">
        <f>VLOOKUP(D12,登録!$A$2:$I$2060,5,0)</f>
        <v>#N/A</v>
      </c>
      <c r="J12" s="127"/>
      <c r="K12" s="131"/>
      <c r="L12" s="59"/>
      <c r="M12" s="196"/>
      <c r="N12" s="93"/>
      <c r="O12" s="127"/>
      <c r="P12" s="184" t="e">
        <f>VLOOKUP(O12,登録!$A$2:$I$2060,3,FALSE)</f>
        <v>#N/A</v>
      </c>
      <c r="Q12" s="184"/>
      <c r="R12" s="109"/>
      <c r="S12" s="109" t="s">
        <v>433</v>
      </c>
      <c r="T12" s="120" t="e">
        <f>VLOOKUP(O12,登録!$A$2:$I$2060,5,0)</f>
        <v>#N/A</v>
      </c>
      <c r="U12" s="154"/>
      <c r="V12" s="206"/>
      <c r="Y12" s="40" t="str">
        <f t="shared" si="0"/>
        <v/>
      </c>
      <c r="Z12" s="40" t="str">
        <f t="shared" si="1"/>
        <v/>
      </c>
      <c r="AA12" s="40" t="str">
        <f>IF($D$12="","",$D$12)</f>
        <v/>
      </c>
      <c r="AB12" s="40" t="e">
        <f>IF($E$12="","",$E$12)</f>
        <v>#N/A</v>
      </c>
      <c r="AD12" s="40" t="str">
        <f t="shared" ca="1" si="2"/>
        <v/>
      </c>
      <c r="AE12" s="40" t="str">
        <f t="shared" ca="1" si="3"/>
        <v/>
      </c>
      <c r="AF12" s="40" t="str">
        <f t="shared" si="4"/>
        <v/>
      </c>
      <c r="AG12" s="40" t="e">
        <f t="shared" si="5"/>
        <v>#N/A</v>
      </c>
      <c r="AH12" s="40" t="e">
        <f t="shared" si="6"/>
        <v>#N/A</v>
      </c>
      <c r="AJ12" s="40">
        <v>0</v>
      </c>
      <c r="AK12" s="40">
        <f t="shared" si="7"/>
        <v>0</v>
      </c>
      <c r="AL12" s="40" t="e">
        <f t="shared" si="8"/>
        <v>#N/A</v>
      </c>
      <c r="AN12" s="40" t="e">
        <f t="shared" si="9"/>
        <v>#N/A</v>
      </c>
      <c r="AO12" s="40">
        <f t="shared" si="10"/>
        <v>0</v>
      </c>
      <c r="AP12" s="40">
        <f>IF($D12="",0,IF(COUNTIF($D11:$D13,$D12)&gt;1,COLUMN(),0))</f>
        <v>0</v>
      </c>
      <c r="AQ12" s="40">
        <f t="shared" si="11"/>
        <v>0</v>
      </c>
      <c r="AR12" s="40" t="e">
        <f t="shared" ca="1" si="12"/>
        <v>#N/A</v>
      </c>
      <c r="AS12" s="40">
        <f t="shared" si="13"/>
        <v>0</v>
      </c>
      <c r="AT12" s="40" t="e">
        <f t="shared" si="14"/>
        <v>#N/A</v>
      </c>
      <c r="AV12" s="40" t="e">
        <f t="shared" si="15"/>
        <v>#N/A</v>
      </c>
      <c r="AW12" s="40">
        <f>IF(AND($D12&lt;&gt;"",$D11=""),COLUMN(),0)</f>
        <v>0</v>
      </c>
      <c r="AX12" s="40">
        <f t="shared" si="16"/>
        <v>0</v>
      </c>
      <c r="AZ12" s="40" t="e">
        <f t="shared" si="17"/>
        <v>#N/A</v>
      </c>
      <c r="BB12" s="40" t="s">
        <v>457</v>
      </c>
      <c r="BD12" s="40" t="str">
        <f t="shared" ca="1" si="18"/>
        <v/>
      </c>
      <c r="BE12" s="40" t="str">
        <f t="shared" ca="1" si="19"/>
        <v/>
      </c>
      <c r="BG12" s="40" t="e">
        <f t="shared" ca="1" si="20"/>
        <v>#N/A</v>
      </c>
      <c r="BH12" s="40" t="e">
        <f t="shared" ca="1" si="21"/>
        <v>#N/A</v>
      </c>
      <c r="BJ12" s="40">
        <v>0</v>
      </c>
      <c r="BK12" s="40">
        <v>0</v>
      </c>
      <c r="BL12" s="40">
        <v>0</v>
      </c>
      <c r="BN12" s="40">
        <v>0</v>
      </c>
      <c r="BO12" s="40">
        <v>0</v>
      </c>
      <c r="BP12" s="40">
        <f>IF($O12="",0,IF(COUNTIF($O8:$O13,$O12)&gt;1,COLUMN(),0))</f>
        <v>0</v>
      </c>
      <c r="BQ12" s="40">
        <f t="shared" si="22"/>
        <v>0</v>
      </c>
      <c r="BR12" s="40" t="e">
        <f t="shared" ca="1" si="23"/>
        <v>#N/A</v>
      </c>
      <c r="BS12" s="40">
        <f t="shared" si="24"/>
        <v>0</v>
      </c>
      <c r="BT12" s="40" t="e">
        <f t="shared" si="25"/>
        <v>#N/A</v>
      </c>
      <c r="BV12" s="40" t="e">
        <f t="shared" si="26"/>
        <v>#N/A</v>
      </c>
      <c r="BW12" s="40">
        <f>IF(AND($O12&lt;&gt;"",$O11=""),COLUMN(),0)</f>
        <v>0</v>
      </c>
      <c r="BX12" s="40">
        <f t="shared" si="27"/>
        <v>0</v>
      </c>
      <c r="BZ12" s="40" t="e">
        <f t="shared" si="28"/>
        <v>#N/A</v>
      </c>
      <c r="CB12" s="40" t="s">
        <v>468</v>
      </c>
    </row>
    <row r="13" spans="1:80" ht="19.5" customHeight="1" thickBot="1" x14ac:dyDescent="0.2">
      <c r="B13" s="189"/>
      <c r="C13" s="97"/>
      <c r="D13" s="128"/>
      <c r="E13" s="185" t="e">
        <f>VLOOKUP(D13,登録!$A$2:$I$2060,3,FALSE)</f>
        <v>#N/A</v>
      </c>
      <c r="F13" s="185"/>
      <c r="G13" s="110"/>
      <c r="H13" s="110" t="s">
        <v>395</v>
      </c>
      <c r="I13" s="121" t="e">
        <f>VLOOKUP(D13,登録!$A$2:$I$2060,5,0)</f>
        <v>#N/A</v>
      </c>
      <c r="J13" s="128"/>
      <c r="K13" s="132"/>
      <c r="L13" s="59"/>
      <c r="M13" s="197"/>
      <c r="N13" s="97"/>
      <c r="O13" s="128"/>
      <c r="P13" s="185" t="e">
        <f>VLOOKUP(O13,登録!$A$2:$I$2060,3,FALSE)</f>
        <v>#N/A</v>
      </c>
      <c r="Q13" s="185"/>
      <c r="R13" s="110"/>
      <c r="S13" s="110" t="s">
        <v>433</v>
      </c>
      <c r="T13" s="121" t="e">
        <f>VLOOKUP(O13,登録!$A$2:$I$2060,5,0)</f>
        <v>#N/A</v>
      </c>
      <c r="U13" s="155"/>
      <c r="V13" s="207"/>
      <c r="Y13" s="40" t="str">
        <f t="shared" si="0"/>
        <v/>
      </c>
      <c r="Z13" s="40" t="str">
        <f t="shared" si="1"/>
        <v/>
      </c>
      <c r="AA13" s="40" t="str">
        <f>IF($D$13="","",$D$13)</f>
        <v/>
      </c>
      <c r="AB13" s="40" t="e">
        <f>IF($E$13="","",$E$13)</f>
        <v>#N/A</v>
      </c>
      <c r="AD13" s="40" t="str">
        <f t="shared" ca="1" si="2"/>
        <v/>
      </c>
      <c r="AE13" s="40" t="str">
        <f t="shared" ca="1" si="3"/>
        <v/>
      </c>
      <c r="AF13" s="40" t="str">
        <f t="shared" si="4"/>
        <v/>
      </c>
      <c r="AG13" s="40" t="e">
        <f t="shared" si="5"/>
        <v>#N/A</v>
      </c>
      <c r="AH13" s="40" t="e">
        <f t="shared" si="6"/>
        <v>#N/A</v>
      </c>
      <c r="AJ13" s="40">
        <v>0</v>
      </c>
      <c r="AK13" s="40">
        <f t="shared" si="7"/>
        <v>0</v>
      </c>
      <c r="AL13" s="40" t="e">
        <f t="shared" si="8"/>
        <v>#N/A</v>
      </c>
      <c r="AN13" s="40" t="e">
        <f t="shared" si="9"/>
        <v>#N/A</v>
      </c>
      <c r="AO13" s="40">
        <f t="shared" si="10"/>
        <v>0</v>
      </c>
      <c r="AP13" s="40">
        <f>IF($D13="",0,IF(COUNTIF($D11:$D13,$D13)&gt;1,COLUMN(),0))</f>
        <v>0</v>
      </c>
      <c r="AQ13" s="40">
        <f t="shared" si="11"/>
        <v>0</v>
      </c>
      <c r="AR13" s="40" t="e">
        <f t="shared" ca="1" si="12"/>
        <v>#N/A</v>
      </c>
      <c r="AS13" s="40">
        <f t="shared" si="13"/>
        <v>0</v>
      </c>
      <c r="AT13" s="40" t="e">
        <f t="shared" si="14"/>
        <v>#N/A</v>
      </c>
      <c r="AV13" s="40" t="e">
        <f t="shared" si="15"/>
        <v>#N/A</v>
      </c>
      <c r="AW13" s="40">
        <f>IF(AND($D13&lt;&gt;"",$D12=""),COLUMN(),0)</f>
        <v>0</v>
      </c>
      <c r="AX13" s="40">
        <f t="shared" si="16"/>
        <v>0</v>
      </c>
      <c r="AZ13" s="40" t="e">
        <f t="shared" si="17"/>
        <v>#N/A</v>
      </c>
      <c r="BB13" s="40" t="s">
        <v>457</v>
      </c>
      <c r="BD13" s="40" t="str">
        <f t="shared" ca="1" si="18"/>
        <v/>
      </c>
      <c r="BE13" s="40" t="str">
        <f t="shared" ca="1" si="19"/>
        <v/>
      </c>
      <c r="BG13" s="40" t="e">
        <f t="shared" ca="1" si="20"/>
        <v>#N/A</v>
      </c>
      <c r="BH13" s="40" t="e">
        <f t="shared" ca="1" si="21"/>
        <v>#N/A</v>
      </c>
      <c r="BJ13" s="40">
        <v>0</v>
      </c>
      <c r="BK13" s="40">
        <v>0</v>
      </c>
      <c r="BL13" s="40">
        <v>0</v>
      </c>
      <c r="BN13" s="40">
        <v>0</v>
      </c>
      <c r="BO13" s="40">
        <v>0</v>
      </c>
      <c r="BP13" s="40">
        <f>IF($O13="",0,IF(COUNTIF($O8:$O13,$O13)&gt;1,COLUMN(),0))</f>
        <v>0</v>
      </c>
      <c r="BQ13" s="40">
        <f t="shared" si="22"/>
        <v>0</v>
      </c>
      <c r="BR13" s="40" t="e">
        <f t="shared" ca="1" si="23"/>
        <v>#N/A</v>
      </c>
      <c r="BS13" s="40">
        <f t="shared" si="24"/>
        <v>0</v>
      </c>
      <c r="BT13" s="40" t="e">
        <f t="shared" si="25"/>
        <v>#N/A</v>
      </c>
      <c r="BV13" s="40" t="e">
        <f t="shared" si="26"/>
        <v>#N/A</v>
      </c>
      <c r="BW13" s="40">
        <f>IF(AND($O13&lt;&gt;"",$O12=""),COLUMN(),0)</f>
        <v>0</v>
      </c>
      <c r="BX13" s="40">
        <f t="shared" si="27"/>
        <v>0</v>
      </c>
      <c r="BZ13" s="40" t="e">
        <f t="shared" si="28"/>
        <v>#N/A</v>
      </c>
      <c r="CB13" s="40" t="s">
        <v>468</v>
      </c>
    </row>
    <row r="14" spans="1:80" ht="19.5" customHeight="1" x14ac:dyDescent="0.15">
      <c r="B14" s="202" t="s">
        <v>397</v>
      </c>
      <c r="C14" s="103"/>
      <c r="D14" s="129"/>
      <c r="E14" s="183" t="e">
        <f>VLOOKUP(D14,登録!$A$2:$I$2060,3,FALSE)</f>
        <v>#N/A</v>
      </c>
      <c r="F14" s="183"/>
      <c r="G14" s="111"/>
      <c r="H14" s="111" t="s">
        <v>397</v>
      </c>
      <c r="I14" s="122" t="e">
        <f>VLOOKUP(D14,登録!$A$2:$I$2060,5,0)</f>
        <v>#N/A</v>
      </c>
      <c r="J14" s="129"/>
      <c r="K14" s="133"/>
      <c r="L14" s="59"/>
      <c r="M14" s="199" t="s">
        <v>435</v>
      </c>
      <c r="N14" s="101"/>
      <c r="O14" s="129"/>
      <c r="P14" s="183" t="e">
        <f>VLOOKUP(O14,登録!$A$2:$I$2060,3,FALSE)</f>
        <v>#N/A</v>
      </c>
      <c r="Q14" s="183"/>
      <c r="R14" s="111"/>
      <c r="S14" s="111" t="s">
        <v>435</v>
      </c>
      <c r="T14" s="122" t="e">
        <f>VLOOKUP(O14,登録!$A$2:$I$2060,5,0)</f>
        <v>#N/A</v>
      </c>
      <c r="U14" s="153"/>
      <c r="V14" s="208"/>
      <c r="Y14" s="40" t="str">
        <f t="shared" si="0"/>
        <v/>
      </c>
      <c r="Z14" s="40" t="str">
        <f t="shared" si="1"/>
        <v/>
      </c>
      <c r="AA14" s="40" t="str">
        <f>IF($D$14="","",$D$14)</f>
        <v/>
      </c>
      <c r="AB14" s="40" t="e">
        <f>IF($E$14="","",$E$14)</f>
        <v>#N/A</v>
      </c>
      <c r="AD14" s="40" t="str">
        <f t="shared" ca="1" si="2"/>
        <v/>
      </c>
      <c r="AE14" s="40" t="str">
        <f t="shared" ca="1" si="3"/>
        <v/>
      </c>
      <c r="AF14" s="40" t="str">
        <f t="shared" si="4"/>
        <v/>
      </c>
      <c r="AG14" s="40" t="e">
        <f t="shared" si="5"/>
        <v>#N/A</v>
      </c>
      <c r="AH14" s="40" t="e">
        <f t="shared" si="6"/>
        <v>#N/A</v>
      </c>
      <c r="AJ14" s="40">
        <v>0</v>
      </c>
      <c r="AK14" s="40">
        <f t="shared" si="7"/>
        <v>0</v>
      </c>
      <c r="AL14" s="40" t="e">
        <f t="shared" si="8"/>
        <v>#N/A</v>
      </c>
      <c r="AM14" s="40">
        <f>IF(COUNTIF(AF14:AF16,"B")&gt;1,COLUMN(),0)</f>
        <v>0</v>
      </c>
      <c r="AN14" s="40" t="e">
        <f t="shared" si="9"/>
        <v>#N/A</v>
      </c>
      <c r="AO14" s="40">
        <f t="shared" si="10"/>
        <v>0</v>
      </c>
      <c r="AP14" s="40">
        <f>IF($D14="",0,IF(COUNTIF($D14:$D16,$D14)&gt;1,COLUMN(),0))</f>
        <v>0</v>
      </c>
      <c r="AQ14" s="40">
        <f t="shared" si="11"/>
        <v>0</v>
      </c>
      <c r="AR14" s="40" t="e">
        <f t="shared" ca="1" si="12"/>
        <v>#N/A</v>
      </c>
      <c r="AS14" s="40">
        <f t="shared" si="13"/>
        <v>0</v>
      </c>
      <c r="AT14" s="40" t="e">
        <f t="shared" si="14"/>
        <v>#N/A</v>
      </c>
      <c r="AV14" s="40" t="e">
        <f t="shared" si="15"/>
        <v>#N/A</v>
      </c>
      <c r="AW14" s="40">
        <v>0</v>
      </c>
      <c r="AX14" s="40">
        <f t="shared" si="16"/>
        <v>0</v>
      </c>
      <c r="AZ14" s="40" t="e">
        <f t="shared" si="17"/>
        <v>#N/A</v>
      </c>
      <c r="BB14" s="40" t="s">
        <v>458</v>
      </c>
      <c r="BD14" s="40" t="str">
        <f t="shared" ca="1" si="18"/>
        <v/>
      </c>
      <c r="BE14" s="40" t="str">
        <f t="shared" ca="1" si="19"/>
        <v/>
      </c>
      <c r="BF14" s="40" t="str">
        <f>LEFT($U14)</f>
        <v/>
      </c>
      <c r="BG14" s="40" t="e">
        <f t="shared" si="20"/>
        <v>#N/A</v>
      </c>
      <c r="BH14" s="40" t="e">
        <f t="shared" si="21"/>
        <v>#N/A</v>
      </c>
      <c r="BJ14" s="40">
        <f>IF(AND($O14&lt;&gt;"",$O15=""),COLUMN(),0)</f>
        <v>0</v>
      </c>
      <c r="BK14" s="40">
        <f>IF(ISNUMBER(VALUE($V14))=TRUE,0,COLUMN())</f>
        <v>0</v>
      </c>
      <c r="BL14" s="40" t="e">
        <f>IF(AND($V14="",OR($U14&lt;&gt;"",$P14&lt;&gt;"",$O14&lt;&gt;"")),COLUMN(),0)</f>
        <v>#N/A</v>
      </c>
      <c r="BM14" s="40">
        <f>IF(COUNTIF(BF14:BF16,"B")&gt;1,COLUMN(),0)</f>
        <v>0</v>
      </c>
      <c r="BN14" s="40" t="e">
        <f>IF(AND($U14="",OR($V14&lt;&gt;"",$P14&lt;&gt;"",$O14&lt;&gt;"")),COLUMN(),0)</f>
        <v>#N/A</v>
      </c>
      <c r="BO14" s="40">
        <v>0</v>
      </c>
      <c r="BP14" s="40">
        <f>IF($O14="",0,IF(COUNTIF($O14:$O19,$O14)&gt;1,COLUMN(),0))</f>
        <v>0</v>
      </c>
      <c r="BQ14" s="40">
        <f t="shared" si="22"/>
        <v>0</v>
      </c>
      <c r="BR14" s="40" t="e">
        <f t="shared" ca="1" si="23"/>
        <v>#N/A</v>
      </c>
      <c r="BS14" s="40">
        <f t="shared" si="24"/>
        <v>0</v>
      </c>
      <c r="BT14" s="40" t="e">
        <f t="shared" si="25"/>
        <v>#N/A</v>
      </c>
      <c r="BV14" s="40" t="e">
        <f t="shared" si="26"/>
        <v>#N/A</v>
      </c>
      <c r="BW14" s="40">
        <v>0</v>
      </c>
      <c r="BX14" s="40">
        <f t="shared" si="27"/>
        <v>0</v>
      </c>
      <c r="BZ14" s="40" t="e">
        <f t="shared" si="28"/>
        <v>#N/A</v>
      </c>
      <c r="CB14" s="40" t="s">
        <v>469</v>
      </c>
    </row>
    <row r="15" spans="1:80" ht="19.5" customHeight="1" x14ac:dyDescent="0.15">
      <c r="B15" s="203"/>
      <c r="C15" s="94"/>
      <c r="D15" s="127"/>
      <c r="E15" s="184" t="e">
        <f>VLOOKUP(D15,登録!$A$2:$I$2060,3,FALSE)</f>
        <v>#N/A</v>
      </c>
      <c r="F15" s="184"/>
      <c r="G15" s="109"/>
      <c r="H15" s="109" t="s">
        <v>397</v>
      </c>
      <c r="I15" s="120" t="e">
        <f>VLOOKUP(D15,登録!$A$2:$I$2060,5,0)</f>
        <v>#N/A</v>
      </c>
      <c r="J15" s="127"/>
      <c r="K15" s="131"/>
      <c r="L15" s="59"/>
      <c r="M15" s="200"/>
      <c r="N15" s="95"/>
      <c r="O15" s="127"/>
      <c r="P15" s="184" t="e">
        <f>VLOOKUP(O15,登録!$A$2:$I$2060,3,FALSE)</f>
        <v>#N/A</v>
      </c>
      <c r="Q15" s="184"/>
      <c r="R15" s="109"/>
      <c r="S15" s="109" t="s">
        <v>435</v>
      </c>
      <c r="T15" s="120" t="e">
        <f>VLOOKUP(O15,登録!$A$2:$I$2060,5,0)</f>
        <v>#N/A</v>
      </c>
      <c r="U15" s="154"/>
      <c r="V15" s="206"/>
      <c r="Y15" s="40" t="str">
        <f t="shared" si="0"/>
        <v/>
      </c>
      <c r="Z15" s="40" t="str">
        <f t="shared" si="1"/>
        <v/>
      </c>
      <c r="AA15" s="40" t="str">
        <f>IF($D$15="","",$D$15)</f>
        <v/>
      </c>
      <c r="AB15" s="40" t="e">
        <f>IF($E$15="","",$E$15)</f>
        <v>#N/A</v>
      </c>
      <c r="AD15" s="40" t="str">
        <f t="shared" ca="1" si="2"/>
        <v/>
      </c>
      <c r="AE15" s="40" t="str">
        <f t="shared" ca="1" si="3"/>
        <v/>
      </c>
      <c r="AF15" s="40" t="str">
        <f t="shared" si="4"/>
        <v/>
      </c>
      <c r="AG15" s="40" t="e">
        <f t="shared" si="5"/>
        <v>#N/A</v>
      </c>
      <c r="AH15" s="40" t="e">
        <f t="shared" si="6"/>
        <v>#N/A</v>
      </c>
      <c r="AJ15" s="40">
        <v>0</v>
      </c>
      <c r="AK15" s="40">
        <f t="shared" si="7"/>
        <v>0</v>
      </c>
      <c r="AL15" s="40" t="e">
        <f t="shared" si="8"/>
        <v>#N/A</v>
      </c>
      <c r="AN15" s="40" t="e">
        <f t="shared" si="9"/>
        <v>#N/A</v>
      </c>
      <c r="AO15" s="40">
        <f t="shared" si="10"/>
        <v>0</v>
      </c>
      <c r="AP15" s="40">
        <f>IF($D15="",0,IF(COUNTIF($D14:$D16,$D15)&gt;1,COLUMN(),0))</f>
        <v>0</v>
      </c>
      <c r="AQ15" s="40">
        <f t="shared" si="11"/>
        <v>0</v>
      </c>
      <c r="AR15" s="40" t="e">
        <f t="shared" ca="1" si="12"/>
        <v>#N/A</v>
      </c>
      <c r="AS15" s="40">
        <f t="shared" si="13"/>
        <v>0</v>
      </c>
      <c r="AT15" s="40" t="e">
        <f t="shared" si="14"/>
        <v>#N/A</v>
      </c>
      <c r="AV15" s="40" t="e">
        <f t="shared" si="15"/>
        <v>#N/A</v>
      </c>
      <c r="AW15" s="40">
        <f>IF(AND($D15&lt;&gt;"",$D14=""),COLUMN(),0)</f>
        <v>0</v>
      </c>
      <c r="AX15" s="40">
        <f t="shared" si="16"/>
        <v>0</v>
      </c>
      <c r="AZ15" s="40" t="e">
        <f t="shared" si="17"/>
        <v>#N/A</v>
      </c>
      <c r="BB15" s="40" t="s">
        <v>458</v>
      </c>
      <c r="BD15" s="40" t="str">
        <f t="shared" ca="1" si="18"/>
        <v/>
      </c>
      <c r="BE15" s="40" t="str">
        <f t="shared" ca="1" si="19"/>
        <v/>
      </c>
      <c r="BG15" s="40" t="e">
        <f t="shared" ca="1" si="20"/>
        <v>#N/A</v>
      </c>
      <c r="BH15" s="40" t="e">
        <f t="shared" ca="1" si="21"/>
        <v>#N/A</v>
      </c>
      <c r="BJ15" s="40">
        <f>IF(AND($O15&lt;&gt;"",$O16=""),COLUMN(),0)</f>
        <v>0</v>
      </c>
      <c r="BK15" s="40">
        <v>0</v>
      </c>
      <c r="BL15" s="40">
        <v>0</v>
      </c>
      <c r="BN15" s="40">
        <v>0</v>
      </c>
      <c r="BO15" s="40">
        <v>0</v>
      </c>
      <c r="BP15" s="40">
        <f>IF($O15="",0,IF(COUNTIF($O14:$O19,$O15)&gt;1,COLUMN(),0))</f>
        <v>0</v>
      </c>
      <c r="BQ15" s="40">
        <f t="shared" si="22"/>
        <v>0</v>
      </c>
      <c r="BR15" s="40" t="e">
        <f t="shared" ca="1" si="23"/>
        <v>#N/A</v>
      </c>
      <c r="BS15" s="40">
        <f t="shared" si="24"/>
        <v>0</v>
      </c>
      <c r="BT15" s="40" t="e">
        <f t="shared" si="25"/>
        <v>#N/A</v>
      </c>
      <c r="BV15" s="40" t="e">
        <f t="shared" si="26"/>
        <v>#N/A</v>
      </c>
      <c r="BW15" s="40">
        <f>IF(AND($O15&lt;&gt;"",$O14=""),COLUMN(),0)</f>
        <v>0</v>
      </c>
      <c r="BX15" s="40">
        <f t="shared" si="27"/>
        <v>0</v>
      </c>
      <c r="BZ15" s="40" t="e">
        <f t="shared" si="28"/>
        <v>#N/A</v>
      </c>
      <c r="CB15" s="40" t="s">
        <v>469</v>
      </c>
    </row>
    <row r="16" spans="1:80" ht="19.5" customHeight="1" thickBot="1" x14ac:dyDescent="0.2">
      <c r="B16" s="204"/>
      <c r="C16" s="104"/>
      <c r="D16" s="128"/>
      <c r="E16" s="185" t="e">
        <f>VLOOKUP(D16,登録!$A$2:$I$2060,3,FALSE)</f>
        <v>#N/A</v>
      </c>
      <c r="F16" s="185"/>
      <c r="G16" s="110"/>
      <c r="H16" s="110" t="s">
        <v>397</v>
      </c>
      <c r="I16" s="121" t="e">
        <f>VLOOKUP(D16,登録!$A$2:$I$2060,5,0)</f>
        <v>#N/A</v>
      </c>
      <c r="J16" s="128"/>
      <c r="K16" s="132"/>
      <c r="L16" s="59"/>
      <c r="M16" s="201"/>
      <c r="N16" s="94"/>
      <c r="O16" s="127"/>
      <c r="P16" s="184" t="e">
        <f>VLOOKUP(O16,登録!$A$2:$I$2060,3,FALSE)</f>
        <v>#N/A</v>
      </c>
      <c r="Q16" s="184"/>
      <c r="R16" s="109"/>
      <c r="S16" s="109" t="s">
        <v>435</v>
      </c>
      <c r="T16" s="120" t="e">
        <f>VLOOKUP(O16,登録!$A$2:$I$2060,5,0)</f>
        <v>#N/A</v>
      </c>
      <c r="U16" s="154"/>
      <c r="V16" s="206"/>
      <c r="Y16" s="40" t="str">
        <f t="shared" si="0"/>
        <v/>
      </c>
      <c r="Z16" s="40" t="str">
        <f t="shared" si="1"/>
        <v/>
      </c>
      <c r="AA16" s="40" t="str">
        <f>IF($D$16="","",$D$16)</f>
        <v/>
      </c>
      <c r="AB16" s="40" t="e">
        <f>IF($E$16="","",$E$16)</f>
        <v>#N/A</v>
      </c>
      <c r="AD16" s="40" t="str">
        <f t="shared" ca="1" si="2"/>
        <v/>
      </c>
      <c r="AE16" s="40" t="str">
        <f t="shared" ca="1" si="3"/>
        <v/>
      </c>
      <c r="AF16" s="40" t="str">
        <f t="shared" si="4"/>
        <v/>
      </c>
      <c r="AG16" s="40" t="e">
        <f t="shared" si="5"/>
        <v>#N/A</v>
      </c>
      <c r="AH16" s="40" t="e">
        <f t="shared" si="6"/>
        <v>#N/A</v>
      </c>
      <c r="AJ16" s="40">
        <v>0</v>
      </c>
      <c r="AK16" s="40">
        <f t="shared" si="7"/>
        <v>0</v>
      </c>
      <c r="AL16" s="40" t="e">
        <f t="shared" si="8"/>
        <v>#N/A</v>
      </c>
      <c r="AN16" s="40" t="e">
        <f t="shared" si="9"/>
        <v>#N/A</v>
      </c>
      <c r="AO16" s="40">
        <f t="shared" si="10"/>
        <v>0</v>
      </c>
      <c r="AP16" s="40">
        <f>IF($D16="",0,IF(COUNTIF($D14:$D16,$D16)&gt;1,COLUMN(),0))</f>
        <v>0</v>
      </c>
      <c r="AQ16" s="40">
        <f t="shared" si="11"/>
        <v>0</v>
      </c>
      <c r="AR16" s="40" t="e">
        <f t="shared" ca="1" si="12"/>
        <v>#N/A</v>
      </c>
      <c r="AS16" s="40">
        <f t="shared" si="13"/>
        <v>0</v>
      </c>
      <c r="AT16" s="40" t="e">
        <f t="shared" si="14"/>
        <v>#N/A</v>
      </c>
      <c r="AV16" s="40" t="e">
        <f t="shared" si="15"/>
        <v>#N/A</v>
      </c>
      <c r="AW16" s="40">
        <f>IF(AND($D16&lt;&gt;"",$D15=""),COLUMN(),0)</f>
        <v>0</v>
      </c>
      <c r="AX16" s="40">
        <f t="shared" si="16"/>
        <v>0</v>
      </c>
      <c r="AZ16" s="40" t="e">
        <f t="shared" si="17"/>
        <v>#N/A</v>
      </c>
      <c r="BB16" s="40" t="s">
        <v>458</v>
      </c>
      <c r="BD16" s="40" t="str">
        <f t="shared" ca="1" si="18"/>
        <v/>
      </c>
      <c r="BE16" s="40" t="str">
        <f t="shared" ca="1" si="19"/>
        <v/>
      </c>
      <c r="BG16" s="40" t="e">
        <f t="shared" ca="1" si="20"/>
        <v>#N/A</v>
      </c>
      <c r="BH16" s="40" t="e">
        <f t="shared" ca="1" si="21"/>
        <v>#N/A</v>
      </c>
      <c r="BJ16" s="40">
        <f>IF(AND($O16&lt;&gt;"",$O17=""),COLUMN(),0)</f>
        <v>0</v>
      </c>
      <c r="BK16" s="40">
        <v>0</v>
      </c>
      <c r="BL16" s="40">
        <v>0</v>
      </c>
      <c r="BN16" s="40">
        <v>0</v>
      </c>
      <c r="BO16" s="40">
        <v>0</v>
      </c>
      <c r="BP16" s="40">
        <f>IF($O16="",0,IF(COUNTIF($O14:$O19,$O16)&gt;1,COLUMN(),0))</f>
        <v>0</v>
      </c>
      <c r="BQ16" s="40">
        <f t="shared" si="22"/>
        <v>0</v>
      </c>
      <c r="BR16" s="40" t="e">
        <f t="shared" ca="1" si="23"/>
        <v>#N/A</v>
      </c>
      <c r="BS16" s="40">
        <f t="shared" si="24"/>
        <v>0</v>
      </c>
      <c r="BT16" s="40" t="e">
        <f t="shared" si="25"/>
        <v>#N/A</v>
      </c>
      <c r="BV16" s="40" t="e">
        <f t="shared" si="26"/>
        <v>#N/A</v>
      </c>
      <c r="BW16" s="40">
        <f>IF(AND($O16&lt;&gt;"",$O15=""),COLUMN(),0)</f>
        <v>0</v>
      </c>
      <c r="BX16" s="40">
        <f t="shared" si="27"/>
        <v>0</v>
      </c>
      <c r="BZ16" s="40" t="e">
        <f t="shared" si="28"/>
        <v>#N/A</v>
      </c>
      <c r="CB16" s="40" t="s">
        <v>469</v>
      </c>
    </row>
    <row r="17" spans="2:80" ht="19.5" customHeight="1" x14ac:dyDescent="0.15">
      <c r="B17" s="192" t="s">
        <v>399</v>
      </c>
      <c r="C17" s="101"/>
      <c r="D17" s="129"/>
      <c r="E17" s="183" t="e">
        <f>VLOOKUP(D17,登録!$A$2:$I$2060,3,FALSE)</f>
        <v>#N/A</v>
      </c>
      <c r="F17" s="183"/>
      <c r="G17" s="111"/>
      <c r="H17" s="111" t="s">
        <v>399</v>
      </c>
      <c r="I17" s="122" t="e">
        <f>VLOOKUP(D17,登録!$A$2:$I$2060,5,0)</f>
        <v>#N/A</v>
      </c>
      <c r="J17" s="129"/>
      <c r="K17" s="133"/>
      <c r="L17" s="59"/>
      <c r="M17" s="196"/>
      <c r="N17" s="96"/>
      <c r="O17" s="127"/>
      <c r="P17" s="184" t="e">
        <f>VLOOKUP(O17,登録!$A$2:$I$2060,3,FALSE)</f>
        <v>#N/A</v>
      </c>
      <c r="Q17" s="184"/>
      <c r="R17" s="109"/>
      <c r="S17" s="109" t="s">
        <v>435</v>
      </c>
      <c r="T17" s="120" t="e">
        <f>VLOOKUP(O17,登録!$A$2:$I$2060,5,0)</f>
        <v>#N/A</v>
      </c>
      <c r="U17" s="154"/>
      <c r="V17" s="206"/>
      <c r="Y17" s="40" t="str">
        <f t="shared" si="0"/>
        <v/>
      </c>
      <c r="Z17" s="40" t="str">
        <f t="shared" si="1"/>
        <v/>
      </c>
      <c r="AA17" s="40" t="str">
        <f>IF($D$17="","",$D$17)</f>
        <v/>
      </c>
      <c r="AB17" s="40" t="e">
        <f>IF($E$17="","",$E$17)</f>
        <v>#N/A</v>
      </c>
      <c r="AD17" s="40" t="str">
        <f t="shared" ca="1" si="2"/>
        <v/>
      </c>
      <c r="AE17" s="40" t="str">
        <f t="shared" ca="1" si="3"/>
        <v/>
      </c>
      <c r="AF17" s="40" t="str">
        <f t="shared" si="4"/>
        <v/>
      </c>
      <c r="AG17" s="40" t="e">
        <f t="shared" si="5"/>
        <v>#N/A</v>
      </c>
      <c r="AH17" s="40" t="e">
        <f t="shared" si="6"/>
        <v>#N/A</v>
      </c>
      <c r="AJ17" s="40">
        <v>0</v>
      </c>
      <c r="AK17" s="40">
        <f t="shared" si="7"/>
        <v>0</v>
      </c>
      <c r="AL17" s="40" t="e">
        <f t="shared" si="8"/>
        <v>#N/A</v>
      </c>
      <c r="AM17" s="40">
        <f>IF(COUNTIF(AF17:AF19,"B")&gt;1,COLUMN(),0)</f>
        <v>0</v>
      </c>
      <c r="AN17" s="40" t="e">
        <f t="shared" si="9"/>
        <v>#N/A</v>
      </c>
      <c r="AO17" s="40">
        <f t="shared" si="10"/>
        <v>0</v>
      </c>
      <c r="AP17" s="40">
        <f>IF($D17="",0,IF(COUNTIF($D17:$D19,$D17)&gt;1,COLUMN(),0))</f>
        <v>0</v>
      </c>
      <c r="AQ17" s="40">
        <f t="shared" si="11"/>
        <v>0</v>
      </c>
      <c r="AR17" s="40" t="e">
        <f t="shared" ca="1" si="12"/>
        <v>#N/A</v>
      </c>
      <c r="AS17" s="40">
        <f t="shared" si="13"/>
        <v>0</v>
      </c>
      <c r="AT17" s="40" t="e">
        <f t="shared" si="14"/>
        <v>#N/A</v>
      </c>
      <c r="AV17" s="40" t="e">
        <f t="shared" si="15"/>
        <v>#N/A</v>
      </c>
      <c r="AW17" s="40">
        <v>0</v>
      </c>
      <c r="AX17" s="40">
        <f t="shared" si="16"/>
        <v>0</v>
      </c>
      <c r="AZ17" s="40" t="e">
        <f t="shared" si="17"/>
        <v>#N/A</v>
      </c>
      <c r="BB17" s="40" t="s">
        <v>459</v>
      </c>
      <c r="BD17" s="40" t="str">
        <f t="shared" ca="1" si="18"/>
        <v/>
      </c>
      <c r="BE17" s="40" t="str">
        <f t="shared" ca="1" si="19"/>
        <v/>
      </c>
      <c r="BG17" s="40" t="e">
        <f t="shared" ca="1" si="20"/>
        <v>#N/A</v>
      </c>
      <c r="BH17" s="40" t="e">
        <f t="shared" ca="1" si="21"/>
        <v>#N/A</v>
      </c>
      <c r="BJ17" s="40">
        <v>0</v>
      </c>
      <c r="BK17" s="40">
        <v>0</v>
      </c>
      <c r="BL17" s="40">
        <v>0</v>
      </c>
      <c r="BN17" s="40">
        <v>0</v>
      </c>
      <c r="BO17" s="40">
        <v>0</v>
      </c>
      <c r="BP17" s="40">
        <f>IF($O17="",0,IF(COUNTIF($O14:$O19,$O17)&gt;1,COLUMN(),0))</f>
        <v>0</v>
      </c>
      <c r="BQ17" s="40">
        <f t="shared" si="22"/>
        <v>0</v>
      </c>
      <c r="BR17" s="40" t="e">
        <f t="shared" ca="1" si="23"/>
        <v>#N/A</v>
      </c>
      <c r="BS17" s="40">
        <f t="shared" si="24"/>
        <v>0</v>
      </c>
      <c r="BT17" s="40" t="e">
        <f t="shared" si="25"/>
        <v>#N/A</v>
      </c>
      <c r="BV17" s="40" t="e">
        <f t="shared" si="26"/>
        <v>#N/A</v>
      </c>
      <c r="BW17" s="40">
        <f>IF(AND($O17&lt;&gt;"",$O16=""),COLUMN(),0)</f>
        <v>0</v>
      </c>
      <c r="BX17" s="40">
        <f t="shared" si="27"/>
        <v>0</v>
      </c>
      <c r="BZ17" s="40" t="e">
        <f t="shared" si="28"/>
        <v>#N/A</v>
      </c>
      <c r="CB17" s="40" t="s">
        <v>469</v>
      </c>
    </row>
    <row r="18" spans="2:80" ht="19.5" customHeight="1" x14ac:dyDescent="0.15">
      <c r="B18" s="188"/>
      <c r="C18" s="93"/>
      <c r="D18" s="127"/>
      <c r="E18" s="184" t="e">
        <f>VLOOKUP(D18,登録!$A$2:$I$2060,3,FALSE)</f>
        <v>#N/A</v>
      </c>
      <c r="F18" s="184"/>
      <c r="G18" s="109"/>
      <c r="H18" s="109" t="s">
        <v>399</v>
      </c>
      <c r="I18" s="120" t="e">
        <f>VLOOKUP(D18,登録!$A$2:$I$2060,5,0)</f>
        <v>#N/A</v>
      </c>
      <c r="J18" s="127"/>
      <c r="K18" s="131"/>
      <c r="L18" s="59"/>
      <c r="M18" s="196"/>
      <c r="N18" s="93"/>
      <c r="O18" s="127"/>
      <c r="P18" s="184" t="e">
        <f>VLOOKUP(O18,登録!$A$2:$I$2060,3,FALSE)</f>
        <v>#N/A</v>
      </c>
      <c r="Q18" s="184"/>
      <c r="R18" s="109"/>
      <c r="S18" s="109" t="s">
        <v>435</v>
      </c>
      <c r="T18" s="120" t="e">
        <f>VLOOKUP(O18,登録!$A$2:$I$2060,5,0)</f>
        <v>#N/A</v>
      </c>
      <c r="U18" s="154"/>
      <c r="V18" s="206"/>
      <c r="Y18" s="40" t="str">
        <f t="shared" si="0"/>
        <v/>
      </c>
      <c r="Z18" s="40" t="str">
        <f t="shared" si="1"/>
        <v/>
      </c>
      <c r="AA18" s="40" t="str">
        <f>IF($D$18="","",$D$18)</f>
        <v/>
      </c>
      <c r="AB18" s="40" t="e">
        <f>IF($E$18="","",$E$18)</f>
        <v>#N/A</v>
      </c>
      <c r="AD18" s="40" t="str">
        <f t="shared" ca="1" si="2"/>
        <v/>
      </c>
      <c r="AE18" s="40" t="str">
        <f t="shared" ca="1" si="3"/>
        <v/>
      </c>
      <c r="AF18" s="40" t="str">
        <f t="shared" si="4"/>
        <v/>
      </c>
      <c r="AG18" s="40" t="e">
        <f t="shared" si="5"/>
        <v>#N/A</v>
      </c>
      <c r="AH18" s="40" t="e">
        <f t="shared" si="6"/>
        <v>#N/A</v>
      </c>
      <c r="AJ18" s="40">
        <v>0</v>
      </c>
      <c r="AK18" s="40">
        <f t="shared" si="7"/>
        <v>0</v>
      </c>
      <c r="AL18" s="40" t="e">
        <f t="shared" si="8"/>
        <v>#N/A</v>
      </c>
      <c r="AN18" s="40" t="e">
        <f t="shared" si="9"/>
        <v>#N/A</v>
      </c>
      <c r="AO18" s="40">
        <f t="shared" si="10"/>
        <v>0</v>
      </c>
      <c r="AP18" s="40">
        <f>IF($D18="",0,IF(COUNTIF($D17:$D19,$D18)&gt;1,COLUMN(),0))</f>
        <v>0</v>
      </c>
      <c r="AQ18" s="40">
        <f t="shared" si="11"/>
        <v>0</v>
      </c>
      <c r="AR18" s="40" t="e">
        <f t="shared" ca="1" si="12"/>
        <v>#N/A</v>
      </c>
      <c r="AS18" s="40">
        <f t="shared" si="13"/>
        <v>0</v>
      </c>
      <c r="AT18" s="40" t="e">
        <f t="shared" si="14"/>
        <v>#N/A</v>
      </c>
      <c r="AV18" s="40" t="e">
        <f t="shared" si="15"/>
        <v>#N/A</v>
      </c>
      <c r="AW18" s="40">
        <f>IF(AND($D18&lt;&gt;"",$D17=""),COLUMN(),0)</f>
        <v>0</v>
      </c>
      <c r="AX18" s="40">
        <f t="shared" si="16"/>
        <v>0</v>
      </c>
      <c r="AZ18" s="40" t="e">
        <f t="shared" si="17"/>
        <v>#N/A</v>
      </c>
      <c r="BB18" s="40" t="s">
        <v>459</v>
      </c>
      <c r="BD18" s="40" t="str">
        <f t="shared" ca="1" si="18"/>
        <v/>
      </c>
      <c r="BE18" s="40" t="str">
        <f t="shared" ca="1" si="19"/>
        <v/>
      </c>
      <c r="BG18" s="40" t="e">
        <f t="shared" ca="1" si="20"/>
        <v>#N/A</v>
      </c>
      <c r="BH18" s="40" t="e">
        <f t="shared" ca="1" si="21"/>
        <v>#N/A</v>
      </c>
      <c r="BJ18" s="40">
        <v>0</v>
      </c>
      <c r="BK18" s="40">
        <v>0</v>
      </c>
      <c r="BL18" s="40">
        <v>0</v>
      </c>
      <c r="BN18" s="40">
        <v>0</v>
      </c>
      <c r="BO18" s="40">
        <v>0</v>
      </c>
      <c r="BP18" s="40">
        <f>IF($O18="",0,IF(COUNTIF($O14:$O19,$O18)&gt;1,COLUMN(),0))</f>
        <v>0</v>
      </c>
      <c r="BQ18" s="40">
        <f t="shared" si="22"/>
        <v>0</v>
      </c>
      <c r="BR18" s="40" t="e">
        <f t="shared" ca="1" si="23"/>
        <v>#N/A</v>
      </c>
      <c r="BS18" s="40">
        <f t="shared" si="24"/>
        <v>0</v>
      </c>
      <c r="BT18" s="40" t="e">
        <f t="shared" si="25"/>
        <v>#N/A</v>
      </c>
      <c r="BV18" s="40" t="e">
        <f t="shared" si="26"/>
        <v>#N/A</v>
      </c>
      <c r="BW18" s="40">
        <f>IF(AND($O18&lt;&gt;"",$O17=""),COLUMN(),0)</f>
        <v>0</v>
      </c>
      <c r="BX18" s="40">
        <f t="shared" si="27"/>
        <v>0</v>
      </c>
      <c r="BZ18" s="40" t="e">
        <f t="shared" si="28"/>
        <v>#N/A</v>
      </c>
      <c r="CB18" s="40" t="s">
        <v>469</v>
      </c>
    </row>
    <row r="19" spans="2:80" ht="19.5" customHeight="1" thickBot="1" x14ac:dyDescent="0.2">
      <c r="B19" s="189"/>
      <c r="C19" s="97"/>
      <c r="D19" s="128"/>
      <c r="E19" s="185" t="e">
        <f>VLOOKUP(D19,登録!$A$2:$I$2060,3,FALSE)</f>
        <v>#N/A</v>
      </c>
      <c r="F19" s="185"/>
      <c r="G19" s="110"/>
      <c r="H19" s="110" t="s">
        <v>399</v>
      </c>
      <c r="I19" s="121" t="e">
        <f>VLOOKUP(D19,登録!$A$2:$I$2060,5,0)</f>
        <v>#N/A</v>
      </c>
      <c r="J19" s="128"/>
      <c r="K19" s="132"/>
      <c r="L19" s="60"/>
      <c r="M19" s="197"/>
      <c r="N19" s="97"/>
      <c r="O19" s="128"/>
      <c r="P19" s="185" t="e">
        <f>VLOOKUP(O19,登録!$A$2:$I$2060,3,FALSE)</f>
        <v>#N/A</v>
      </c>
      <c r="Q19" s="185"/>
      <c r="R19" s="110"/>
      <c r="S19" s="110" t="s">
        <v>435</v>
      </c>
      <c r="T19" s="121" t="e">
        <f>VLOOKUP(O19,登録!$A$2:$I$2060,5,0)</f>
        <v>#N/A</v>
      </c>
      <c r="U19" s="155"/>
      <c r="V19" s="207"/>
      <c r="Y19" s="40" t="str">
        <f t="shared" si="0"/>
        <v/>
      </c>
      <c r="Z19" s="40" t="str">
        <f t="shared" si="1"/>
        <v/>
      </c>
      <c r="AA19" s="40" t="str">
        <f>IF($D$19="","",$D$19)</f>
        <v/>
      </c>
      <c r="AB19" s="40" t="e">
        <f>IF($E$19="","",$E$19)</f>
        <v>#N/A</v>
      </c>
      <c r="AD19" s="40" t="str">
        <f t="shared" ca="1" si="2"/>
        <v/>
      </c>
      <c r="AE19" s="40" t="str">
        <f t="shared" ca="1" si="3"/>
        <v/>
      </c>
      <c r="AF19" s="40" t="str">
        <f t="shared" si="4"/>
        <v/>
      </c>
      <c r="AG19" s="40" t="e">
        <f t="shared" si="5"/>
        <v>#N/A</v>
      </c>
      <c r="AH19" s="40" t="e">
        <f t="shared" si="6"/>
        <v>#N/A</v>
      </c>
      <c r="AJ19" s="40">
        <v>0</v>
      </c>
      <c r="AK19" s="40">
        <f t="shared" si="7"/>
        <v>0</v>
      </c>
      <c r="AL19" s="40" t="e">
        <f t="shared" si="8"/>
        <v>#N/A</v>
      </c>
      <c r="AN19" s="40" t="e">
        <f t="shared" si="9"/>
        <v>#N/A</v>
      </c>
      <c r="AO19" s="40">
        <f t="shared" si="10"/>
        <v>0</v>
      </c>
      <c r="AP19" s="40">
        <f>IF($D19="",0,IF(COUNTIF($D17:$D19,$D19)&gt;1,COLUMN(),0))</f>
        <v>0</v>
      </c>
      <c r="AQ19" s="40">
        <f t="shared" si="11"/>
        <v>0</v>
      </c>
      <c r="AR19" s="40" t="e">
        <f t="shared" ca="1" si="12"/>
        <v>#N/A</v>
      </c>
      <c r="AS19" s="40">
        <f t="shared" si="13"/>
        <v>0</v>
      </c>
      <c r="AT19" s="40" t="e">
        <f t="shared" si="14"/>
        <v>#N/A</v>
      </c>
      <c r="AV19" s="40" t="e">
        <f t="shared" si="15"/>
        <v>#N/A</v>
      </c>
      <c r="AW19" s="40">
        <f>IF(AND($D19&lt;&gt;"",$D18=""),COLUMN(),0)</f>
        <v>0</v>
      </c>
      <c r="AX19" s="40">
        <f t="shared" si="16"/>
        <v>0</v>
      </c>
      <c r="AZ19" s="40" t="e">
        <f t="shared" si="17"/>
        <v>#N/A</v>
      </c>
      <c r="BB19" s="40" t="s">
        <v>459</v>
      </c>
      <c r="BD19" s="40" t="str">
        <f t="shared" ca="1" si="18"/>
        <v/>
      </c>
      <c r="BE19" s="40" t="str">
        <f t="shared" ca="1" si="19"/>
        <v/>
      </c>
      <c r="BG19" s="40" t="e">
        <f t="shared" ca="1" si="20"/>
        <v>#N/A</v>
      </c>
      <c r="BH19" s="40" t="e">
        <f t="shared" ca="1" si="21"/>
        <v>#N/A</v>
      </c>
      <c r="BJ19" s="40">
        <v>0</v>
      </c>
      <c r="BK19" s="40">
        <v>0</v>
      </c>
      <c r="BL19" s="40">
        <v>0</v>
      </c>
      <c r="BN19" s="40">
        <v>0</v>
      </c>
      <c r="BO19" s="40">
        <v>0</v>
      </c>
      <c r="BP19" s="40">
        <f>IF($O19="",0,IF(COUNTIF($O14:$O19,$O19)&gt;1,COLUMN(),0))</f>
        <v>0</v>
      </c>
      <c r="BQ19" s="40">
        <f t="shared" si="22"/>
        <v>0</v>
      </c>
      <c r="BR19" s="40" t="e">
        <f t="shared" ca="1" si="23"/>
        <v>#N/A</v>
      </c>
      <c r="BS19" s="40">
        <f t="shared" si="24"/>
        <v>0</v>
      </c>
      <c r="BT19" s="40" t="e">
        <f t="shared" si="25"/>
        <v>#N/A</v>
      </c>
      <c r="BV19" s="40" t="e">
        <f t="shared" si="26"/>
        <v>#N/A</v>
      </c>
      <c r="BW19" s="40">
        <f>IF(AND($O19&lt;&gt;"",$O18=""),COLUMN(),0)</f>
        <v>0</v>
      </c>
      <c r="BX19" s="40">
        <f t="shared" si="27"/>
        <v>0</v>
      </c>
      <c r="BZ19" s="40" t="e">
        <f t="shared" si="28"/>
        <v>#N/A</v>
      </c>
      <c r="CB19" s="40" t="s">
        <v>469</v>
      </c>
    </row>
    <row r="20" spans="2:80" ht="19.5" customHeight="1" x14ac:dyDescent="0.15">
      <c r="B20" s="192" t="s">
        <v>401</v>
      </c>
      <c r="C20" s="101"/>
      <c r="D20" s="129"/>
      <c r="E20" s="183" t="e">
        <f>VLOOKUP(D20,登録!$A$2:$I$2060,3,FALSE)</f>
        <v>#N/A</v>
      </c>
      <c r="F20" s="183"/>
      <c r="G20" s="111"/>
      <c r="H20" s="111" t="s">
        <v>401</v>
      </c>
      <c r="I20" s="122" t="e">
        <f>VLOOKUP(D20,登録!$A$2:$I$2060,5,0)</f>
        <v>#N/A</v>
      </c>
      <c r="J20" s="129"/>
      <c r="K20" s="133"/>
      <c r="L20" s="61"/>
      <c r="M20" s="192" t="s">
        <v>415</v>
      </c>
      <c r="N20" s="101"/>
      <c r="O20" s="129"/>
      <c r="P20" s="183" t="e">
        <f>VLOOKUP(O20,登録!$A$2:$I$2060,3,FALSE)</f>
        <v>#N/A</v>
      </c>
      <c r="Q20" s="183"/>
      <c r="R20" s="111"/>
      <c r="S20" s="111" t="s">
        <v>415</v>
      </c>
      <c r="T20" s="122" t="e">
        <f>VLOOKUP(O20,登録!$A$2:$I$2060,5,0)</f>
        <v>#N/A</v>
      </c>
      <c r="U20" s="129"/>
      <c r="V20" s="134"/>
      <c r="Y20" s="40" t="str">
        <f t="shared" si="0"/>
        <v/>
      </c>
      <c r="Z20" s="40" t="str">
        <f t="shared" si="1"/>
        <v/>
      </c>
      <c r="AA20" s="40" t="str">
        <f>IF($D$20="","",$D$20)</f>
        <v/>
      </c>
      <c r="AB20" s="40" t="e">
        <f>IF($E$20="","",$E$20)</f>
        <v>#N/A</v>
      </c>
      <c r="AD20" s="40" t="str">
        <f t="shared" ca="1" si="2"/>
        <v/>
      </c>
      <c r="AE20" s="40" t="str">
        <f t="shared" ca="1" si="3"/>
        <v/>
      </c>
      <c r="AF20" s="40" t="str">
        <f t="shared" si="4"/>
        <v/>
      </c>
      <c r="AG20" s="40" t="e">
        <f t="shared" si="5"/>
        <v>#N/A</v>
      </c>
      <c r="AH20" s="40" t="e">
        <f t="shared" si="6"/>
        <v>#N/A</v>
      </c>
      <c r="AJ20" s="40">
        <v>0</v>
      </c>
      <c r="AK20" s="40">
        <f t="shared" si="7"/>
        <v>0</v>
      </c>
      <c r="AL20" s="40" t="e">
        <f t="shared" si="8"/>
        <v>#N/A</v>
      </c>
      <c r="AM20" s="40">
        <f>IF(COUNTIF(AF20:AF22,"B")&gt;1,COLUMN(),0)</f>
        <v>0</v>
      </c>
      <c r="AN20" s="40" t="e">
        <f t="shared" si="9"/>
        <v>#N/A</v>
      </c>
      <c r="AO20" s="40">
        <f t="shared" si="10"/>
        <v>0</v>
      </c>
      <c r="AP20" s="40">
        <f>IF($D20="",0,IF(COUNTIF($D20:$D22,$D20)&gt;1,COLUMN(),0))</f>
        <v>0</v>
      </c>
      <c r="AQ20" s="40">
        <f t="shared" si="11"/>
        <v>0</v>
      </c>
      <c r="AR20" s="40" t="e">
        <f t="shared" ca="1" si="12"/>
        <v>#N/A</v>
      </c>
      <c r="AS20" s="40">
        <f t="shared" si="13"/>
        <v>0</v>
      </c>
      <c r="AT20" s="40" t="e">
        <f t="shared" si="14"/>
        <v>#N/A</v>
      </c>
      <c r="AV20" s="40" t="e">
        <f t="shared" si="15"/>
        <v>#N/A</v>
      </c>
      <c r="AW20" s="40">
        <v>0</v>
      </c>
      <c r="AX20" s="40">
        <f t="shared" si="16"/>
        <v>0</v>
      </c>
      <c r="AZ20" s="40" t="e">
        <f t="shared" si="17"/>
        <v>#N/A</v>
      </c>
      <c r="BB20" s="40" t="s">
        <v>460</v>
      </c>
      <c r="BD20" s="40" t="str">
        <f t="shared" ca="1" si="18"/>
        <v/>
      </c>
      <c r="BE20" s="40" t="str">
        <f t="shared" ca="1" si="19"/>
        <v/>
      </c>
      <c r="BF20" s="40" t="str">
        <f t="shared" ref="BF20:BF43" si="29">LEFT($U20)</f>
        <v/>
      </c>
      <c r="BG20" s="40" t="e">
        <f t="shared" si="20"/>
        <v>#N/A</v>
      </c>
      <c r="BH20" s="40" t="e">
        <f t="shared" si="21"/>
        <v>#N/A</v>
      </c>
      <c r="BJ20" s="40">
        <v>0</v>
      </c>
      <c r="BK20" s="40">
        <f t="shared" ref="BK20:BK43" si="30">IF(ISNUMBER(IF(RIGHT($V20,2)="++",VALUE(LEFT($V20,4)&amp;"00"),IF(RIGHT($V20,1)="+",VALUE(LEFT($V20,5)&amp;"0"),VALUE($V20))))=TRUE,0,COLUMN())</f>
        <v>0</v>
      </c>
      <c r="BL20" s="40" t="e">
        <f t="shared" ref="BL20:BL43" si="31">IF(AND($V20="",OR($U20&lt;&gt;"",$P20&lt;&gt;"",$O20&lt;&gt;"")),COLUMN(),0)</f>
        <v>#N/A</v>
      </c>
      <c r="BM20" s="40">
        <f>IF(COUNTIF(BF20:BF22,"B")&gt;1,COLUMN(),0)</f>
        <v>0</v>
      </c>
      <c r="BN20" s="40" t="e">
        <f t="shared" ref="BN20:BN43" si="32">IF(AND($U20="",OR($V20&lt;&gt;"",$P20&lt;&gt;"",$O20&lt;&gt;"")),COLUMN(),0)</f>
        <v>#N/A</v>
      </c>
      <c r="BO20" s="40">
        <f t="shared" ref="BO20:BO43" si="33">IF($O20="",0,IF(COUNTIF($AA$8:$AA$57,$O20)-COUNTIF($O$8:$O$13,$O20)-COUNTIF($O$14:$O$19,$O20)&gt;5,COLUMN(),0))</f>
        <v>0</v>
      </c>
      <c r="BP20" s="40">
        <f>IF($O20="",0,IF(COUNTIF($O20:$O22,$O20)&gt;1,COLUMN(),0))</f>
        <v>0</v>
      </c>
      <c r="BQ20" s="40">
        <f t="shared" si="22"/>
        <v>0</v>
      </c>
      <c r="BR20" s="40" t="e">
        <f t="shared" ca="1" si="23"/>
        <v>#N/A</v>
      </c>
      <c r="BS20" s="40">
        <f t="shared" si="24"/>
        <v>0</v>
      </c>
      <c r="BT20" s="40" t="e">
        <f t="shared" si="25"/>
        <v>#N/A</v>
      </c>
      <c r="BV20" s="40" t="e">
        <f t="shared" si="26"/>
        <v>#N/A</v>
      </c>
      <c r="BW20" s="40">
        <v>0</v>
      </c>
      <c r="BX20" s="40">
        <f t="shared" si="27"/>
        <v>0</v>
      </c>
      <c r="BZ20" s="40" t="e">
        <f t="shared" si="28"/>
        <v>#N/A</v>
      </c>
      <c r="CB20" s="40" t="s">
        <v>470</v>
      </c>
    </row>
    <row r="21" spans="2:80" ht="19.5" customHeight="1" x14ac:dyDescent="0.15">
      <c r="B21" s="188"/>
      <c r="C21" s="93"/>
      <c r="D21" s="127"/>
      <c r="E21" s="184" t="e">
        <f>VLOOKUP(D21,登録!$A$2:$I$2060,3,FALSE)</f>
        <v>#N/A</v>
      </c>
      <c r="F21" s="184"/>
      <c r="G21" s="109"/>
      <c r="H21" s="109" t="s">
        <v>401</v>
      </c>
      <c r="I21" s="120" t="e">
        <f>VLOOKUP(D21,登録!$A$2:$I$2060,5,0)</f>
        <v>#N/A</v>
      </c>
      <c r="J21" s="127"/>
      <c r="K21" s="131"/>
      <c r="L21" s="59"/>
      <c r="M21" s="188"/>
      <c r="N21" s="93"/>
      <c r="O21" s="127"/>
      <c r="P21" s="184" t="e">
        <f>VLOOKUP(O21,登録!$A$2:$I$2060,3,FALSE)</f>
        <v>#N/A</v>
      </c>
      <c r="Q21" s="184"/>
      <c r="R21" s="109"/>
      <c r="S21" s="109" t="s">
        <v>415</v>
      </c>
      <c r="T21" s="120" t="e">
        <f>VLOOKUP(O21,登録!$A$2:$I$2060,5,0)</f>
        <v>#N/A</v>
      </c>
      <c r="U21" s="127"/>
      <c r="V21" s="135"/>
      <c r="Y21" s="40" t="str">
        <f t="shared" si="0"/>
        <v/>
      </c>
      <c r="Z21" s="40" t="str">
        <f t="shared" si="1"/>
        <v/>
      </c>
      <c r="AA21" s="40" t="str">
        <f>IF($D$21="","",$D$21)</f>
        <v/>
      </c>
      <c r="AB21" s="40" t="e">
        <f>IF($E$21="","",$E$21)</f>
        <v>#N/A</v>
      </c>
      <c r="AD21" s="40" t="str">
        <f t="shared" ca="1" si="2"/>
        <v/>
      </c>
      <c r="AE21" s="40" t="str">
        <f t="shared" ca="1" si="3"/>
        <v/>
      </c>
      <c r="AF21" s="40" t="str">
        <f t="shared" si="4"/>
        <v/>
      </c>
      <c r="AG21" s="40" t="e">
        <f t="shared" si="5"/>
        <v>#N/A</v>
      </c>
      <c r="AH21" s="40" t="e">
        <f t="shared" si="6"/>
        <v>#N/A</v>
      </c>
      <c r="AJ21" s="40">
        <v>0</v>
      </c>
      <c r="AK21" s="40">
        <f t="shared" si="7"/>
        <v>0</v>
      </c>
      <c r="AL21" s="40" t="e">
        <f t="shared" si="8"/>
        <v>#N/A</v>
      </c>
      <c r="AN21" s="40" t="e">
        <f t="shared" si="9"/>
        <v>#N/A</v>
      </c>
      <c r="AO21" s="40">
        <f t="shared" si="10"/>
        <v>0</v>
      </c>
      <c r="AP21" s="40">
        <f>IF($D21="",0,IF(COUNTIF($D20:$D22,$D21)&gt;1,COLUMN(),0))</f>
        <v>0</v>
      </c>
      <c r="AQ21" s="40">
        <f t="shared" si="11"/>
        <v>0</v>
      </c>
      <c r="AR21" s="40" t="e">
        <f t="shared" ca="1" si="12"/>
        <v>#N/A</v>
      </c>
      <c r="AS21" s="40">
        <f t="shared" si="13"/>
        <v>0</v>
      </c>
      <c r="AT21" s="40" t="e">
        <f t="shared" si="14"/>
        <v>#N/A</v>
      </c>
      <c r="AV21" s="40" t="e">
        <f t="shared" si="15"/>
        <v>#N/A</v>
      </c>
      <c r="AW21" s="40">
        <f>IF(AND($D21&lt;&gt;"",$D20=""),COLUMN(),0)</f>
        <v>0</v>
      </c>
      <c r="AX21" s="40">
        <f t="shared" si="16"/>
        <v>0</v>
      </c>
      <c r="AZ21" s="40" t="e">
        <f t="shared" si="17"/>
        <v>#N/A</v>
      </c>
      <c r="BB21" s="40" t="s">
        <v>460</v>
      </c>
      <c r="BD21" s="40" t="str">
        <f t="shared" ca="1" si="18"/>
        <v/>
      </c>
      <c r="BE21" s="40" t="str">
        <f t="shared" ca="1" si="19"/>
        <v/>
      </c>
      <c r="BF21" s="40" t="str">
        <f t="shared" si="29"/>
        <v/>
      </c>
      <c r="BG21" s="40" t="e">
        <f t="shared" si="20"/>
        <v>#N/A</v>
      </c>
      <c r="BH21" s="40" t="e">
        <f t="shared" si="21"/>
        <v>#N/A</v>
      </c>
      <c r="BJ21" s="40">
        <v>0</v>
      </c>
      <c r="BK21" s="40">
        <f t="shared" si="30"/>
        <v>0</v>
      </c>
      <c r="BL21" s="40" t="e">
        <f t="shared" si="31"/>
        <v>#N/A</v>
      </c>
      <c r="BN21" s="40" t="e">
        <f t="shared" si="32"/>
        <v>#N/A</v>
      </c>
      <c r="BO21" s="40">
        <f t="shared" si="33"/>
        <v>0</v>
      </c>
      <c r="BP21" s="40">
        <f>IF($O21="",0,IF(COUNTIF($O20:$O22,$O21)&gt;1,COLUMN(),0))</f>
        <v>0</v>
      </c>
      <c r="BQ21" s="40">
        <f t="shared" si="22"/>
        <v>0</v>
      </c>
      <c r="BR21" s="40" t="e">
        <f t="shared" ca="1" si="23"/>
        <v>#N/A</v>
      </c>
      <c r="BS21" s="40">
        <f t="shared" si="24"/>
        <v>0</v>
      </c>
      <c r="BT21" s="40" t="e">
        <f t="shared" si="25"/>
        <v>#N/A</v>
      </c>
      <c r="BV21" s="40" t="e">
        <f t="shared" si="26"/>
        <v>#N/A</v>
      </c>
      <c r="BW21" s="40">
        <f>IF(AND($O21&lt;&gt;"",$O20=""),COLUMN(),0)</f>
        <v>0</v>
      </c>
      <c r="BX21" s="40">
        <f t="shared" si="27"/>
        <v>0</v>
      </c>
      <c r="BZ21" s="40" t="e">
        <f t="shared" si="28"/>
        <v>#N/A</v>
      </c>
      <c r="CB21" s="40" t="s">
        <v>470</v>
      </c>
    </row>
    <row r="22" spans="2:80" ht="19.5" customHeight="1" thickBot="1" x14ac:dyDescent="0.2">
      <c r="B22" s="189"/>
      <c r="C22" s="97"/>
      <c r="D22" s="128"/>
      <c r="E22" s="185" t="e">
        <f>VLOOKUP(D22,登録!$A$2:$I$2060,3,FALSE)</f>
        <v>#N/A</v>
      </c>
      <c r="F22" s="185"/>
      <c r="G22" s="110"/>
      <c r="H22" s="110" t="s">
        <v>401</v>
      </c>
      <c r="I22" s="121" t="e">
        <f>VLOOKUP(D22,登録!$A$2:$I$2060,5,0)</f>
        <v>#N/A</v>
      </c>
      <c r="J22" s="128"/>
      <c r="K22" s="132"/>
      <c r="L22" s="60"/>
      <c r="M22" s="189"/>
      <c r="N22" s="97"/>
      <c r="O22" s="128"/>
      <c r="P22" s="185" t="e">
        <f>VLOOKUP(O22,登録!$A$2:$I$2060,3,FALSE)</f>
        <v>#N/A</v>
      </c>
      <c r="Q22" s="185"/>
      <c r="R22" s="110"/>
      <c r="S22" s="110" t="s">
        <v>415</v>
      </c>
      <c r="T22" s="121" t="e">
        <f>VLOOKUP(O22,登録!$A$2:$I$2060,5,0)</f>
        <v>#N/A</v>
      </c>
      <c r="U22" s="128"/>
      <c r="V22" s="136"/>
      <c r="Y22" s="40" t="str">
        <f t="shared" si="0"/>
        <v/>
      </c>
      <c r="Z22" s="40" t="str">
        <f t="shared" si="1"/>
        <v/>
      </c>
      <c r="AA22" s="40" t="str">
        <f>IF($D$22="","",$D$22)</f>
        <v/>
      </c>
      <c r="AB22" s="40" t="e">
        <f>IF($E$22="","",$E$22)</f>
        <v>#N/A</v>
      </c>
      <c r="AD22" s="40" t="str">
        <f t="shared" ca="1" si="2"/>
        <v/>
      </c>
      <c r="AE22" s="40" t="str">
        <f t="shared" ca="1" si="3"/>
        <v/>
      </c>
      <c r="AF22" s="40" t="str">
        <f t="shared" si="4"/>
        <v/>
      </c>
      <c r="AG22" s="40" t="e">
        <f t="shared" si="5"/>
        <v>#N/A</v>
      </c>
      <c r="AH22" s="40" t="e">
        <f t="shared" si="6"/>
        <v>#N/A</v>
      </c>
      <c r="AJ22" s="40">
        <v>0</v>
      </c>
      <c r="AK22" s="40">
        <f t="shared" si="7"/>
        <v>0</v>
      </c>
      <c r="AL22" s="40" t="e">
        <f t="shared" si="8"/>
        <v>#N/A</v>
      </c>
      <c r="AN22" s="40" t="e">
        <f t="shared" si="9"/>
        <v>#N/A</v>
      </c>
      <c r="AO22" s="40">
        <f t="shared" si="10"/>
        <v>0</v>
      </c>
      <c r="AP22" s="40">
        <f>IF($D22="",0,IF(COUNTIF($D20:$D22,$D22)&gt;1,COLUMN(),0))</f>
        <v>0</v>
      </c>
      <c r="AQ22" s="40">
        <f t="shared" si="11"/>
        <v>0</v>
      </c>
      <c r="AR22" s="40" t="e">
        <f t="shared" ca="1" si="12"/>
        <v>#N/A</v>
      </c>
      <c r="AS22" s="40">
        <f t="shared" si="13"/>
        <v>0</v>
      </c>
      <c r="AT22" s="40" t="e">
        <f t="shared" si="14"/>
        <v>#N/A</v>
      </c>
      <c r="AV22" s="40" t="e">
        <f t="shared" si="15"/>
        <v>#N/A</v>
      </c>
      <c r="AW22" s="40">
        <f>IF(AND($D22&lt;&gt;"",$D21=""),COLUMN(),0)</f>
        <v>0</v>
      </c>
      <c r="AX22" s="40">
        <f t="shared" si="16"/>
        <v>0</v>
      </c>
      <c r="AZ22" s="40" t="e">
        <f t="shared" si="17"/>
        <v>#N/A</v>
      </c>
      <c r="BB22" s="40" t="s">
        <v>460</v>
      </c>
      <c r="BD22" s="40" t="str">
        <f t="shared" ca="1" si="18"/>
        <v/>
      </c>
      <c r="BE22" s="40" t="str">
        <f t="shared" ca="1" si="19"/>
        <v/>
      </c>
      <c r="BF22" s="40" t="str">
        <f t="shared" si="29"/>
        <v/>
      </c>
      <c r="BG22" s="40" t="e">
        <f t="shared" si="20"/>
        <v>#N/A</v>
      </c>
      <c r="BH22" s="40" t="e">
        <f t="shared" si="21"/>
        <v>#N/A</v>
      </c>
      <c r="BJ22" s="40">
        <v>0</v>
      </c>
      <c r="BK22" s="40">
        <f t="shared" si="30"/>
        <v>0</v>
      </c>
      <c r="BL22" s="40" t="e">
        <f t="shared" si="31"/>
        <v>#N/A</v>
      </c>
      <c r="BN22" s="40" t="e">
        <f t="shared" si="32"/>
        <v>#N/A</v>
      </c>
      <c r="BO22" s="40">
        <f t="shared" si="33"/>
        <v>0</v>
      </c>
      <c r="BP22" s="40">
        <f>IF($O22="",0,IF(COUNTIF($O20:$O22,$O22)&gt;1,COLUMN(),0))</f>
        <v>0</v>
      </c>
      <c r="BQ22" s="40">
        <f t="shared" si="22"/>
        <v>0</v>
      </c>
      <c r="BR22" s="40" t="e">
        <f t="shared" ca="1" si="23"/>
        <v>#N/A</v>
      </c>
      <c r="BS22" s="40">
        <f t="shared" si="24"/>
        <v>0</v>
      </c>
      <c r="BT22" s="40" t="e">
        <f t="shared" si="25"/>
        <v>#N/A</v>
      </c>
      <c r="BV22" s="40" t="e">
        <f t="shared" si="26"/>
        <v>#N/A</v>
      </c>
      <c r="BW22" s="40">
        <f>IF(AND($O22&lt;&gt;"",$O21=""),COLUMN(),0)</f>
        <v>0</v>
      </c>
      <c r="BX22" s="40">
        <f t="shared" si="27"/>
        <v>0</v>
      </c>
      <c r="BZ22" s="40" t="e">
        <f t="shared" si="28"/>
        <v>#N/A</v>
      </c>
      <c r="CB22" s="40" t="s">
        <v>470</v>
      </c>
    </row>
    <row r="23" spans="2:80" ht="19.5" customHeight="1" x14ac:dyDescent="0.15">
      <c r="B23" s="192" t="s">
        <v>403</v>
      </c>
      <c r="C23" s="101"/>
      <c r="D23" s="129"/>
      <c r="E23" s="183" t="e">
        <f>VLOOKUP(D23,登録!$A$2:$I$2060,3,FALSE)</f>
        <v>#N/A</v>
      </c>
      <c r="F23" s="183"/>
      <c r="G23" s="111"/>
      <c r="H23" s="111" t="s">
        <v>403</v>
      </c>
      <c r="I23" s="122" t="e">
        <f>VLOOKUP(D23,登録!$A$2:$I$2060,5,0)</f>
        <v>#N/A</v>
      </c>
      <c r="J23" s="129"/>
      <c r="K23" s="133"/>
      <c r="L23" s="61"/>
      <c r="M23" s="192" t="s">
        <v>417</v>
      </c>
      <c r="N23" s="101"/>
      <c r="O23" s="129"/>
      <c r="P23" s="183" t="e">
        <f>VLOOKUP(O23,登録!$A$2:$I$2060,3,FALSE)</f>
        <v>#N/A</v>
      </c>
      <c r="Q23" s="183"/>
      <c r="R23" s="111"/>
      <c r="S23" s="111" t="s">
        <v>417</v>
      </c>
      <c r="T23" s="122" t="e">
        <f>VLOOKUP(O23,登録!$A$2:$I$2060,5,0)</f>
        <v>#N/A</v>
      </c>
      <c r="U23" s="129"/>
      <c r="V23" s="134"/>
      <c r="Y23" s="40" t="str">
        <f t="shared" si="0"/>
        <v/>
      </c>
      <c r="Z23" s="40" t="str">
        <f t="shared" si="1"/>
        <v/>
      </c>
      <c r="AA23" s="40" t="str">
        <f>IF($D$23="","",$D$23)</f>
        <v/>
      </c>
      <c r="AB23" s="40" t="e">
        <f>IF($E$23="","",$E$23)</f>
        <v>#N/A</v>
      </c>
      <c r="AD23" s="40" t="str">
        <f t="shared" ca="1" si="2"/>
        <v/>
      </c>
      <c r="AE23" s="40" t="str">
        <f t="shared" ca="1" si="3"/>
        <v/>
      </c>
      <c r="AF23" s="40" t="str">
        <f t="shared" si="4"/>
        <v/>
      </c>
      <c r="AG23" s="40" t="e">
        <f t="shared" si="5"/>
        <v>#N/A</v>
      </c>
      <c r="AH23" s="40" t="e">
        <f t="shared" si="6"/>
        <v>#N/A</v>
      </c>
      <c r="AJ23" s="40">
        <v>0</v>
      </c>
      <c r="AK23" s="40">
        <f t="shared" si="7"/>
        <v>0</v>
      </c>
      <c r="AL23" s="40" t="e">
        <f t="shared" si="8"/>
        <v>#N/A</v>
      </c>
      <c r="AM23" s="40">
        <f>IF(COUNTIF(AF23:AF25,"B")&gt;1,COLUMN(),0)</f>
        <v>0</v>
      </c>
      <c r="AN23" s="40" t="e">
        <f t="shared" si="9"/>
        <v>#N/A</v>
      </c>
      <c r="AO23" s="40">
        <f t="shared" si="10"/>
        <v>0</v>
      </c>
      <c r="AP23" s="40">
        <f>IF($D23="",0,IF(COUNTIF($D23:$D25,$D23)&gt;1,COLUMN(),0))</f>
        <v>0</v>
      </c>
      <c r="AQ23" s="40">
        <f t="shared" si="11"/>
        <v>0</v>
      </c>
      <c r="AR23" s="40" t="e">
        <f t="shared" ca="1" si="12"/>
        <v>#N/A</v>
      </c>
      <c r="AS23" s="40">
        <f t="shared" si="13"/>
        <v>0</v>
      </c>
      <c r="AT23" s="40" t="e">
        <f t="shared" si="14"/>
        <v>#N/A</v>
      </c>
      <c r="AV23" s="40" t="e">
        <f t="shared" si="15"/>
        <v>#N/A</v>
      </c>
      <c r="AW23" s="40">
        <v>0</v>
      </c>
      <c r="AX23" s="40">
        <f t="shared" si="16"/>
        <v>0</v>
      </c>
      <c r="AZ23" s="40" t="e">
        <f t="shared" si="17"/>
        <v>#N/A</v>
      </c>
      <c r="BB23" s="40" t="s">
        <v>461</v>
      </c>
      <c r="BD23" s="40" t="str">
        <f t="shared" ca="1" si="18"/>
        <v/>
      </c>
      <c r="BE23" s="40" t="str">
        <f t="shared" ca="1" si="19"/>
        <v/>
      </c>
      <c r="BF23" s="40" t="str">
        <f t="shared" si="29"/>
        <v/>
      </c>
      <c r="BG23" s="40" t="e">
        <f t="shared" si="20"/>
        <v>#N/A</v>
      </c>
      <c r="BH23" s="40" t="e">
        <f t="shared" si="21"/>
        <v>#N/A</v>
      </c>
      <c r="BJ23" s="40">
        <v>0</v>
      </c>
      <c r="BK23" s="40">
        <f t="shared" si="30"/>
        <v>0</v>
      </c>
      <c r="BL23" s="40" t="e">
        <f t="shared" si="31"/>
        <v>#N/A</v>
      </c>
      <c r="BM23" s="40">
        <f>IF(COUNTIF(BF23:BF25,"B")&gt;1,COLUMN(),0)</f>
        <v>0</v>
      </c>
      <c r="BN23" s="40" t="e">
        <f t="shared" si="32"/>
        <v>#N/A</v>
      </c>
      <c r="BO23" s="40">
        <f t="shared" si="33"/>
        <v>0</v>
      </c>
      <c r="BP23" s="40">
        <f>IF($O23="",0,IF(COUNTIF($O23:$O25,$O23)&gt;1,COLUMN(),0))</f>
        <v>0</v>
      </c>
      <c r="BQ23" s="40">
        <f t="shared" si="22"/>
        <v>0</v>
      </c>
      <c r="BR23" s="40" t="e">
        <f t="shared" ca="1" si="23"/>
        <v>#N/A</v>
      </c>
      <c r="BS23" s="40">
        <f t="shared" si="24"/>
        <v>0</v>
      </c>
      <c r="BT23" s="40" t="e">
        <f t="shared" si="25"/>
        <v>#N/A</v>
      </c>
      <c r="BV23" s="40" t="e">
        <f t="shared" si="26"/>
        <v>#N/A</v>
      </c>
      <c r="BW23" s="40">
        <v>0</v>
      </c>
      <c r="BX23" s="40">
        <f t="shared" si="27"/>
        <v>0</v>
      </c>
      <c r="BZ23" s="40" t="e">
        <f t="shared" si="28"/>
        <v>#N/A</v>
      </c>
      <c r="CB23" s="40" t="s">
        <v>471</v>
      </c>
    </row>
    <row r="24" spans="2:80" ht="19.5" customHeight="1" x14ac:dyDescent="0.15">
      <c r="B24" s="188"/>
      <c r="C24" s="93"/>
      <c r="D24" s="127"/>
      <c r="E24" s="184" t="e">
        <f>VLOOKUP(D24,登録!$A$2:$I$2060,3,FALSE)</f>
        <v>#N/A</v>
      </c>
      <c r="F24" s="184"/>
      <c r="G24" s="109"/>
      <c r="H24" s="109" t="s">
        <v>403</v>
      </c>
      <c r="I24" s="120" t="e">
        <f>VLOOKUP(D24,登録!$A$2:$I$2060,5,0)</f>
        <v>#N/A</v>
      </c>
      <c r="J24" s="127"/>
      <c r="K24" s="131"/>
      <c r="L24" s="59"/>
      <c r="M24" s="188"/>
      <c r="N24" s="93"/>
      <c r="O24" s="127"/>
      <c r="P24" s="184" t="e">
        <f>VLOOKUP(O24,登録!$A$2:$I$2060,3,FALSE)</f>
        <v>#N/A</v>
      </c>
      <c r="Q24" s="184"/>
      <c r="R24" s="109"/>
      <c r="S24" s="109" t="s">
        <v>417</v>
      </c>
      <c r="T24" s="120" t="e">
        <f>VLOOKUP(O24,登録!$A$2:$I$2060,5,0)</f>
        <v>#N/A</v>
      </c>
      <c r="U24" s="127"/>
      <c r="V24" s="135"/>
      <c r="Y24" s="40" t="str">
        <f t="shared" si="0"/>
        <v/>
      </c>
      <c r="Z24" s="40" t="str">
        <f t="shared" si="1"/>
        <v/>
      </c>
      <c r="AA24" s="40" t="str">
        <f>IF($D$24="","",$D$24)</f>
        <v/>
      </c>
      <c r="AB24" s="40" t="e">
        <f>IF($E$24="","",$E$24)</f>
        <v>#N/A</v>
      </c>
      <c r="AD24" s="40" t="str">
        <f t="shared" ca="1" si="2"/>
        <v/>
      </c>
      <c r="AE24" s="40" t="str">
        <f t="shared" ca="1" si="3"/>
        <v/>
      </c>
      <c r="AF24" s="40" t="str">
        <f t="shared" si="4"/>
        <v/>
      </c>
      <c r="AG24" s="40" t="e">
        <f t="shared" si="5"/>
        <v>#N/A</v>
      </c>
      <c r="AH24" s="40" t="e">
        <f t="shared" si="6"/>
        <v>#N/A</v>
      </c>
      <c r="AJ24" s="40">
        <v>0</v>
      </c>
      <c r="AK24" s="40">
        <f t="shared" si="7"/>
        <v>0</v>
      </c>
      <c r="AL24" s="40" t="e">
        <f t="shared" si="8"/>
        <v>#N/A</v>
      </c>
      <c r="AN24" s="40" t="e">
        <f t="shared" si="9"/>
        <v>#N/A</v>
      </c>
      <c r="AO24" s="40">
        <f t="shared" si="10"/>
        <v>0</v>
      </c>
      <c r="AP24" s="40">
        <f>IF($D24="",0,IF(COUNTIF($D23:$D25,$D24)&gt;1,COLUMN(),0))</f>
        <v>0</v>
      </c>
      <c r="AQ24" s="40">
        <f t="shared" si="11"/>
        <v>0</v>
      </c>
      <c r="AR24" s="40" t="e">
        <f t="shared" ca="1" si="12"/>
        <v>#N/A</v>
      </c>
      <c r="AS24" s="40">
        <f t="shared" si="13"/>
        <v>0</v>
      </c>
      <c r="AT24" s="40" t="e">
        <f t="shared" si="14"/>
        <v>#N/A</v>
      </c>
      <c r="AV24" s="40" t="e">
        <f t="shared" si="15"/>
        <v>#N/A</v>
      </c>
      <c r="AW24" s="40">
        <f>IF(AND($D24&lt;&gt;"",$D23=""),COLUMN(),0)</f>
        <v>0</v>
      </c>
      <c r="AX24" s="40">
        <f t="shared" si="16"/>
        <v>0</v>
      </c>
      <c r="AZ24" s="40" t="e">
        <f t="shared" si="17"/>
        <v>#N/A</v>
      </c>
      <c r="BB24" s="40" t="s">
        <v>461</v>
      </c>
      <c r="BD24" s="40" t="str">
        <f t="shared" ca="1" si="18"/>
        <v/>
      </c>
      <c r="BE24" s="40" t="str">
        <f t="shared" ca="1" si="19"/>
        <v/>
      </c>
      <c r="BF24" s="40" t="str">
        <f t="shared" si="29"/>
        <v/>
      </c>
      <c r="BG24" s="40" t="e">
        <f t="shared" si="20"/>
        <v>#N/A</v>
      </c>
      <c r="BH24" s="40" t="e">
        <f t="shared" si="21"/>
        <v>#N/A</v>
      </c>
      <c r="BJ24" s="40">
        <v>0</v>
      </c>
      <c r="BK24" s="40">
        <f t="shared" si="30"/>
        <v>0</v>
      </c>
      <c r="BL24" s="40" t="e">
        <f t="shared" si="31"/>
        <v>#N/A</v>
      </c>
      <c r="BN24" s="40" t="e">
        <f t="shared" si="32"/>
        <v>#N/A</v>
      </c>
      <c r="BO24" s="40">
        <f t="shared" si="33"/>
        <v>0</v>
      </c>
      <c r="BP24" s="40">
        <f>IF($O24="",0,IF(COUNTIF($O23:$O25,$O24)&gt;1,COLUMN(),0))</f>
        <v>0</v>
      </c>
      <c r="BQ24" s="40">
        <f t="shared" si="22"/>
        <v>0</v>
      </c>
      <c r="BR24" s="40" t="e">
        <f t="shared" ca="1" si="23"/>
        <v>#N/A</v>
      </c>
      <c r="BS24" s="40">
        <f t="shared" si="24"/>
        <v>0</v>
      </c>
      <c r="BT24" s="40" t="e">
        <f t="shared" si="25"/>
        <v>#N/A</v>
      </c>
      <c r="BV24" s="40" t="e">
        <f t="shared" si="26"/>
        <v>#N/A</v>
      </c>
      <c r="BW24" s="40">
        <f>IF(AND($O24&lt;&gt;"",$O23=""),COLUMN(),0)</f>
        <v>0</v>
      </c>
      <c r="BX24" s="40">
        <f t="shared" si="27"/>
        <v>0</v>
      </c>
      <c r="BZ24" s="40" t="e">
        <f t="shared" si="28"/>
        <v>#N/A</v>
      </c>
      <c r="CB24" s="40" t="s">
        <v>471</v>
      </c>
    </row>
    <row r="25" spans="2:80" ht="19.5" customHeight="1" thickBot="1" x14ac:dyDescent="0.2">
      <c r="B25" s="189"/>
      <c r="C25" s="97"/>
      <c r="D25" s="128"/>
      <c r="E25" s="185" t="e">
        <f>VLOOKUP(D25,登録!$A$2:$I$2060,3,FALSE)</f>
        <v>#N/A</v>
      </c>
      <c r="F25" s="185"/>
      <c r="G25" s="110"/>
      <c r="H25" s="110" t="s">
        <v>403</v>
      </c>
      <c r="I25" s="121" t="e">
        <f>VLOOKUP(D25,登録!$A$2:$I$2060,5,0)</f>
        <v>#N/A</v>
      </c>
      <c r="J25" s="128"/>
      <c r="K25" s="132"/>
      <c r="L25" s="60"/>
      <c r="M25" s="189"/>
      <c r="N25" s="97"/>
      <c r="O25" s="128"/>
      <c r="P25" s="185" t="e">
        <f>VLOOKUP(O25,登録!$A$2:$I$2060,3,FALSE)</f>
        <v>#N/A</v>
      </c>
      <c r="Q25" s="185"/>
      <c r="R25" s="110"/>
      <c r="S25" s="110" t="s">
        <v>417</v>
      </c>
      <c r="T25" s="121" t="e">
        <f>VLOOKUP(O25,登録!$A$2:$I$2060,5,0)</f>
        <v>#N/A</v>
      </c>
      <c r="U25" s="128"/>
      <c r="V25" s="136"/>
      <c r="Y25" s="40" t="str">
        <f t="shared" si="0"/>
        <v/>
      </c>
      <c r="Z25" s="40" t="str">
        <f t="shared" si="1"/>
        <v/>
      </c>
      <c r="AA25" s="40" t="str">
        <f>IF($D$25="","",$D$25)</f>
        <v/>
      </c>
      <c r="AB25" s="40" t="e">
        <f>IF($E$25="","",$E$25)</f>
        <v>#N/A</v>
      </c>
      <c r="AD25" s="40" t="str">
        <f t="shared" ca="1" si="2"/>
        <v/>
      </c>
      <c r="AE25" s="40" t="str">
        <f t="shared" ca="1" si="3"/>
        <v/>
      </c>
      <c r="AF25" s="40" t="str">
        <f t="shared" si="4"/>
        <v/>
      </c>
      <c r="AG25" s="40" t="e">
        <f t="shared" si="5"/>
        <v>#N/A</v>
      </c>
      <c r="AH25" s="40" t="e">
        <f t="shared" si="6"/>
        <v>#N/A</v>
      </c>
      <c r="AJ25" s="40">
        <v>0</v>
      </c>
      <c r="AK25" s="40">
        <f t="shared" si="7"/>
        <v>0</v>
      </c>
      <c r="AL25" s="40" t="e">
        <f t="shared" si="8"/>
        <v>#N/A</v>
      </c>
      <c r="AN25" s="40" t="e">
        <f t="shared" si="9"/>
        <v>#N/A</v>
      </c>
      <c r="AO25" s="40">
        <f t="shared" si="10"/>
        <v>0</v>
      </c>
      <c r="AP25" s="40">
        <f>IF($D25="",0,IF(COUNTIF($D23:$D25,$D25)&gt;1,COLUMN(),0))</f>
        <v>0</v>
      </c>
      <c r="AQ25" s="40">
        <f t="shared" si="11"/>
        <v>0</v>
      </c>
      <c r="AR25" s="40" t="e">
        <f t="shared" ca="1" si="12"/>
        <v>#N/A</v>
      </c>
      <c r="AS25" s="40">
        <f t="shared" si="13"/>
        <v>0</v>
      </c>
      <c r="AT25" s="40" t="e">
        <f t="shared" si="14"/>
        <v>#N/A</v>
      </c>
      <c r="AV25" s="40" t="e">
        <f t="shared" si="15"/>
        <v>#N/A</v>
      </c>
      <c r="AW25" s="40">
        <f>IF(AND($D25&lt;&gt;"",$D24=""),COLUMN(),0)</f>
        <v>0</v>
      </c>
      <c r="AX25" s="40">
        <f t="shared" si="16"/>
        <v>0</v>
      </c>
      <c r="AZ25" s="40" t="e">
        <f t="shared" si="17"/>
        <v>#N/A</v>
      </c>
      <c r="BB25" s="40" t="s">
        <v>461</v>
      </c>
      <c r="BD25" s="40" t="str">
        <f t="shared" ca="1" si="18"/>
        <v/>
      </c>
      <c r="BE25" s="40" t="str">
        <f t="shared" ca="1" si="19"/>
        <v/>
      </c>
      <c r="BF25" s="40" t="str">
        <f t="shared" si="29"/>
        <v/>
      </c>
      <c r="BG25" s="40" t="e">
        <f t="shared" si="20"/>
        <v>#N/A</v>
      </c>
      <c r="BH25" s="40" t="e">
        <f t="shared" si="21"/>
        <v>#N/A</v>
      </c>
      <c r="BJ25" s="40">
        <v>0</v>
      </c>
      <c r="BK25" s="40">
        <f t="shared" si="30"/>
        <v>0</v>
      </c>
      <c r="BL25" s="40" t="e">
        <f t="shared" si="31"/>
        <v>#N/A</v>
      </c>
      <c r="BN25" s="40" t="e">
        <f t="shared" si="32"/>
        <v>#N/A</v>
      </c>
      <c r="BO25" s="40">
        <f t="shared" si="33"/>
        <v>0</v>
      </c>
      <c r="BP25" s="40">
        <f>IF($O25="",0,IF(COUNTIF($O23:$O25,$O25)&gt;1,COLUMN(),0))</f>
        <v>0</v>
      </c>
      <c r="BQ25" s="40">
        <f t="shared" si="22"/>
        <v>0</v>
      </c>
      <c r="BR25" s="40" t="e">
        <f t="shared" ca="1" si="23"/>
        <v>#N/A</v>
      </c>
      <c r="BS25" s="40">
        <f t="shared" si="24"/>
        <v>0</v>
      </c>
      <c r="BT25" s="40" t="e">
        <f t="shared" si="25"/>
        <v>#N/A</v>
      </c>
      <c r="BV25" s="40" t="e">
        <f t="shared" si="26"/>
        <v>#N/A</v>
      </c>
      <c r="BW25" s="40">
        <f>IF(AND($O25&lt;&gt;"",$O24=""),COLUMN(),0)</f>
        <v>0</v>
      </c>
      <c r="BX25" s="40">
        <f t="shared" si="27"/>
        <v>0</v>
      </c>
      <c r="BZ25" s="40" t="e">
        <f t="shared" si="28"/>
        <v>#N/A</v>
      </c>
      <c r="CB25" s="40" t="s">
        <v>471</v>
      </c>
    </row>
    <row r="26" spans="2:80" ht="19.5" customHeight="1" x14ac:dyDescent="0.15">
      <c r="B26" s="192" t="s">
        <v>405</v>
      </c>
      <c r="C26" s="101"/>
      <c r="D26" s="129"/>
      <c r="E26" s="183" t="e">
        <f>VLOOKUP(D26,登録!$A$2:$I$2060,3,FALSE)</f>
        <v>#N/A</v>
      </c>
      <c r="F26" s="183"/>
      <c r="G26" s="111"/>
      <c r="H26" s="111" t="s">
        <v>405</v>
      </c>
      <c r="I26" s="122" t="e">
        <f>VLOOKUP(D26,登録!$A$2:$I$2060,5,0)</f>
        <v>#N/A</v>
      </c>
      <c r="J26" s="129"/>
      <c r="K26" s="133"/>
      <c r="L26" s="61"/>
      <c r="M26" s="202" t="s">
        <v>419</v>
      </c>
      <c r="N26" s="103"/>
      <c r="O26" s="129"/>
      <c r="P26" s="183" t="e">
        <f>VLOOKUP(O26,登録!$A$2:$I$2060,3,FALSE)</f>
        <v>#N/A</v>
      </c>
      <c r="Q26" s="183"/>
      <c r="R26" s="111"/>
      <c r="S26" s="111" t="s">
        <v>419</v>
      </c>
      <c r="T26" s="122" t="e">
        <f>VLOOKUP(O26,登録!$A$2:$I$2060,5,0)</f>
        <v>#N/A</v>
      </c>
      <c r="U26" s="129"/>
      <c r="V26" s="134"/>
      <c r="Y26" s="40" t="str">
        <f t="shared" si="0"/>
        <v/>
      </c>
      <c r="Z26" s="40" t="str">
        <f t="shared" si="1"/>
        <v/>
      </c>
      <c r="AA26" s="40" t="str">
        <f>IF($D$26="","",$D$26)</f>
        <v/>
      </c>
      <c r="AB26" s="40" t="e">
        <f>IF($E$26="","",$E$26)</f>
        <v>#N/A</v>
      </c>
      <c r="AD26" s="40" t="str">
        <f t="shared" ca="1" si="2"/>
        <v/>
      </c>
      <c r="AE26" s="40" t="str">
        <f t="shared" ca="1" si="3"/>
        <v/>
      </c>
      <c r="AF26" s="40" t="str">
        <f t="shared" si="4"/>
        <v/>
      </c>
      <c r="AG26" s="40" t="e">
        <f t="shared" si="5"/>
        <v>#N/A</v>
      </c>
      <c r="AH26" s="40" t="e">
        <f t="shared" si="6"/>
        <v>#N/A</v>
      </c>
      <c r="AJ26" s="40">
        <v>0</v>
      </c>
      <c r="AK26" s="40">
        <f t="shared" si="7"/>
        <v>0</v>
      </c>
      <c r="AL26" s="40" t="e">
        <f t="shared" si="8"/>
        <v>#N/A</v>
      </c>
      <c r="AM26" s="40">
        <f>IF(COUNTIF(AF26:AF28,"B")&gt;1,COLUMN(),0)</f>
        <v>0</v>
      </c>
      <c r="AN26" s="40" t="e">
        <f t="shared" si="9"/>
        <v>#N/A</v>
      </c>
      <c r="AO26" s="40">
        <f t="shared" si="10"/>
        <v>0</v>
      </c>
      <c r="AP26" s="40">
        <f>IF($D26="",0,IF(COUNTIF($D26:$D28,$D26)&gt;1,COLUMN(),0))</f>
        <v>0</v>
      </c>
      <c r="AQ26" s="40">
        <f t="shared" si="11"/>
        <v>0</v>
      </c>
      <c r="AR26" s="40" t="e">
        <f t="shared" ca="1" si="12"/>
        <v>#N/A</v>
      </c>
      <c r="AS26" s="40">
        <f t="shared" si="13"/>
        <v>0</v>
      </c>
      <c r="AT26" s="40" t="e">
        <f t="shared" si="14"/>
        <v>#N/A</v>
      </c>
      <c r="AV26" s="40" t="e">
        <f t="shared" si="15"/>
        <v>#N/A</v>
      </c>
      <c r="AW26" s="40">
        <v>0</v>
      </c>
      <c r="AX26" s="40">
        <f t="shared" si="16"/>
        <v>0</v>
      </c>
      <c r="AZ26" s="40" t="e">
        <f t="shared" si="17"/>
        <v>#N/A</v>
      </c>
      <c r="BB26" s="40" t="s">
        <v>462</v>
      </c>
      <c r="BD26" s="40" t="str">
        <f t="shared" ca="1" si="18"/>
        <v/>
      </c>
      <c r="BE26" s="40" t="str">
        <f t="shared" ca="1" si="19"/>
        <v/>
      </c>
      <c r="BF26" s="40" t="str">
        <f t="shared" si="29"/>
        <v/>
      </c>
      <c r="BG26" s="40" t="e">
        <f t="shared" si="20"/>
        <v>#N/A</v>
      </c>
      <c r="BH26" s="40" t="e">
        <f t="shared" si="21"/>
        <v>#N/A</v>
      </c>
      <c r="BJ26" s="40">
        <v>0</v>
      </c>
      <c r="BK26" s="40">
        <f t="shared" si="30"/>
        <v>0</v>
      </c>
      <c r="BL26" s="40" t="e">
        <f t="shared" si="31"/>
        <v>#N/A</v>
      </c>
      <c r="BM26" s="40">
        <f>IF(COUNTIF(BF26:BF28,"B")&gt;1,COLUMN(),0)</f>
        <v>0</v>
      </c>
      <c r="BN26" s="40" t="e">
        <f t="shared" si="32"/>
        <v>#N/A</v>
      </c>
      <c r="BO26" s="40">
        <f t="shared" si="33"/>
        <v>0</v>
      </c>
      <c r="BP26" s="40">
        <f>IF($O26="",0,IF(COUNTIF($O26:$O28,$O26)&gt;1,COLUMN(),0))</f>
        <v>0</v>
      </c>
      <c r="BQ26" s="40">
        <f t="shared" si="22"/>
        <v>0</v>
      </c>
      <c r="BR26" s="40" t="e">
        <f t="shared" ca="1" si="23"/>
        <v>#N/A</v>
      </c>
      <c r="BS26" s="40">
        <f t="shared" si="24"/>
        <v>0</v>
      </c>
      <c r="BT26" s="40" t="e">
        <f t="shared" si="25"/>
        <v>#N/A</v>
      </c>
      <c r="BV26" s="40" t="e">
        <f t="shared" si="26"/>
        <v>#N/A</v>
      </c>
      <c r="BW26" s="40">
        <v>0</v>
      </c>
      <c r="BX26" s="40">
        <f t="shared" si="27"/>
        <v>0</v>
      </c>
      <c r="BZ26" s="40" t="e">
        <f t="shared" si="28"/>
        <v>#N/A</v>
      </c>
      <c r="CB26" s="40" t="s">
        <v>472</v>
      </c>
    </row>
    <row r="27" spans="2:80" ht="19.5" customHeight="1" x14ac:dyDescent="0.15">
      <c r="B27" s="188"/>
      <c r="C27" s="93"/>
      <c r="D27" s="127"/>
      <c r="E27" s="184" t="e">
        <f>VLOOKUP(D27,登録!$A$2:$I$2060,3,FALSE)</f>
        <v>#N/A</v>
      </c>
      <c r="F27" s="184"/>
      <c r="G27" s="109"/>
      <c r="H27" s="109" t="s">
        <v>405</v>
      </c>
      <c r="I27" s="120" t="e">
        <f>VLOOKUP(D27,登録!$A$2:$I$2060,5,0)</f>
        <v>#N/A</v>
      </c>
      <c r="J27" s="127"/>
      <c r="K27" s="131"/>
      <c r="L27" s="59"/>
      <c r="M27" s="203"/>
      <c r="N27" s="94"/>
      <c r="O27" s="127"/>
      <c r="P27" s="184" t="e">
        <f>VLOOKUP(O27,登録!$A$2:$I$2060,3,FALSE)</f>
        <v>#N/A</v>
      </c>
      <c r="Q27" s="184"/>
      <c r="R27" s="109"/>
      <c r="S27" s="109" t="s">
        <v>419</v>
      </c>
      <c r="T27" s="120" t="e">
        <f>VLOOKUP(O27,登録!$A$2:$I$2060,5,0)</f>
        <v>#N/A</v>
      </c>
      <c r="U27" s="127"/>
      <c r="V27" s="135"/>
      <c r="Y27" s="40" t="str">
        <f t="shared" si="0"/>
        <v/>
      </c>
      <c r="Z27" s="40" t="str">
        <f t="shared" si="1"/>
        <v/>
      </c>
      <c r="AA27" s="40" t="str">
        <f>IF($D$27="","",$D$27)</f>
        <v/>
      </c>
      <c r="AB27" s="40" t="e">
        <f>IF($E$27="","",$E$27)</f>
        <v>#N/A</v>
      </c>
      <c r="AD27" s="40" t="str">
        <f t="shared" ca="1" si="2"/>
        <v/>
      </c>
      <c r="AE27" s="40" t="str">
        <f t="shared" ca="1" si="3"/>
        <v/>
      </c>
      <c r="AF27" s="40" t="str">
        <f t="shared" si="4"/>
        <v/>
      </c>
      <c r="AG27" s="40" t="e">
        <f t="shared" si="5"/>
        <v>#N/A</v>
      </c>
      <c r="AH27" s="40" t="e">
        <f t="shared" si="6"/>
        <v>#N/A</v>
      </c>
      <c r="AJ27" s="40">
        <v>0</v>
      </c>
      <c r="AK27" s="40">
        <f t="shared" si="7"/>
        <v>0</v>
      </c>
      <c r="AL27" s="40" t="e">
        <f t="shared" si="8"/>
        <v>#N/A</v>
      </c>
      <c r="AN27" s="40" t="e">
        <f t="shared" si="9"/>
        <v>#N/A</v>
      </c>
      <c r="AO27" s="40">
        <f t="shared" si="10"/>
        <v>0</v>
      </c>
      <c r="AP27" s="40">
        <f>IF($D27="",0,IF(COUNTIF($D26:$D28,$D27)&gt;1,COLUMN(),0))</f>
        <v>0</v>
      </c>
      <c r="AQ27" s="40">
        <f t="shared" si="11"/>
        <v>0</v>
      </c>
      <c r="AR27" s="40" t="e">
        <f t="shared" ca="1" si="12"/>
        <v>#N/A</v>
      </c>
      <c r="AS27" s="40">
        <f t="shared" si="13"/>
        <v>0</v>
      </c>
      <c r="AT27" s="40" t="e">
        <f t="shared" si="14"/>
        <v>#N/A</v>
      </c>
      <c r="AV27" s="40" t="e">
        <f t="shared" si="15"/>
        <v>#N/A</v>
      </c>
      <c r="AW27" s="40">
        <f>IF(AND($D27&lt;&gt;"",$D26=""),COLUMN(),0)</f>
        <v>0</v>
      </c>
      <c r="AX27" s="40">
        <f t="shared" si="16"/>
        <v>0</v>
      </c>
      <c r="AZ27" s="40" t="e">
        <f t="shared" si="17"/>
        <v>#N/A</v>
      </c>
      <c r="BB27" s="40" t="s">
        <v>462</v>
      </c>
      <c r="BD27" s="40" t="str">
        <f t="shared" ca="1" si="18"/>
        <v/>
      </c>
      <c r="BE27" s="40" t="str">
        <f t="shared" ca="1" si="19"/>
        <v/>
      </c>
      <c r="BF27" s="40" t="str">
        <f t="shared" si="29"/>
        <v/>
      </c>
      <c r="BG27" s="40" t="e">
        <f t="shared" si="20"/>
        <v>#N/A</v>
      </c>
      <c r="BH27" s="40" t="e">
        <f t="shared" si="21"/>
        <v>#N/A</v>
      </c>
      <c r="BJ27" s="40">
        <v>0</v>
      </c>
      <c r="BK27" s="40">
        <f t="shared" si="30"/>
        <v>0</v>
      </c>
      <c r="BL27" s="40" t="e">
        <f t="shared" si="31"/>
        <v>#N/A</v>
      </c>
      <c r="BN27" s="40" t="e">
        <f t="shared" si="32"/>
        <v>#N/A</v>
      </c>
      <c r="BO27" s="40">
        <f t="shared" si="33"/>
        <v>0</v>
      </c>
      <c r="BP27" s="40">
        <f>IF($O27="",0,IF(COUNTIF($O26:$O28,$O27)&gt;1,COLUMN(),0))</f>
        <v>0</v>
      </c>
      <c r="BQ27" s="40">
        <f t="shared" si="22"/>
        <v>0</v>
      </c>
      <c r="BR27" s="40" t="e">
        <f t="shared" ca="1" si="23"/>
        <v>#N/A</v>
      </c>
      <c r="BS27" s="40">
        <f t="shared" si="24"/>
        <v>0</v>
      </c>
      <c r="BT27" s="40" t="e">
        <f t="shared" si="25"/>
        <v>#N/A</v>
      </c>
      <c r="BV27" s="40" t="e">
        <f t="shared" si="26"/>
        <v>#N/A</v>
      </c>
      <c r="BW27" s="40">
        <f>IF(AND($O27&lt;&gt;"",$O26=""),COLUMN(),0)</f>
        <v>0</v>
      </c>
      <c r="BX27" s="40">
        <f t="shared" si="27"/>
        <v>0</v>
      </c>
      <c r="BZ27" s="40" t="e">
        <f t="shared" si="28"/>
        <v>#N/A</v>
      </c>
      <c r="CB27" s="40" t="s">
        <v>472</v>
      </c>
    </row>
    <row r="28" spans="2:80" ht="19.5" customHeight="1" thickBot="1" x14ac:dyDescent="0.2">
      <c r="B28" s="189"/>
      <c r="C28" s="97"/>
      <c r="D28" s="128"/>
      <c r="E28" s="185" t="e">
        <f>VLOOKUP(D28,登録!$A$2:$I$2060,3,FALSE)</f>
        <v>#N/A</v>
      </c>
      <c r="F28" s="185"/>
      <c r="G28" s="110"/>
      <c r="H28" s="110" t="s">
        <v>405</v>
      </c>
      <c r="I28" s="121" t="e">
        <f>VLOOKUP(D28,登録!$A$2:$I$2060,5,0)</f>
        <v>#N/A</v>
      </c>
      <c r="J28" s="128"/>
      <c r="K28" s="132"/>
      <c r="L28" s="59"/>
      <c r="M28" s="204"/>
      <c r="N28" s="104"/>
      <c r="O28" s="128"/>
      <c r="P28" s="185" t="e">
        <f>VLOOKUP(O28,登録!$A$2:$I$2060,3,FALSE)</f>
        <v>#N/A</v>
      </c>
      <c r="Q28" s="185"/>
      <c r="R28" s="110"/>
      <c r="S28" s="110" t="s">
        <v>419</v>
      </c>
      <c r="T28" s="121" t="e">
        <f>VLOOKUP(O28,登録!$A$2:$I$2060,5,0)</f>
        <v>#N/A</v>
      </c>
      <c r="U28" s="128"/>
      <c r="V28" s="136"/>
      <c r="Y28" s="40" t="str">
        <f t="shared" si="0"/>
        <v/>
      </c>
      <c r="Z28" s="40" t="str">
        <f t="shared" si="1"/>
        <v/>
      </c>
      <c r="AA28" s="40" t="str">
        <f>IF($D$28="","",$D$28)</f>
        <v/>
      </c>
      <c r="AB28" s="40" t="e">
        <f>IF($E$28="","",$E$28)</f>
        <v>#N/A</v>
      </c>
      <c r="AD28" s="40" t="str">
        <f t="shared" ca="1" si="2"/>
        <v/>
      </c>
      <c r="AE28" s="40" t="str">
        <f t="shared" ca="1" si="3"/>
        <v/>
      </c>
      <c r="AF28" s="40" t="str">
        <f t="shared" si="4"/>
        <v/>
      </c>
      <c r="AG28" s="40" t="e">
        <f t="shared" si="5"/>
        <v>#N/A</v>
      </c>
      <c r="AH28" s="40" t="e">
        <f t="shared" si="6"/>
        <v>#N/A</v>
      </c>
      <c r="AJ28" s="40">
        <v>0</v>
      </c>
      <c r="AK28" s="40">
        <f t="shared" si="7"/>
        <v>0</v>
      </c>
      <c r="AL28" s="40" t="e">
        <f t="shared" si="8"/>
        <v>#N/A</v>
      </c>
      <c r="AN28" s="40" t="e">
        <f t="shared" si="9"/>
        <v>#N/A</v>
      </c>
      <c r="AO28" s="40">
        <f t="shared" si="10"/>
        <v>0</v>
      </c>
      <c r="AP28" s="40">
        <f>IF($D28="",0,IF(COUNTIF($D26:$D28,$D28)&gt;1,COLUMN(),0))</f>
        <v>0</v>
      </c>
      <c r="AQ28" s="40">
        <f t="shared" si="11"/>
        <v>0</v>
      </c>
      <c r="AR28" s="40" t="e">
        <f t="shared" ca="1" si="12"/>
        <v>#N/A</v>
      </c>
      <c r="AS28" s="40">
        <f t="shared" si="13"/>
        <v>0</v>
      </c>
      <c r="AT28" s="40" t="e">
        <f t="shared" si="14"/>
        <v>#N/A</v>
      </c>
      <c r="AV28" s="40" t="e">
        <f t="shared" si="15"/>
        <v>#N/A</v>
      </c>
      <c r="AW28" s="40">
        <f>IF(AND($D28&lt;&gt;"",$D27=""),COLUMN(),0)</f>
        <v>0</v>
      </c>
      <c r="AX28" s="40">
        <f t="shared" si="16"/>
        <v>0</v>
      </c>
      <c r="AZ28" s="40" t="e">
        <f t="shared" si="17"/>
        <v>#N/A</v>
      </c>
      <c r="BB28" s="40" t="s">
        <v>462</v>
      </c>
      <c r="BD28" s="40" t="str">
        <f t="shared" ca="1" si="18"/>
        <v/>
      </c>
      <c r="BE28" s="40" t="str">
        <f t="shared" ca="1" si="19"/>
        <v/>
      </c>
      <c r="BF28" s="40" t="str">
        <f t="shared" si="29"/>
        <v/>
      </c>
      <c r="BG28" s="40" t="e">
        <f t="shared" si="20"/>
        <v>#N/A</v>
      </c>
      <c r="BH28" s="40" t="e">
        <f t="shared" si="21"/>
        <v>#N/A</v>
      </c>
      <c r="BJ28" s="40">
        <v>0</v>
      </c>
      <c r="BK28" s="40">
        <f t="shared" si="30"/>
        <v>0</v>
      </c>
      <c r="BL28" s="40" t="e">
        <f t="shared" si="31"/>
        <v>#N/A</v>
      </c>
      <c r="BN28" s="40" t="e">
        <f t="shared" si="32"/>
        <v>#N/A</v>
      </c>
      <c r="BO28" s="40">
        <f t="shared" si="33"/>
        <v>0</v>
      </c>
      <c r="BP28" s="40">
        <f>IF($O28="",0,IF(COUNTIF($O26:$O28,$O28)&gt;1,COLUMN(),0))</f>
        <v>0</v>
      </c>
      <c r="BQ28" s="40">
        <f t="shared" si="22"/>
        <v>0</v>
      </c>
      <c r="BR28" s="40" t="e">
        <f t="shared" ca="1" si="23"/>
        <v>#N/A</v>
      </c>
      <c r="BS28" s="40">
        <f t="shared" si="24"/>
        <v>0</v>
      </c>
      <c r="BT28" s="40" t="e">
        <f t="shared" si="25"/>
        <v>#N/A</v>
      </c>
      <c r="BV28" s="40" t="e">
        <f t="shared" si="26"/>
        <v>#N/A</v>
      </c>
      <c r="BW28" s="40">
        <f>IF(AND($O28&lt;&gt;"",$O27=""),COLUMN(),0)</f>
        <v>0</v>
      </c>
      <c r="BX28" s="40">
        <f t="shared" si="27"/>
        <v>0</v>
      </c>
      <c r="BZ28" s="40" t="e">
        <f t="shared" si="28"/>
        <v>#N/A</v>
      </c>
      <c r="CB28" s="40" t="s">
        <v>472</v>
      </c>
    </row>
    <row r="29" spans="2:80" ht="19.5" customHeight="1" x14ac:dyDescent="0.15">
      <c r="B29" s="192" t="s">
        <v>407</v>
      </c>
      <c r="C29" s="101"/>
      <c r="D29" s="129"/>
      <c r="E29" s="183" t="e">
        <f>VLOOKUP(D29,登録!$A$2:$I$2060,3,FALSE)</f>
        <v>#N/A</v>
      </c>
      <c r="F29" s="183"/>
      <c r="G29" s="111"/>
      <c r="H29" s="111" t="s">
        <v>407</v>
      </c>
      <c r="I29" s="122" t="e">
        <f>VLOOKUP(D29,登録!$A$2:$I$2060,5,0)</f>
        <v>#N/A</v>
      </c>
      <c r="J29" s="129"/>
      <c r="K29" s="133"/>
      <c r="L29" s="61"/>
      <c r="M29" s="192" t="s">
        <v>421</v>
      </c>
      <c r="N29" s="101"/>
      <c r="O29" s="129"/>
      <c r="P29" s="183" t="e">
        <f>VLOOKUP(O29,登録!$A$2:$I$2060,3,FALSE)</f>
        <v>#N/A</v>
      </c>
      <c r="Q29" s="183"/>
      <c r="R29" s="111"/>
      <c r="S29" s="111" t="s">
        <v>421</v>
      </c>
      <c r="T29" s="122" t="e">
        <f>VLOOKUP(O29,登録!$A$2:$I$2060,5,0)</f>
        <v>#N/A</v>
      </c>
      <c r="U29" s="129"/>
      <c r="V29" s="134"/>
      <c r="Y29" s="40" t="str">
        <f t="shared" si="0"/>
        <v/>
      </c>
      <c r="Z29" s="40" t="str">
        <f t="shared" si="1"/>
        <v/>
      </c>
      <c r="AA29" s="40" t="str">
        <f>IF($D$29="","",$D$29)</f>
        <v/>
      </c>
      <c r="AB29" s="40" t="e">
        <f>IF($E$29="","",$E$29)</f>
        <v>#N/A</v>
      </c>
      <c r="AD29" s="40" t="str">
        <f t="shared" ca="1" si="2"/>
        <v/>
      </c>
      <c r="AE29" s="40" t="str">
        <f t="shared" ca="1" si="3"/>
        <v/>
      </c>
      <c r="AF29" s="40" t="str">
        <f t="shared" si="4"/>
        <v/>
      </c>
      <c r="AG29" s="40" t="e">
        <f t="shared" si="5"/>
        <v>#N/A</v>
      </c>
      <c r="AH29" s="40" t="e">
        <f t="shared" si="6"/>
        <v>#N/A</v>
      </c>
      <c r="AJ29" s="40">
        <v>0</v>
      </c>
      <c r="AK29" s="40">
        <f t="shared" si="7"/>
        <v>0</v>
      </c>
      <c r="AL29" s="40" t="e">
        <f t="shared" si="8"/>
        <v>#N/A</v>
      </c>
      <c r="AM29" s="40">
        <f>IF(COUNTIF(AF29:AF31,"B")&gt;1,COLUMN(),0)</f>
        <v>0</v>
      </c>
      <c r="AN29" s="40" t="e">
        <f t="shared" si="9"/>
        <v>#N/A</v>
      </c>
      <c r="AO29" s="40">
        <f t="shared" si="10"/>
        <v>0</v>
      </c>
      <c r="AP29" s="40">
        <f>IF($D29="",0,IF(COUNTIF($D29:$D31,$D29)&gt;1,COLUMN(),0))</f>
        <v>0</v>
      </c>
      <c r="AQ29" s="40">
        <f t="shared" si="11"/>
        <v>0</v>
      </c>
      <c r="AR29" s="40" t="e">
        <f t="shared" ca="1" si="12"/>
        <v>#N/A</v>
      </c>
      <c r="AS29" s="40">
        <f t="shared" si="13"/>
        <v>0</v>
      </c>
      <c r="AT29" s="40" t="e">
        <f t="shared" si="14"/>
        <v>#N/A</v>
      </c>
      <c r="AV29" s="40" t="e">
        <f t="shared" si="15"/>
        <v>#N/A</v>
      </c>
      <c r="AW29" s="40">
        <v>0</v>
      </c>
      <c r="AX29" s="40">
        <f t="shared" si="16"/>
        <v>0</v>
      </c>
      <c r="AZ29" s="40" t="e">
        <f t="shared" si="17"/>
        <v>#N/A</v>
      </c>
      <c r="BB29" s="40" t="s">
        <v>463</v>
      </c>
      <c r="BD29" s="40" t="str">
        <f t="shared" ca="1" si="18"/>
        <v/>
      </c>
      <c r="BE29" s="40" t="str">
        <f t="shared" ca="1" si="19"/>
        <v/>
      </c>
      <c r="BF29" s="40" t="str">
        <f t="shared" si="29"/>
        <v/>
      </c>
      <c r="BG29" s="40" t="e">
        <f t="shared" si="20"/>
        <v>#N/A</v>
      </c>
      <c r="BH29" s="40" t="e">
        <f t="shared" si="21"/>
        <v>#N/A</v>
      </c>
      <c r="BJ29" s="40">
        <v>0</v>
      </c>
      <c r="BK29" s="40">
        <f t="shared" si="30"/>
        <v>0</v>
      </c>
      <c r="BL29" s="40" t="e">
        <f t="shared" si="31"/>
        <v>#N/A</v>
      </c>
      <c r="BM29" s="40">
        <f>IF(COUNTIF(BF29:BF31,"B")&gt;1,COLUMN(),0)</f>
        <v>0</v>
      </c>
      <c r="BN29" s="40" t="e">
        <f t="shared" si="32"/>
        <v>#N/A</v>
      </c>
      <c r="BO29" s="40">
        <f t="shared" si="33"/>
        <v>0</v>
      </c>
      <c r="BP29" s="40">
        <f>IF($O29="",0,IF(COUNTIF($O29:$O31,$O29)&gt;1,COLUMN(),0))</f>
        <v>0</v>
      </c>
      <c r="BQ29" s="40">
        <f t="shared" si="22"/>
        <v>0</v>
      </c>
      <c r="BR29" s="40" t="e">
        <f t="shared" ca="1" si="23"/>
        <v>#N/A</v>
      </c>
      <c r="BS29" s="40">
        <f t="shared" si="24"/>
        <v>0</v>
      </c>
      <c r="BT29" s="40" t="e">
        <f t="shared" si="25"/>
        <v>#N/A</v>
      </c>
      <c r="BV29" s="40" t="e">
        <f t="shared" si="26"/>
        <v>#N/A</v>
      </c>
      <c r="BW29" s="40">
        <v>0</v>
      </c>
      <c r="BX29" s="40">
        <f t="shared" si="27"/>
        <v>0</v>
      </c>
      <c r="BZ29" s="40" t="e">
        <f t="shared" si="28"/>
        <v>#N/A</v>
      </c>
      <c r="CB29" s="40" t="s">
        <v>473</v>
      </c>
    </row>
    <row r="30" spans="2:80" ht="19.5" customHeight="1" x14ac:dyDescent="0.15">
      <c r="B30" s="188"/>
      <c r="C30" s="93"/>
      <c r="D30" s="127"/>
      <c r="E30" s="184" t="e">
        <f>VLOOKUP(D30,登録!$A$2:$I$2060,3,FALSE)</f>
        <v>#N/A</v>
      </c>
      <c r="F30" s="184"/>
      <c r="G30" s="109"/>
      <c r="H30" s="109" t="s">
        <v>407</v>
      </c>
      <c r="I30" s="120" t="e">
        <f>VLOOKUP(D30,登録!$A$2:$I$2060,5,0)</f>
        <v>#N/A</v>
      </c>
      <c r="J30" s="127"/>
      <c r="K30" s="131"/>
      <c r="L30" s="59"/>
      <c r="M30" s="188"/>
      <c r="N30" s="93"/>
      <c r="O30" s="127"/>
      <c r="P30" s="184" t="e">
        <f>VLOOKUP(O30,登録!$A$2:$I$2060,3,FALSE)</f>
        <v>#N/A</v>
      </c>
      <c r="Q30" s="184"/>
      <c r="R30" s="109"/>
      <c r="S30" s="109" t="s">
        <v>421</v>
      </c>
      <c r="T30" s="120" t="e">
        <f>VLOOKUP(O30,登録!$A$2:$I$2060,5,0)</f>
        <v>#N/A</v>
      </c>
      <c r="U30" s="127"/>
      <c r="V30" s="135"/>
      <c r="Y30" s="40" t="str">
        <f t="shared" si="0"/>
        <v/>
      </c>
      <c r="Z30" s="40" t="str">
        <f t="shared" si="1"/>
        <v/>
      </c>
      <c r="AA30" s="40" t="str">
        <f>IF($D$30="","",$D$30)</f>
        <v/>
      </c>
      <c r="AB30" s="40" t="e">
        <f>IF($E$30="","",$E$30)</f>
        <v>#N/A</v>
      </c>
      <c r="AD30" s="40" t="str">
        <f t="shared" ca="1" si="2"/>
        <v/>
      </c>
      <c r="AE30" s="40" t="str">
        <f t="shared" ca="1" si="3"/>
        <v/>
      </c>
      <c r="AF30" s="40" t="str">
        <f t="shared" si="4"/>
        <v/>
      </c>
      <c r="AG30" s="40" t="e">
        <f t="shared" si="5"/>
        <v>#N/A</v>
      </c>
      <c r="AH30" s="40" t="e">
        <f t="shared" si="6"/>
        <v>#N/A</v>
      </c>
      <c r="AJ30" s="40">
        <v>0</v>
      </c>
      <c r="AK30" s="40">
        <f t="shared" si="7"/>
        <v>0</v>
      </c>
      <c r="AL30" s="40" t="e">
        <f t="shared" si="8"/>
        <v>#N/A</v>
      </c>
      <c r="AN30" s="40" t="e">
        <f t="shared" si="9"/>
        <v>#N/A</v>
      </c>
      <c r="AO30" s="40">
        <f t="shared" si="10"/>
        <v>0</v>
      </c>
      <c r="AP30" s="40">
        <f>IF($D30="",0,IF(COUNTIF($D29:$D31,$D30)&gt;1,COLUMN(),0))</f>
        <v>0</v>
      </c>
      <c r="AQ30" s="40">
        <f t="shared" si="11"/>
        <v>0</v>
      </c>
      <c r="AR30" s="40" t="e">
        <f t="shared" ca="1" si="12"/>
        <v>#N/A</v>
      </c>
      <c r="AS30" s="40">
        <f t="shared" si="13"/>
        <v>0</v>
      </c>
      <c r="AT30" s="40" t="e">
        <f t="shared" si="14"/>
        <v>#N/A</v>
      </c>
      <c r="AV30" s="40" t="e">
        <f t="shared" si="15"/>
        <v>#N/A</v>
      </c>
      <c r="AW30" s="40">
        <f>IF(AND($D30&lt;&gt;"",$D29=""),COLUMN(),0)</f>
        <v>0</v>
      </c>
      <c r="AX30" s="40">
        <f t="shared" si="16"/>
        <v>0</v>
      </c>
      <c r="AZ30" s="40" t="e">
        <f t="shared" si="17"/>
        <v>#N/A</v>
      </c>
      <c r="BB30" s="40" t="s">
        <v>463</v>
      </c>
      <c r="BD30" s="40" t="str">
        <f t="shared" ca="1" si="18"/>
        <v/>
      </c>
      <c r="BE30" s="40" t="str">
        <f t="shared" ca="1" si="19"/>
        <v/>
      </c>
      <c r="BF30" s="40" t="str">
        <f t="shared" si="29"/>
        <v/>
      </c>
      <c r="BG30" s="40" t="e">
        <f t="shared" si="20"/>
        <v>#N/A</v>
      </c>
      <c r="BH30" s="40" t="e">
        <f t="shared" si="21"/>
        <v>#N/A</v>
      </c>
      <c r="BJ30" s="40">
        <v>0</v>
      </c>
      <c r="BK30" s="40">
        <f t="shared" si="30"/>
        <v>0</v>
      </c>
      <c r="BL30" s="40" t="e">
        <f t="shared" si="31"/>
        <v>#N/A</v>
      </c>
      <c r="BN30" s="40" t="e">
        <f t="shared" si="32"/>
        <v>#N/A</v>
      </c>
      <c r="BO30" s="40">
        <f t="shared" si="33"/>
        <v>0</v>
      </c>
      <c r="BP30" s="40">
        <f>IF($O30="",0,IF(COUNTIF($O29:$O31,$O30)&gt;1,COLUMN(),0))</f>
        <v>0</v>
      </c>
      <c r="BQ30" s="40">
        <f t="shared" si="22"/>
        <v>0</v>
      </c>
      <c r="BR30" s="40" t="e">
        <f t="shared" ca="1" si="23"/>
        <v>#N/A</v>
      </c>
      <c r="BS30" s="40">
        <f t="shared" si="24"/>
        <v>0</v>
      </c>
      <c r="BT30" s="40" t="e">
        <f t="shared" si="25"/>
        <v>#N/A</v>
      </c>
      <c r="BV30" s="40" t="e">
        <f t="shared" si="26"/>
        <v>#N/A</v>
      </c>
      <c r="BW30" s="40">
        <f>IF(AND($O30&lt;&gt;"",$O29=""),COLUMN(),0)</f>
        <v>0</v>
      </c>
      <c r="BX30" s="40">
        <f t="shared" si="27"/>
        <v>0</v>
      </c>
      <c r="BZ30" s="40" t="e">
        <f t="shared" si="28"/>
        <v>#N/A</v>
      </c>
      <c r="CB30" s="40" t="s">
        <v>473</v>
      </c>
    </row>
    <row r="31" spans="2:80" ht="19.5" customHeight="1" thickBot="1" x14ac:dyDescent="0.2">
      <c r="B31" s="189"/>
      <c r="C31" s="97"/>
      <c r="D31" s="128"/>
      <c r="E31" s="185" t="e">
        <f>VLOOKUP(D31,登録!$A$2:$I$2060,3,FALSE)</f>
        <v>#N/A</v>
      </c>
      <c r="F31" s="185"/>
      <c r="G31" s="110"/>
      <c r="H31" s="110" t="s">
        <v>407</v>
      </c>
      <c r="I31" s="121" t="e">
        <f>VLOOKUP(D31,登録!$A$2:$I$2060,5,0)</f>
        <v>#N/A</v>
      </c>
      <c r="J31" s="128"/>
      <c r="K31" s="132"/>
      <c r="L31" s="60"/>
      <c r="M31" s="189"/>
      <c r="N31" s="97"/>
      <c r="O31" s="128"/>
      <c r="P31" s="185" t="e">
        <f>VLOOKUP(O31,登録!$A$2:$I$2060,3,FALSE)</f>
        <v>#N/A</v>
      </c>
      <c r="Q31" s="185"/>
      <c r="R31" s="110"/>
      <c r="S31" s="110" t="s">
        <v>421</v>
      </c>
      <c r="T31" s="121" t="e">
        <f>VLOOKUP(O31,登録!$A$2:$I$2060,5,0)</f>
        <v>#N/A</v>
      </c>
      <c r="U31" s="128"/>
      <c r="V31" s="136"/>
      <c r="Y31" s="40" t="str">
        <f t="shared" si="0"/>
        <v/>
      </c>
      <c r="Z31" s="40" t="str">
        <f t="shared" si="1"/>
        <v/>
      </c>
      <c r="AA31" s="40" t="str">
        <f>IF($D$31="","",$D$31)</f>
        <v/>
      </c>
      <c r="AB31" s="40" t="e">
        <f>IF($E$31="","",$E$31)</f>
        <v>#N/A</v>
      </c>
      <c r="AD31" s="40" t="str">
        <f t="shared" ca="1" si="2"/>
        <v/>
      </c>
      <c r="AE31" s="40" t="str">
        <f t="shared" ca="1" si="3"/>
        <v/>
      </c>
      <c r="AF31" s="40" t="str">
        <f t="shared" si="4"/>
        <v/>
      </c>
      <c r="AG31" s="40" t="e">
        <f t="shared" si="5"/>
        <v>#N/A</v>
      </c>
      <c r="AH31" s="40" t="e">
        <f t="shared" si="6"/>
        <v>#N/A</v>
      </c>
      <c r="AJ31" s="40">
        <v>0</v>
      </c>
      <c r="AK31" s="40">
        <f t="shared" si="7"/>
        <v>0</v>
      </c>
      <c r="AL31" s="40" t="e">
        <f t="shared" si="8"/>
        <v>#N/A</v>
      </c>
      <c r="AN31" s="40" t="e">
        <f t="shared" si="9"/>
        <v>#N/A</v>
      </c>
      <c r="AO31" s="40">
        <f t="shared" si="10"/>
        <v>0</v>
      </c>
      <c r="AP31" s="40">
        <f>IF($D31="",0,IF(COUNTIF($D29:$D31,$D31)&gt;1,COLUMN(),0))</f>
        <v>0</v>
      </c>
      <c r="AQ31" s="40">
        <f t="shared" si="11"/>
        <v>0</v>
      </c>
      <c r="AR31" s="40" t="e">
        <f t="shared" ca="1" si="12"/>
        <v>#N/A</v>
      </c>
      <c r="AS31" s="40">
        <f t="shared" si="13"/>
        <v>0</v>
      </c>
      <c r="AT31" s="40" t="e">
        <f t="shared" si="14"/>
        <v>#N/A</v>
      </c>
      <c r="AV31" s="40" t="e">
        <f t="shared" si="15"/>
        <v>#N/A</v>
      </c>
      <c r="AW31" s="40">
        <f>IF(AND($D31&lt;&gt;"",$D30=""),COLUMN(),0)</f>
        <v>0</v>
      </c>
      <c r="AX31" s="40">
        <f t="shared" si="16"/>
        <v>0</v>
      </c>
      <c r="AZ31" s="40" t="e">
        <f t="shared" si="17"/>
        <v>#N/A</v>
      </c>
      <c r="BB31" s="40" t="s">
        <v>463</v>
      </c>
      <c r="BD31" s="40" t="str">
        <f t="shared" ca="1" si="18"/>
        <v/>
      </c>
      <c r="BE31" s="40" t="str">
        <f t="shared" ca="1" si="19"/>
        <v/>
      </c>
      <c r="BF31" s="40" t="str">
        <f t="shared" si="29"/>
        <v/>
      </c>
      <c r="BG31" s="40" t="e">
        <f t="shared" si="20"/>
        <v>#N/A</v>
      </c>
      <c r="BH31" s="40" t="e">
        <f t="shared" si="21"/>
        <v>#N/A</v>
      </c>
      <c r="BJ31" s="40">
        <v>0</v>
      </c>
      <c r="BK31" s="40">
        <f t="shared" si="30"/>
        <v>0</v>
      </c>
      <c r="BL31" s="40" t="e">
        <f t="shared" si="31"/>
        <v>#N/A</v>
      </c>
      <c r="BN31" s="40" t="e">
        <f t="shared" si="32"/>
        <v>#N/A</v>
      </c>
      <c r="BO31" s="40">
        <f t="shared" si="33"/>
        <v>0</v>
      </c>
      <c r="BP31" s="40">
        <f>IF($O31="",0,IF(COUNTIF($O29:$O31,$O31)&gt;1,COLUMN(),0))</f>
        <v>0</v>
      </c>
      <c r="BQ31" s="40">
        <f t="shared" si="22"/>
        <v>0</v>
      </c>
      <c r="BR31" s="40" t="e">
        <f t="shared" ca="1" si="23"/>
        <v>#N/A</v>
      </c>
      <c r="BS31" s="40">
        <f t="shared" si="24"/>
        <v>0</v>
      </c>
      <c r="BT31" s="40" t="e">
        <f t="shared" si="25"/>
        <v>#N/A</v>
      </c>
      <c r="BV31" s="40" t="e">
        <f t="shared" si="26"/>
        <v>#N/A</v>
      </c>
      <c r="BW31" s="40">
        <f>IF(AND($O31&lt;&gt;"",$O30=""),COLUMN(),0)</f>
        <v>0</v>
      </c>
      <c r="BX31" s="40">
        <f t="shared" si="27"/>
        <v>0</v>
      </c>
      <c r="BZ31" s="40" t="e">
        <f t="shared" si="28"/>
        <v>#N/A</v>
      </c>
      <c r="CB31" s="40" t="s">
        <v>473</v>
      </c>
    </row>
    <row r="32" spans="2:80" ht="19.5" customHeight="1" x14ac:dyDescent="0.15">
      <c r="B32" s="192" t="s">
        <v>409</v>
      </c>
      <c r="C32" s="101"/>
      <c r="D32" s="129"/>
      <c r="E32" s="183" t="e">
        <f>VLOOKUP(D32,登録!$A$2:$I$2060,3,FALSE)</f>
        <v>#N/A</v>
      </c>
      <c r="F32" s="183"/>
      <c r="G32" s="111"/>
      <c r="H32" s="111" t="s">
        <v>409</v>
      </c>
      <c r="I32" s="122" t="e">
        <f>VLOOKUP(D32,登録!$A$2:$I$2060,5,0)</f>
        <v>#N/A</v>
      </c>
      <c r="J32" s="129"/>
      <c r="K32" s="133"/>
      <c r="L32" s="59"/>
      <c r="M32" s="192" t="s">
        <v>423</v>
      </c>
      <c r="N32" s="101"/>
      <c r="O32" s="129"/>
      <c r="P32" s="183" t="e">
        <f>VLOOKUP(O32,登録!$A$2:$I$2060,3,FALSE)</f>
        <v>#N/A</v>
      </c>
      <c r="Q32" s="183"/>
      <c r="R32" s="111"/>
      <c r="S32" s="111" t="s">
        <v>423</v>
      </c>
      <c r="T32" s="122" t="e">
        <f>VLOOKUP(O32,登録!$A$2:$I$2060,5,0)</f>
        <v>#N/A</v>
      </c>
      <c r="U32" s="129"/>
      <c r="V32" s="134"/>
      <c r="Y32" s="40" t="str">
        <f t="shared" si="0"/>
        <v/>
      </c>
      <c r="Z32" s="40" t="str">
        <f t="shared" si="1"/>
        <v/>
      </c>
      <c r="AA32" s="40" t="str">
        <f>IF($D$32="","",$D$32)</f>
        <v/>
      </c>
      <c r="AB32" s="40" t="e">
        <f>IF($E$32="","",$E$32)</f>
        <v>#N/A</v>
      </c>
      <c r="AD32" s="40" t="str">
        <f t="shared" ca="1" si="2"/>
        <v/>
      </c>
      <c r="AE32" s="40" t="str">
        <f t="shared" ca="1" si="3"/>
        <v/>
      </c>
      <c r="AF32" s="40" t="str">
        <f t="shared" si="4"/>
        <v/>
      </c>
      <c r="AG32" s="40" t="e">
        <f t="shared" si="5"/>
        <v>#N/A</v>
      </c>
      <c r="AH32" s="40" t="e">
        <f t="shared" si="6"/>
        <v>#N/A</v>
      </c>
      <c r="AJ32" s="40">
        <v>0</v>
      </c>
      <c r="AK32" s="40">
        <f t="shared" si="7"/>
        <v>0</v>
      </c>
      <c r="AL32" s="40" t="e">
        <f t="shared" si="8"/>
        <v>#N/A</v>
      </c>
      <c r="AM32" s="40">
        <f>IF(COUNTIF(AF32:AF34,"B")&gt;1,COLUMN(),0)</f>
        <v>0</v>
      </c>
      <c r="AN32" s="40" t="e">
        <f t="shared" si="9"/>
        <v>#N/A</v>
      </c>
      <c r="AO32" s="40">
        <f t="shared" si="10"/>
        <v>0</v>
      </c>
      <c r="AP32" s="40">
        <f>IF($D32="",0,IF(COUNTIF($D32:$D34,$D32)&gt;1,COLUMN(),0))</f>
        <v>0</v>
      </c>
      <c r="AQ32" s="40">
        <f t="shared" si="11"/>
        <v>0</v>
      </c>
      <c r="AR32" s="40" t="e">
        <f t="shared" ca="1" si="12"/>
        <v>#N/A</v>
      </c>
      <c r="AS32" s="40">
        <f t="shared" si="13"/>
        <v>0</v>
      </c>
      <c r="AT32" s="40" t="e">
        <f t="shared" si="14"/>
        <v>#N/A</v>
      </c>
      <c r="AV32" s="40" t="e">
        <f t="shared" si="15"/>
        <v>#N/A</v>
      </c>
      <c r="AW32" s="40">
        <v>0</v>
      </c>
      <c r="AX32" s="40">
        <f t="shared" si="16"/>
        <v>0</v>
      </c>
      <c r="AZ32" s="40" t="e">
        <f t="shared" si="17"/>
        <v>#N/A</v>
      </c>
      <c r="BB32" s="40" t="s">
        <v>464</v>
      </c>
      <c r="BD32" s="40" t="str">
        <f t="shared" ca="1" si="18"/>
        <v/>
      </c>
      <c r="BE32" s="40" t="str">
        <f t="shared" ca="1" si="19"/>
        <v/>
      </c>
      <c r="BF32" s="40" t="str">
        <f t="shared" si="29"/>
        <v/>
      </c>
      <c r="BG32" s="40" t="e">
        <f t="shared" si="20"/>
        <v>#N/A</v>
      </c>
      <c r="BH32" s="40" t="e">
        <f t="shared" si="21"/>
        <v>#N/A</v>
      </c>
      <c r="BJ32" s="40">
        <v>0</v>
      </c>
      <c r="BK32" s="40">
        <f t="shared" si="30"/>
        <v>0</v>
      </c>
      <c r="BL32" s="40" t="e">
        <f t="shared" si="31"/>
        <v>#N/A</v>
      </c>
      <c r="BM32" s="40">
        <f>IF(COUNTIF(BF32:BF34,"B")&gt;1,COLUMN(),0)</f>
        <v>0</v>
      </c>
      <c r="BN32" s="40" t="e">
        <f t="shared" si="32"/>
        <v>#N/A</v>
      </c>
      <c r="BO32" s="40">
        <f t="shared" si="33"/>
        <v>0</v>
      </c>
      <c r="BP32" s="40">
        <f>IF($O32="",0,IF(COUNTIF($O32:$O34,$O32)&gt;1,COLUMN(),0))</f>
        <v>0</v>
      </c>
      <c r="BQ32" s="40">
        <f t="shared" si="22"/>
        <v>0</v>
      </c>
      <c r="BR32" s="40" t="e">
        <f t="shared" ca="1" si="23"/>
        <v>#N/A</v>
      </c>
      <c r="BS32" s="40">
        <f t="shared" si="24"/>
        <v>0</v>
      </c>
      <c r="BT32" s="40" t="e">
        <f t="shared" si="25"/>
        <v>#N/A</v>
      </c>
      <c r="BV32" s="40" t="e">
        <f t="shared" si="26"/>
        <v>#N/A</v>
      </c>
      <c r="BW32" s="40">
        <v>0</v>
      </c>
      <c r="BX32" s="40">
        <f t="shared" si="27"/>
        <v>0</v>
      </c>
      <c r="BZ32" s="40" t="e">
        <f t="shared" si="28"/>
        <v>#N/A</v>
      </c>
      <c r="CB32" s="40" t="s">
        <v>474</v>
      </c>
    </row>
    <row r="33" spans="2:80" ht="19.5" customHeight="1" x14ac:dyDescent="0.15">
      <c r="B33" s="188"/>
      <c r="C33" s="93"/>
      <c r="D33" s="127"/>
      <c r="E33" s="184" t="e">
        <f>VLOOKUP(D33,登録!$A$2:$I$2060,3,FALSE)</f>
        <v>#N/A</v>
      </c>
      <c r="F33" s="184"/>
      <c r="G33" s="109"/>
      <c r="H33" s="109" t="s">
        <v>409</v>
      </c>
      <c r="I33" s="120" t="e">
        <f>VLOOKUP(D33,登録!$A$2:$I$2060,5,0)</f>
        <v>#N/A</v>
      </c>
      <c r="J33" s="127"/>
      <c r="K33" s="131"/>
      <c r="L33" s="59"/>
      <c r="M33" s="188"/>
      <c r="N33" s="93"/>
      <c r="O33" s="127"/>
      <c r="P33" s="184" t="e">
        <f>VLOOKUP(O33,登録!$A$2:$I$2060,3,FALSE)</f>
        <v>#N/A</v>
      </c>
      <c r="Q33" s="184"/>
      <c r="R33" s="109"/>
      <c r="S33" s="109" t="s">
        <v>423</v>
      </c>
      <c r="T33" s="120" t="e">
        <f>VLOOKUP(O33,登録!$A$2:$I$2060,5,0)</f>
        <v>#N/A</v>
      </c>
      <c r="U33" s="127"/>
      <c r="V33" s="135"/>
      <c r="Y33" s="40" t="str">
        <f t="shared" si="0"/>
        <v/>
      </c>
      <c r="Z33" s="40" t="str">
        <f t="shared" si="1"/>
        <v/>
      </c>
      <c r="AA33" s="40" t="str">
        <f>IF($D$33="","",$D$33)</f>
        <v/>
      </c>
      <c r="AB33" s="40" t="e">
        <f>IF($E$33="","",$E$33)</f>
        <v>#N/A</v>
      </c>
      <c r="AD33" s="40" t="str">
        <f t="shared" ca="1" si="2"/>
        <v/>
      </c>
      <c r="AE33" s="40" t="str">
        <f t="shared" ca="1" si="3"/>
        <v/>
      </c>
      <c r="AF33" s="40" t="str">
        <f t="shared" si="4"/>
        <v/>
      </c>
      <c r="AG33" s="40" t="e">
        <f t="shared" si="5"/>
        <v>#N/A</v>
      </c>
      <c r="AH33" s="40" t="e">
        <f t="shared" si="6"/>
        <v>#N/A</v>
      </c>
      <c r="AJ33" s="40">
        <v>0</v>
      </c>
      <c r="AK33" s="40">
        <f t="shared" si="7"/>
        <v>0</v>
      </c>
      <c r="AL33" s="40" t="e">
        <f t="shared" si="8"/>
        <v>#N/A</v>
      </c>
      <c r="AN33" s="40" t="e">
        <f t="shared" si="9"/>
        <v>#N/A</v>
      </c>
      <c r="AO33" s="40">
        <f t="shared" si="10"/>
        <v>0</v>
      </c>
      <c r="AP33" s="40">
        <f>IF($D33="",0,IF(COUNTIF($D32:$D34,$D33)&gt;1,COLUMN(),0))</f>
        <v>0</v>
      </c>
      <c r="AQ33" s="40">
        <f t="shared" si="11"/>
        <v>0</v>
      </c>
      <c r="AR33" s="40" t="e">
        <f t="shared" ca="1" si="12"/>
        <v>#N/A</v>
      </c>
      <c r="AS33" s="40">
        <f t="shared" si="13"/>
        <v>0</v>
      </c>
      <c r="AT33" s="40" t="e">
        <f t="shared" si="14"/>
        <v>#N/A</v>
      </c>
      <c r="AV33" s="40" t="e">
        <f t="shared" si="15"/>
        <v>#N/A</v>
      </c>
      <c r="AW33" s="40">
        <f>IF(AND($D33&lt;&gt;"",$D32=""),COLUMN(),0)</f>
        <v>0</v>
      </c>
      <c r="AX33" s="40">
        <f t="shared" si="16"/>
        <v>0</v>
      </c>
      <c r="AZ33" s="40" t="e">
        <f t="shared" si="17"/>
        <v>#N/A</v>
      </c>
      <c r="BB33" s="40" t="s">
        <v>464</v>
      </c>
      <c r="BD33" s="40" t="str">
        <f t="shared" ca="1" si="18"/>
        <v/>
      </c>
      <c r="BE33" s="40" t="str">
        <f t="shared" ca="1" si="19"/>
        <v/>
      </c>
      <c r="BF33" s="40" t="str">
        <f t="shared" si="29"/>
        <v/>
      </c>
      <c r="BG33" s="40" t="e">
        <f t="shared" si="20"/>
        <v>#N/A</v>
      </c>
      <c r="BH33" s="40" t="e">
        <f t="shared" si="21"/>
        <v>#N/A</v>
      </c>
      <c r="BJ33" s="40">
        <v>0</v>
      </c>
      <c r="BK33" s="40">
        <f t="shared" si="30"/>
        <v>0</v>
      </c>
      <c r="BL33" s="40" t="e">
        <f t="shared" si="31"/>
        <v>#N/A</v>
      </c>
      <c r="BN33" s="40" t="e">
        <f t="shared" si="32"/>
        <v>#N/A</v>
      </c>
      <c r="BO33" s="40">
        <f t="shared" si="33"/>
        <v>0</v>
      </c>
      <c r="BP33" s="40">
        <f>IF($O33="",0,IF(COUNTIF($O32:$O34,$O33)&gt;1,COLUMN(),0))</f>
        <v>0</v>
      </c>
      <c r="BQ33" s="40">
        <f t="shared" si="22"/>
        <v>0</v>
      </c>
      <c r="BR33" s="40" t="e">
        <f t="shared" ca="1" si="23"/>
        <v>#N/A</v>
      </c>
      <c r="BS33" s="40">
        <f t="shared" si="24"/>
        <v>0</v>
      </c>
      <c r="BT33" s="40" t="e">
        <f t="shared" si="25"/>
        <v>#N/A</v>
      </c>
      <c r="BV33" s="40" t="e">
        <f t="shared" si="26"/>
        <v>#N/A</v>
      </c>
      <c r="BW33" s="40">
        <f>IF(AND($O33&lt;&gt;"",$O32=""),COLUMN(),0)</f>
        <v>0</v>
      </c>
      <c r="BX33" s="40">
        <f t="shared" si="27"/>
        <v>0</v>
      </c>
      <c r="BZ33" s="40" t="e">
        <f t="shared" si="28"/>
        <v>#N/A</v>
      </c>
      <c r="CB33" s="40" t="s">
        <v>474</v>
      </c>
    </row>
    <row r="34" spans="2:80" ht="19.5" customHeight="1" thickBot="1" x14ac:dyDescent="0.2">
      <c r="B34" s="189"/>
      <c r="C34" s="97"/>
      <c r="D34" s="128"/>
      <c r="E34" s="185" t="e">
        <f>VLOOKUP(D34,登録!$A$2:$I$2060,3,FALSE)</f>
        <v>#N/A</v>
      </c>
      <c r="F34" s="185"/>
      <c r="G34" s="110"/>
      <c r="H34" s="110" t="s">
        <v>409</v>
      </c>
      <c r="I34" s="121" t="e">
        <f>VLOOKUP(D34,登録!$A$2:$I$2060,5,0)</f>
        <v>#N/A</v>
      </c>
      <c r="J34" s="128"/>
      <c r="K34" s="132"/>
      <c r="L34" s="60"/>
      <c r="M34" s="189"/>
      <c r="N34" s="97"/>
      <c r="O34" s="128"/>
      <c r="P34" s="185" t="e">
        <f>VLOOKUP(O34,登録!$A$2:$I$2060,3,FALSE)</f>
        <v>#N/A</v>
      </c>
      <c r="Q34" s="185"/>
      <c r="R34" s="110"/>
      <c r="S34" s="110" t="s">
        <v>423</v>
      </c>
      <c r="T34" s="121" t="e">
        <f>VLOOKUP(O34,登録!$A$2:$I$2060,5,0)</f>
        <v>#N/A</v>
      </c>
      <c r="U34" s="128"/>
      <c r="V34" s="136"/>
      <c r="Y34" s="40" t="str">
        <f t="shared" si="0"/>
        <v/>
      </c>
      <c r="Z34" s="40" t="str">
        <f t="shared" si="1"/>
        <v/>
      </c>
      <c r="AA34" s="40" t="str">
        <f>IF($D$34="","",$D$34)</f>
        <v/>
      </c>
      <c r="AB34" s="40" t="e">
        <f>IF($E$34="","",$E$34)</f>
        <v>#N/A</v>
      </c>
      <c r="AD34" s="40" t="str">
        <f t="shared" ca="1" si="2"/>
        <v/>
      </c>
      <c r="AE34" s="40" t="str">
        <f t="shared" ca="1" si="3"/>
        <v/>
      </c>
      <c r="AF34" s="40" t="str">
        <f t="shared" si="4"/>
        <v/>
      </c>
      <c r="AG34" s="40" t="e">
        <f t="shared" si="5"/>
        <v>#N/A</v>
      </c>
      <c r="AH34" s="40" t="e">
        <f t="shared" si="6"/>
        <v>#N/A</v>
      </c>
      <c r="AJ34" s="40">
        <v>0</v>
      </c>
      <c r="AK34" s="40">
        <f t="shared" si="7"/>
        <v>0</v>
      </c>
      <c r="AL34" s="40" t="e">
        <f t="shared" si="8"/>
        <v>#N/A</v>
      </c>
      <c r="AN34" s="40" t="e">
        <f t="shared" si="9"/>
        <v>#N/A</v>
      </c>
      <c r="AO34" s="40">
        <f t="shared" si="10"/>
        <v>0</v>
      </c>
      <c r="AP34" s="40">
        <f>IF($D34="",0,IF(COUNTIF($D32:$D34,$D34)&gt;1,COLUMN(),0))</f>
        <v>0</v>
      </c>
      <c r="AQ34" s="40">
        <f t="shared" si="11"/>
        <v>0</v>
      </c>
      <c r="AR34" s="40" t="e">
        <f t="shared" ca="1" si="12"/>
        <v>#N/A</v>
      </c>
      <c r="AS34" s="40">
        <f t="shared" si="13"/>
        <v>0</v>
      </c>
      <c r="AT34" s="40" t="e">
        <f t="shared" si="14"/>
        <v>#N/A</v>
      </c>
      <c r="AV34" s="40" t="e">
        <f t="shared" si="15"/>
        <v>#N/A</v>
      </c>
      <c r="AW34" s="40">
        <f>IF(AND($D34&lt;&gt;"",$D33=""),COLUMN(),0)</f>
        <v>0</v>
      </c>
      <c r="AX34" s="40">
        <f t="shared" si="16"/>
        <v>0</v>
      </c>
      <c r="AZ34" s="40" t="e">
        <f t="shared" si="17"/>
        <v>#N/A</v>
      </c>
      <c r="BB34" s="40" t="s">
        <v>464</v>
      </c>
      <c r="BD34" s="40" t="str">
        <f t="shared" ca="1" si="18"/>
        <v/>
      </c>
      <c r="BE34" s="40" t="str">
        <f t="shared" ca="1" si="19"/>
        <v/>
      </c>
      <c r="BF34" s="40" t="str">
        <f t="shared" si="29"/>
        <v/>
      </c>
      <c r="BG34" s="40" t="e">
        <f t="shared" si="20"/>
        <v>#N/A</v>
      </c>
      <c r="BH34" s="40" t="e">
        <f t="shared" si="21"/>
        <v>#N/A</v>
      </c>
      <c r="BJ34" s="40">
        <v>0</v>
      </c>
      <c r="BK34" s="40">
        <f t="shared" si="30"/>
        <v>0</v>
      </c>
      <c r="BL34" s="40" t="e">
        <f t="shared" si="31"/>
        <v>#N/A</v>
      </c>
      <c r="BN34" s="40" t="e">
        <f t="shared" si="32"/>
        <v>#N/A</v>
      </c>
      <c r="BO34" s="40">
        <f t="shared" si="33"/>
        <v>0</v>
      </c>
      <c r="BP34" s="40">
        <f>IF($O34="",0,IF(COUNTIF($O32:$O34,$O34)&gt;1,COLUMN(),0))</f>
        <v>0</v>
      </c>
      <c r="BQ34" s="40">
        <f t="shared" si="22"/>
        <v>0</v>
      </c>
      <c r="BR34" s="40" t="e">
        <f t="shared" ca="1" si="23"/>
        <v>#N/A</v>
      </c>
      <c r="BS34" s="40">
        <f t="shared" si="24"/>
        <v>0</v>
      </c>
      <c r="BT34" s="40" t="e">
        <f t="shared" si="25"/>
        <v>#N/A</v>
      </c>
      <c r="BV34" s="40" t="e">
        <f t="shared" si="26"/>
        <v>#N/A</v>
      </c>
      <c r="BW34" s="40">
        <f>IF(AND($O34&lt;&gt;"",$O33=""),COLUMN(),0)</f>
        <v>0</v>
      </c>
      <c r="BX34" s="40">
        <f t="shared" si="27"/>
        <v>0</v>
      </c>
      <c r="BZ34" s="40" t="e">
        <f t="shared" si="28"/>
        <v>#N/A</v>
      </c>
      <c r="CB34" s="40" t="s">
        <v>474</v>
      </c>
    </row>
    <row r="35" spans="2:80" ht="19.5" customHeight="1" x14ac:dyDescent="0.15">
      <c r="B35" s="202" t="s">
        <v>411</v>
      </c>
      <c r="C35" s="103"/>
      <c r="D35" s="129"/>
      <c r="E35" s="183" t="e">
        <f>VLOOKUP(D35,登録!$A$2:$I$2060,3,FALSE)</f>
        <v>#N/A</v>
      </c>
      <c r="F35" s="183"/>
      <c r="G35" s="111"/>
      <c r="H35" s="111" t="s">
        <v>411</v>
      </c>
      <c r="I35" s="122" t="e">
        <f>VLOOKUP(D35,登録!$A$2:$I$2060,5,0)</f>
        <v>#N/A</v>
      </c>
      <c r="J35" s="129"/>
      <c r="K35" s="133"/>
      <c r="L35" s="61"/>
      <c r="M35" s="192" t="s">
        <v>425</v>
      </c>
      <c r="N35" s="101"/>
      <c r="O35" s="129"/>
      <c r="P35" s="183" t="e">
        <f>VLOOKUP(O35,登録!$A$2:$I$2060,3,FALSE)</f>
        <v>#N/A</v>
      </c>
      <c r="Q35" s="183"/>
      <c r="R35" s="111"/>
      <c r="S35" s="111" t="s">
        <v>425</v>
      </c>
      <c r="T35" s="122" t="e">
        <f>VLOOKUP(O35,登録!$A$2:$I$2060,5,0)</f>
        <v>#N/A</v>
      </c>
      <c r="U35" s="129"/>
      <c r="V35" s="134"/>
      <c r="Y35" s="40" t="str">
        <f t="shared" si="0"/>
        <v/>
      </c>
      <c r="Z35" s="40" t="str">
        <f t="shared" si="1"/>
        <v/>
      </c>
      <c r="AA35" s="40" t="str">
        <f>IF($D$35="","",$D$35)</f>
        <v/>
      </c>
      <c r="AB35" s="40" t="e">
        <f>IF($E$35="","",$E$35)</f>
        <v>#N/A</v>
      </c>
      <c r="AD35" s="40" t="str">
        <f t="shared" ca="1" si="2"/>
        <v/>
      </c>
      <c r="AE35" s="40" t="str">
        <f t="shared" ca="1" si="3"/>
        <v/>
      </c>
      <c r="AF35" s="40" t="str">
        <f t="shared" si="4"/>
        <v/>
      </c>
      <c r="AG35" s="40" t="e">
        <f t="shared" si="5"/>
        <v>#N/A</v>
      </c>
      <c r="AH35" s="40" t="e">
        <f t="shared" si="6"/>
        <v>#N/A</v>
      </c>
      <c r="AJ35" s="40">
        <v>0</v>
      </c>
      <c r="AK35" s="40">
        <f t="shared" si="7"/>
        <v>0</v>
      </c>
      <c r="AL35" s="40" t="e">
        <f t="shared" si="8"/>
        <v>#N/A</v>
      </c>
      <c r="AM35" s="40">
        <f>IF(COUNTIF(AF35:AF37,"B")&gt;1,COLUMN(),0)</f>
        <v>0</v>
      </c>
      <c r="AN35" s="40" t="e">
        <f t="shared" si="9"/>
        <v>#N/A</v>
      </c>
      <c r="AO35" s="40">
        <f t="shared" si="10"/>
        <v>0</v>
      </c>
      <c r="AP35" s="40">
        <f>IF($D35="",0,IF(COUNTIF($D35:$D37,$D35)&gt;1,COLUMN(),0))</f>
        <v>0</v>
      </c>
      <c r="AQ35" s="40">
        <f t="shared" si="11"/>
        <v>0</v>
      </c>
      <c r="AR35" s="40" t="e">
        <f t="shared" ca="1" si="12"/>
        <v>#N/A</v>
      </c>
      <c r="AS35" s="40">
        <f t="shared" si="13"/>
        <v>0</v>
      </c>
      <c r="AT35" s="40" t="e">
        <f t="shared" si="14"/>
        <v>#N/A</v>
      </c>
      <c r="AV35" s="40" t="e">
        <f t="shared" si="15"/>
        <v>#N/A</v>
      </c>
      <c r="AW35" s="40">
        <v>0</v>
      </c>
      <c r="AX35" s="40">
        <f t="shared" si="16"/>
        <v>0</v>
      </c>
      <c r="AZ35" s="40" t="e">
        <f t="shared" si="17"/>
        <v>#N/A</v>
      </c>
      <c r="BB35" s="40" t="s">
        <v>465</v>
      </c>
      <c r="BD35" s="40" t="str">
        <f t="shared" ca="1" si="18"/>
        <v/>
      </c>
      <c r="BE35" s="40" t="str">
        <f t="shared" ca="1" si="19"/>
        <v/>
      </c>
      <c r="BF35" s="40" t="str">
        <f t="shared" si="29"/>
        <v/>
      </c>
      <c r="BG35" s="40" t="e">
        <f t="shared" si="20"/>
        <v>#N/A</v>
      </c>
      <c r="BH35" s="40" t="e">
        <f t="shared" si="21"/>
        <v>#N/A</v>
      </c>
      <c r="BJ35" s="40">
        <v>0</v>
      </c>
      <c r="BK35" s="40">
        <f t="shared" si="30"/>
        <v>0</v>
      </c>
      <c r="BL35" s="40" t="e">
        <f t="shared" si="31"/>
        <v>#N/A</v>
      </c>
      <c r="BM35" s="40">
        <f>IF(COUNTIF(BF35:BF37,"B")&gt;1,COLUMN(),0)</f>
        <v>0</v>
      </c>
      <c r="BN35" s="40" t="e">
        <f t="shared" si="32"/>
        <v>#N/A</v>
      </c>
      <c r="BO35" s="40">
        <f t="shared" si="33"/>
        <v>0</v>
      </c>
      <c r="BP35" s="40">
        <f>IF($O35="",0,IF(COUNTIF($O35:$O37,$O35)&gt;1,COLUMN(),0))</f>
        <v>0</v>
      </c>
      <c r="BQ35" s="40">
        <f t="shared" si="22"/>
        <v>0</v>
      </c>
      <c r="BR35" s="40" t="e">
        <f t="shared" ca="1" si="23"/>
        <v>#N/A</v>
      </c>
      <c r="BS35" s="40">
        <f t="shared" si="24"/>
        <v>0</v>
      </c>
      <c r="BT35" s="40" t="e">
        <f t="shared" si="25"/>
        <v>#N/A</v>
      </c>
      <c r="BV35" s="40" t="e">
        <f t="shared" si="26"/>
        <v>#N/A</v>
      </c>
      <c r="BW35" s="40">
        <v>0</v>
      </c>
      <c r="BX35" s="40">
        <f t="shared" si="27"/>
        <v>0</v>
      </c>
      <c r="BZ35" s="40" t="e">
        <f t="shared" si="28"/>
        <v>#N/A</v>
      </c>
      <c r="CB35" s="40" t="s">
        <v>475</v>
      </c>
    </row>
    <row r="36" spans="2:80" ht="19.5" customHeight="1" x14ac:dyDescent="0.15">
      <c r="B36" s="203"/>
      <c r="C36" s="94"/>
      <c r="D36" s="127"/>
      <c r="E36" s="184" t="e">
        <f>VLOOKUP(D36,登録!$A$2:$I$2060,3,FALSE)</f>
        <v>#N/A</v>
      </c>
      <c r="F36" s="184"/>
      <c r="G36" s="109"/>
      <c r="H36" s="109" t="s">
        <v>411</v>
      </c>
      <c r="I36" s="120" t="e">
        <f>VLOOKUP(D36,登録!$A$2:$I$2060,5,0)</f>
        <v>#N/A</v>
      </c>
      <c r="J36" s="127"/>
      <c r="K36" s="131"/>
      <c r="L36" s="59"/>
      <c r="M36" s="188"/>
      <c r="N36" s="93"/>
      <c r="O36" s="127"/>
      <c r="P36" s="184" t="e">
        <f>VLOOKUP(O36,登録!$A$2:$I$2060,3,FALSE)</f>
        <v>#N/A</v>
      </c>
      <c r="Q36" s="184"/>
      <c r="R36" s="109"/>
      <c r="S36" s="109" t="s">
        <v>425</v>
      </c>
      <c r="T36" s="120" t="e">
        <f>VLOOKUP(O36,登録!$A$2:$I$2060,5,0)</f>
        <v>#N/A</v>
      </c>
      <c r="U36" s="127"/>
      <c r="V36" s="135"/>
      <c r="Y36" s="40" t="str">
        <f t="shared" si="0"/>
        <v/>
      </c>
      <c r="Z36" s="40" t="str">
        <f t="shared" si="1"/>
        <v/>
      </c>
      <c r="AA36" s="40" t="str">
        <f>IF($D$36="","",$D$36)</f>
        <v/>
      </c>
      <c r="AB36" s="40" t="e">
        <f>IF($E$36="","",$E$36)</f>
        <v>#N/A</v>
      </c>
      <c r="AD36" s="40" t="str">
        <f t="shared" ca="1" si="2"/>
        <v/>
      </c>
      <c r="AE36" s="40" t="str">
        <f t="shared" ca="1" si="3"/>
        <v/>
      </c>
      <c r="AF36" s="40" t="str">
        <f t="shared" si="4"/>
        <v/>
      </c>
      <c r="AG36" s="40" t="e">
        <f t="shared" si="5"/>
        <v>#N/A</v>
      </c>
      <c r="AH36" s="40" t="e">
        <f t="shared" si="6"/>
        <v>#N/A</v>
      </c>
      <c r="AJ36" s="40">
        <v>0</v>
      </c>
      <c r="AK36" s="40">
        <f t="shared" si="7"/>
        <v>0</v>
      </c>
      <c r="AL36" s="40" t="e">
        <f t="shared" si="8"/>
        <v>#N/A</v>
      </c>
      <c r="AN36" s="40" t="e">
        <f t="shared" si="9"/>
        <v>#N/A</v>
      </c>
      <c r="AO36" s="40">
        <f t="shared" si="10"/>
        <v>0</v>
      </c>
      <c r="AP36" s="40">
        <f>IF($D36="",0,IF(COUNTIF($D35:$D37,$D36)&gt;1,COLUMN(),0))</f>
        <v>0</v>
      </c>
      <c r="AQ36" s="40">
        <f t="shared" si="11"/>
        <v>0</v>
      </c>
      <c r="AR36" s="40" t="e">
        <f t="shared" ca="1" si="12"/>
        <v>#N/A</v>
      </c>
      <c r="AS36" s="40">
        <f t="shared" si="13"/>
        <v>0</v>
      </c>
      <c r="AT36" s="40" t="e">
        <f t="shared" si="14"/>
        <v>#N/A</v>
      </c>
      <c r="AV36" s="40" t="e">
        <f t="shared" si="15"/>
        <v>#N/A</v>
      </c>
      <c r="AW36" s="40">
        <f>IF(AND($D36&lt;&gt;"",$D35=""),COLUMN(),0)</f>
        <v>0</v>
      </c>
      <c r="AX36" s="40">
        <f t="shared" si="16"/>
        <v>0</v>
      </c>
      <c r="AZ36" s="40" t="e">
        <f t="shared" si="17"/>
        <v>#N/A</v>
      </c>
      <c r="BB36" s="40" t="s">
        <v>465</v>
      </c>
      <c r="BD36" s="40" t="str">
        <f t="shared" ca="1" si="18"/>
        <v/>
      </c>
      <c r="BE36" s="40" t="str">
        <f t="shared" ca="1" si="19"/>
        <v/>
      </c>
      <c r="BF36" s="40" t="str">
        <f t="shared" si="29"/>
        <v/>
      </c>
      <c r="BG36" s="40" t="e">
        <f t="shared" si="20"/>
        <v>#N/A</v>
      </c>
      <c r="BH36" s="40" t="e">
        <f t="shared" si="21"/>
        <v>#N/A</v>
      </c>
      <c r="BJ36" s="40">
        <v>0</v>
      </c>
      <c r="BK36" s="40">
        <f t="shared" si="30"/>
        <v>0</v>
      </c>
      <c r="BL36" s="40" t="e">
        <f t="shared" si="31"/>
        <v>#N/A</v>
      </c>
      <c r="BN36" s="40" t="e">
        <f t="shared" si="32"/>
        <v>#N/A</v>
      </c>
      <c r="BO36" s="40">
        <f t="shared" si="33"/>
        <v>0</v>
      </c>
      <c r="BP36" s="40">
        <f>IF($O36="",0,IF(COUNTIF($O35:$O37,$O36)&gt;1,COLUMN(),0))</f>
        <v>0</v>
      </c>
      <c r="BQ36" s="40">
        <f t="shared" si="22"/>
        <v>0</v>
      </c>
      <c r="BR36" s="40" t="e">
        <f t="shared" ca="1" si="23"/>
        <v>#N/A</v>
      </c>
      <c r="BS36" s="40">
        <f t="shared" si="24"/>
        <v>0</v>
      </c>
      <c r="BT36" s="40" t="e">
        <f t="shared" si="25"/>
        <v>#N/A</v>
      </c>
      <c r="BV36" s="40" t="e">
        <f t="shared" si="26"/>
        <v>#N/A</v>
      </c>
      <c r="BW36" s="40">
        <f>IF(AND($O36&lt;&gt;"",$O35=""),COLUMN(),0)</f>
        <v>0</v>
      </c>
      <c r="BX36" s="40">
        <f t="shared" si="27"/>
        <v>0</v>
      </c>
      <c r="BZ36" s="40" t="e">
        <f t="shared" si="28"/>
        <v>#N/A</v>
      </c>
      <c r="CB36" s="40" t="s">
        <v>475</v>
      </c>
    </row>
    <row r="37" spans="2:80" ht="19.5" customHeight="1" thickBot="1" x14ac:dyDescent="0.2">
      <c r="B37" s="204"/>
      <c r="C37" s="104"/>
      <c r="D37" s="128"/>
      <c r="E37" s="185" t="e">
        <f>VLOOKUP(D37,登録!$A$2:$I$2060,3,FALSE)</f>
        <v>#N/A</v>
      </c>
      <c r="F37" s="185"/>
      <c r="G37" s="110"/>
      <c r="H37" s="110" t="s">
        <v>411</v>
      </c>
      <c r="I37" s="121" t="e">
        <f>VLOOKUP(D37,登録!$A$2:$I$2060,5,0)</f>
        <v>#N/A</v>
      </c>
      <c r="J37" s="128"/>
      <c r="K37" s="132"/>
      <c r="L37" s="60"/>
      <c r="M37" s="189"/>
      <c r="N37" s="97"/>
      <c r="O37" s="128"/>
      <c r="P37" s="185" t="e">
        <f>VLOOKUP(O37,登録!$A$2:$I$2060,3,FALSE)</f>
        <v>#N/A</v>
      </c>
      <c r="Q37" s="185"/>
      <c r="R37" s="110"/>
      <c r="S37" s="110" t="s">
        <v>425</v>
      </c>
      <c r="T37" s="121" t="e">
        <f>VLOOKUP(O37,登録!$A$2:$I$2060,5,0)</f>
        <v>#N/A</v>
      </c>
      <c r="U37" s="128"/>
      <c r="V37" s="136"/>
      <c r="Y37" s="40" t="str">
        <f t="shared" si="0"/>
        <v/>
      </c>
      <c r="Z37" s="40" t="str">
        <f t="shared" si="1"/>
        <v/>
      </c>
      <c r="AA37" s="40" t="str">
        <f>IF($D$37="","",$D$37)</f>
        <v/>
      </c>
      <c r="AB37" s="40" t="e">
        <f>IF($E$37="","",$E$37)</f>
        <v>#N/A</v>
      </c>
      <c r="AD37" s="40" t="str">
        <f t="shared" ca="1" si="2"/>
        <v/>
      </c>
      <c r="AE37" s="40" t="str">
        <f t="shared" ca="1" si="3"/>
        <v/>
      </c>
      <c r="AF37" s="40" t="str">
        <f t="shared" si="4"/>
        <v/>
      </c>
      <c r="AG37" s="40" t="e">
        <f t="shared" si="5"/>
        <v>#N/A</v>
      </c>
      <c r="AH37" s="40" t="e">
        <f t="shared" si="6"/>
        <v>#N/A</v>
      </c>
      <c r="AJ37" s="40">
        <v>0</v>
      </c>
      <c r="AK37" s="40">
        <f t="shared" si="7"/>
        <v>0</v>
      </c>
      <c r="AL37" s="40" t="e">
        <f t="shared" si="8"/>
        <v>#N/A</v>
      </c>
      <c r="AN37" s="40" t="e">
        <f t="shared" si="9"/>
        <v>#N/A</v>
      </c>
      <c r="AO37" s="40">
        <f t="shared" si="10"/>
        <v>0</v>
      </c>
      <c r="AP37" s="40">
        <f>IF($D37="",0,IF(COUNTIF($D35:$D37,$D37)&gt;1,COLUMN(),0))</f>
        <v>0</v>
      </c>
      <c r="AQ37" s="40">
        <f t="shared" si="11"/>
        <v>0</v>
      </c>
      <c r="AR37" s="40" t="e">
        <f t="shared" ca="1" si="12"/>
        <v>#N/A</v>
      </c>
      <c r="AS37" s="40">
        <f t="shared" si="13"/>
        <v>0</v>
      </c>
      <c r="AT37" s="40" t="e">
        <f t="shared" si="14"/>
        <v>#N/A</v>
      </c>
      <c r="AV37" s="40" t="e">
        <f t="shared" si="15"/>
        <v>#N/A</v>
      </c>
      <c r="AW37" s="40">
        <f>IF(AND($D37&lt;&gt;"",$D36=""),COLUMN(),0)</f>
        <v>0</v>
      </c>
      <c r="AX37" s="40">
        <f t="shared" si="16"/>
        <v>0</v>
      </c>
      <c r="AZ37" s="40" t="e">
        <f t="shared" si="17"/>
        <v>#N/A</v>
      </c>
      <c r="BB37" s="40" t="s">
        <v>465</v>
      </c>
      <c r="BD37" s="40" t="str">
        <f t="shared" ca="1" si="18"/>
        <v/>
      </c>
      <c r="BE37" s="40" t="str">
        <f t="shared" ca="1" si="19"/>
        <v/>
      </c>
      <c r="BF37" s="40" t="str">
        <f t="shared" si="29"/>
        <v/>
      </c>
      <c r="BG37" s="40" t="e">
        <f t="shared" si="20"/>
        <v>#N/A</v>
      </c>
      <c r="BH37" s="40" t="e">
        <f t="shared" si="21"/>
        <v>#N/A</v>
      </c>
      <c r="BJ37" s="40">
        <v>0</v>
      </c>
      <c r="BK37" s="40">
        <f t="shared" si="30"/>
        <v>0</v>
      </c>
      <c r="BL37" s="40" t="e">
        <f t="shared" si="31"/>
        <v>#N/A</v>
      </c>
      <c r="BN37" s="40" t="e">
        <f t="shared" si="32"/>
        <v>#N/A</v>
      </c>
      <c r="BO37" s="40">
        <f t="shared" si="33"/>
        <v>0</v>
      </c>
      <c r="BP37" s="40">
        <f>IF($O37="",0,IF(COUNTIF($O35:$O37,$O37)&gt;1,COLUMN(),0))</f>
        <v>0</v>
      </c>
      <c r="BQ37" s="40">
        <f t="shared" si="22"/>
        <v>0</v>
      </c>
      <c r="BR37" s="40" t="e">
        <f t="shared" ca="1" si="23"/>
        <v>#N/A</v>
      </c>
      <c r="BS37" s="40">
        <f t="shared" si="24"/>
        <v>0</v>
      </c>
      <c r="BT37" s="40" t="e">
        <f t="shared" si="25"/>
        <v>#N/A</v>
      </c>
      <c r="BV37" s="40" t="e">
        <f t="shared" si="26"/>
        <v>#N/A</v>
      </c>
      <c r="BW37" s="40">
        <f>IF(AND($O37&lt;&gt;"",$O36=""),COLUMN(),0)</f>
        <v>0</v>
      </c>
      <c r="BX37" s="40">
        <f t="shared" si="27"/>
        <v>0</v>
      </c>
      <c r="BZ37" s="40" t="e">
        <f t="shared" si="28"/>
        <v>#N/A</v>
      </c>
      <c r="CB37" s="40" t="s">
        <v>475</v>
      </c>
    </row>
    <row r="38" spans="2:80" ht="19.5" customHeight="1" x14ac:dyDescent="0.15">
      <c r="B38" s="192" t="s">
        <v>413</v>
      </c>
      <c r="C38" s="101"/>
      <c r="D38" s="129"/>
      <c r="E38" s="183" t="e">
        <f>VLOOKUP(D38,登録!$A$2:$I$2060,3,FALSE)</f>
        <v>#N/A</v>
      </c>
      <c r="F38" s="183"/>
      <c r="G38" s="111"/>
      <c r="H38" s="111" t="s">
        <v>413</v>
      </c>
      <c r="I38" s="122" t="e">
        <f>VLOOKUP(D38,登録!$A$2:$I$2060,5,0)</f>
        <v>#N/A</v>
      </c>
      <c r="J38" s="129"/>
      <c r="K38" s="133"/>
      <c r="L38" s="61"/>
      <c r="M38" s="192" t="s">
        <v>427</v>
      </c>
      <c r="N38" s="101"/>
      <c r="O38" s="129"/>
      <c r="P38" s="183" t="e">
        <f>VLOOKUP(O38,登録!$A$2:$I$2060,3,FALSE)</f>
        <v>#N/A</v>
      </c>
      <c r="Q38" s="183"/>
      <c r="R38" s="111"/>
      <c r="S38" s="111" t="s">
        <v>427</v>
      </c>
      <c r="T38" s="122" t="e">
        <f>VLOOKUP(O38,登録!$A$2:$I$2060,5,0)</f>
        <v>#N/A</v>
      </c>
      <c r="U38" s="129"/>
      <c r="V38" s="134"/>
      <c r="Y38" s="40" t="str">
        <f t="shared" si="0"/>
        <v/>
      </c>
      <c r="Z38" s="40" t="str">
        <f t="shared" si="1"/>
        <v/>
      </c>
      <c r="AA38" s="40" t="str">
        <f>IF($D$38="","",$D$38)</f>
        <v/>
      </c>
      <c r="AB38" s="40" t="e">
        <f>IF($E$38="","",$E$38)</f>
        <v>#N/A</v>
      </c>
      <c r="AD38" s="40" t="str">
        <f t="shared" ca="1" si="2"/>
        <v/>
      </c>
      <c r="AE38" s="40" t="str">
        <f t="shared" ca="1" si="3"/>
        <v/>
      </c>
      <c r="AF38" s="40" t="str">
        <f t="shared" si="4"/>
        <v/>
      </c>
      <c r="AG38" s="40" t="e">
        <f t="shared" si="5"/>
        <v>#N/A</v>
      </c>
      <c r="AH38" s="40" t="e">
        <f t="shared" si="6"/>
        <v>#N/A</v>
      </c>
      <c r="AJ38" s="40">
        <v>0</v>
      </c>
      <c r="AK38" s="40">
        <f t="shared" si="7"/>
        <v>0</v>
      </c>
      <c r="AL38" s="40" t="e">
        <f t="shared" si="8"/>
        <v>#N/A</v>
      </c>
      <c r="AM38" s="40">
        <f>IF(COUNTIF(AF38:AF40,"B")&gt;1,COLUMN(),0)</f>
        <v>0</v>
      </c>
      <c r="AN38" s="40" t="e">
        <f t="shared" si="9"/>
        <v>#N/A</v>
      </c>
      <c r="AO38" s="40">
        <f t="shared" si="10"/>
        <v>0</v>
      </c>
      <c r="AP38" s="40">
        <f>IF($D38="",0,IF(COUNTIF($D38:$D40,$D38)&gt;1,COLUMN(),0))</f>
        <v>0</v>
      </c>
      <c r="AQ38" s="40">
        <f t="shared" si="11"/>
        <v>0</v>
      </c>
      <c r="AR38" s="40" t="e">
        <f t="shared" ca="1" si="12"/>
        <v>#N/A</v>
      </c>
      <c r="AS38" s="40">
        <f t="shared" si="13"/>
        <v>0</v>
      </c>
      <c r="AT38" s="40" t="e">
        <f t="shared" si="14"/>
        <v>#N/A</v>
      </c>
      <c r="AV38" s="40" t="e">
        <f t="shared" si="15"/>
        <v>#N/A</v>
      </c>
      <c r="AW38" s="40">
        <v>0</v>
      </c>
      <c r="AX38" s="40">
        <f t="shared" si="16"/>
        <v>0</v>
      </c>
      <c r="AZ38" s="40" t="e">
        <f t="shared" si="17"/>
        <v>#N/A</v>
      </c>
      <c r="BB38" s="40" t="s">
        <v>466</v>
      </c>
      <c r="BD38" s="40" t="str">
        <f t="shared" ca="1" si="18"/>
        <v/>
      </c>
      <c r="BE38" s="40" t="str">
        <f t="shared" ca="1" si="19"/>
        <v/>
      </c>
      <c r="BF38" s="40" t="str">
        <f t="shared" si="29"/>
        <v/>
      </c>
      <c r="BG38" s="40" t="e">
        <f t="shared" si="20"/>
        <v>#N/A</v>
      </c>
      <c r="BH38" s="40" t="e">
        <f t="shared" si="21"/>
        <v>#N/A</v>
      </c>
      <c r="BJ38" s="40">
        <v>0</v>
      </c>
      <c r="BK38" s="40">
        <f t="shared" si="30"/>
        <v>0</v>
      </c>
      <c r="BL38" s="40" t="e">
        <f t="shared" si="31"/>
        <v>#N/A</v>
      </c>
      <c r="BM38" s="40">
        <f>IF(COUNTIF(BF38:BF40,"B")&gt;1,COLUMN(),0)</f>
        <v>0</v>
      </c>
      <c r="BN38" s="40" t="e">
        <f t="shared" si="32"/>
        <v>#N/A</v>
      </c>
      <c r="BO38" s="40">
        <f t="shared" si="33"/>
        <v>0</v>
      </c>
      <c r="BP38" s="40">
        <f>IF($O38="",0,IF(COUNTIF($O38:$O40,$O38)&gt;1,COLUMN(),0))</f>
        <v>0</v>
      </c>
      <c r="BQ38" s="40">
        <f t="shared" si="22"/>
        <v>0</v>
      </c>
      <c r="BR38" s="40" t="e">
        <f t="shared" ca="1" si="23"/>
        <v>#N/A</v>
      </c>
      <c r="BS38" s="40">
        <f t="shared" si="24"/>
        <v>0</v>
      </c>
      <c r="BT38" s="40" t="e">
        <f t="shared" si="25"/>
        <v>#N/A</v>
      </c>
      <c r="BV38" s="40" t="e">
        <f t="shared" si="26"/>
        <v>#N/A</v>
      </c>
      <c r="BW38" s="40">
        <v>0</v>
      </c>
      <c r="BX38" s="40">
        <f t="shared" si="27"/>
        <v>0</v>
      </c>
      <c r="BZ38" s="40" t="e">
        <f t="shared" si="28"/>
        <v>#N/A</v>
      </c>
      <c r="CB38" s="40" t="s">
        <v>476</v>
      </c>
    </row>
    <row r="39" spans="2:80" ht="19.5" customHeight="1" x14ac:dyDescent="0.15">
      <c r="B39" s="188"/>
      <c r="C39" s="93"/>
      <c r="D39" s="127"/>
      <c r="E39" s="184" t="e">
        <f>VLOOKUP(D39,登録!$A$2:$I$2060,3,FALSE)</f>
        <v>#N/A</v>
      </c>
      <c r="F39" s="184"/>
      <c r="G39" s="109"/>
      <c r="H39" s="109" t="s">
        <v>413</v>
      </c>
      <c r="I39" s="120" t="e">
        <f>VLOOKUP(D39,登録!$A$2:$I$2060,5,0)</f>
        <v>#N/A</v>
      </c>
      <c r="J39" s="127"/>
      <c r="K39" s="131"/>
      <c r="L39" s="59"/>
      <c r="M39" s="188"/>
      <c r="N39" s="93"/>
      <c r="O39" s="127"/>
      <c r="P39" s="184" t="e">
        <f>VLOOKUP(O39,登録!$A$2:$I$2060,3,FALSE)</f>
        <v>#N/A</v>
      </c>
      <c r="Q39" s="184"/>
      <c r="R39" s="109"/>
      <c r="S39" s="109" t="s">
        <v>427</v>
      </c>
      <c r="T39" s="120" t="e">
        <f>VLOOKUP(O39,登録!$A$2:$I$2060,5,0)</f>
        <v>#N/A</v>
      </c>
      <c r="U39" s="127"/>
      <c r="V39" s="135"/>
      <c r="Y39" s="40" t="str">
        <f t="shared" si="0"/>
        <v/>
      </c>
      <c r="Z39" s="40" t="str">
        <f t="shared" si="1"/>
        <v/>
      </c>
      <c r="AA39" s="40" t="str">
        <f>IF($D$39="","",$D$39)</f>
        <v/>
      </c>
      <c r="AB39" s="40" t="e">
        <f>IF($E$39="","",$E$39)</f>
        <v>#N/A</v>
      </c>
      <c r="AD39" s="40" t="str">
        <f t="shared" ca="1" si="2"/>
        <v/>
      </c>
      <c r="AE39" s="40" t="str">
        <f t="shared" ca="1" si="3"/>
        <v/>
      </c>
      <c r="AF39" s="40" t="str">
        <f t="shared" si="4"/>
        <v/>
      </c>
      <c r="AG39" s="40" t="e">
        <f t="shared" si="5"/>
        <v>#N/A</v>
      </c>
      <c r="AH39" s="40" t="e">
        <f t="shared" si="6"/>
        <v>#N/A</v>
      </c>
      <c r="AJ39" s="40">
        <v>0</v>
      </c>
      <c r="AK39" s="40">
        <f t="shared" si="7"/>
        <v>0</v>
      </c>
      <c r="AL39" s="40" t="e">
        <f t="shared" si="8"/>
        <v>#N/A</v>
      </c>
      <c r="AN39" s="40" t="e">
        <f t="shared" si="9"/>
        <v>#N/A</v>
      </c>
      <c r="AO39" s="40">
        <f t="shared" si="10"/>
        <v>0</v>
      </c>
      <c r="AP39" s="40">
        <f>IF($D39="",0,IF(COUNTIF($D38:$D40,$D39)&gt;1,COLUMN(),0))</f>
        <v>0</v>
      </c>
      <c r="AQ39" s="40">
        <f t="shared" si="11"/>
        <v>0</v>
      </c>
      <c r="AR39" s="40" t="e">
        <f t="shared" ca="1" si="12"/>
        <v>#N/A</v>
      </c>
      <c r="AS39" s="40">
        <f t="shared" si="13"/>
        <v>0</v>
      </c>
      <c r="AT39" s="40" t="e">
        <f t="shared" si="14"/>
        <v>#N/A</v>
      </c>
      <c r="AV39" s="40" t="e">
        <f t="shared" si="15"/>
        <v>#N/A</v>
      </c>
      <c r="AW39" s="40">
        <f>IF(AND($D39&lt;&gt;"",$D38=""),COLUMN(),0)</f>
        <v>0</v>
      </c>
      <c r="AX39" s="40">
        <f t="shared" si="16"/>
        <v>0</v>
      </c>
      <c r="AZ39" s="40" t="e">
        <f t="shared" si="17"/>
        <v>#N/A</v>
      </c>
      <c r="BB39" s="40" t="s">
        <v>466</v>
      </c>
      <c r="BD39" s="40" t="str">
        <f t="shared" ca="1" si="18"/>
        <v/>
      </c>
      <c r="BE39" s="40" t="str">
        <f t="shared" ca="1" si="19"/>
        <v/>
      </c>
      <c r="BF39" s="40" t="str">
        <f t="shared" si="29"/>
        <v/>
      </c>
      <c r="BG39" s="40" t="e">
        <f t="shared" si="20"/>
        <v>#N/A</v>
      </c>
      <c r="BH39" s="40" t="e">
        <f t="shared" si="21"/>
        <v>#N/A</v>
      </c>
      <c r="BJ39" s="40">
        <v>0</v>
      </c>
      <c r="BK39" s="40">
        <f t="shared" si="30"/>
        <v>0</v>
      </c>
      <c r="BL39" s="40" t="e">
        <f t="shared" si="31"/>
        <v>#N/A</v>
      </c>
      <c r="BN39" s="40" t="e">
        <f t="shared" si="32"/>
        <v>#N/A</v>
      </c>
      <c r="BO39" s="40">
        <f t="shared" si="33"/>
        <v>0</v>
      </c>
      <c r="BP39" s="40">
        <f>IF($O39="",0,IF(COUNTIF($O38:$O40,$O39)&gt;1,COLUMN(),0))</f>
        <v>0</v>
      </c>
      <c r="BQ39" s="40">
        <f t="shared" si="22"/>
        <v>0</v>
      </c>
      <c r="BR39" s="40" t="e">
        <f t="shared" ca="1" si="23"/>
        <v>#N/A</v>
      </c>
      <c r="BS39" s="40">
        <f t="shared" si="24"/>
        <v>0</v>
      </c>
      <c r="BT39" s="40" t="e">
        <f t="shared" si="25"/>
        <v>#N/A</v>
      </c>
      <c r="BV39" s="40" t="e">
        <f t="shared" si="26"/>
        <v>#N/A</v>
      </c>
      <c r="BW39" s="40">
        <f>IF(AND($O39&lt;&gt;"",$O38=""),COLUMN(),0)</f>
        <v>0</v>
      </c>
      <c r="BX39" s="40">
        <f t="shared" si="27"/>
        <v>0</v>
      </c>
      <c r="BZ39" s="40" t="e">
        <f t="shared" si="28"/>
        <v>#N/A</v>
      </c>
      <c r="CB39" s="40" t="s">
        <v>476</v>
      </c>
    </row>
    <row r="40" spans="2:80" ht="19.5" customHeight="1" thickBot="1" x14ac:dyDescent="0.2">
      <c r="B40" s="189"/>
      <c r="C40" s="97"/>
      <c r="D40" s="128"/>
      <c r="E40" s="185" t="e">
        <f>VLOOKUP(D40,登録!$A$2:$I$2060,3,FALSE)</f>
        <v>#N/A</v>
      </c>
      <c r="F40" s="185"/>
      <c r="G40" s="110"/>
      <c r="H40" s="110" t="s">
        <v>413</v>
      </c>
      <c r="I40" s="121" t="e">
        <f>VLOOKUP(D40,登録!$A$2:$I$2060,5,0)</f>
        <v>#N/A</v>
      </c>
      <c r="J40" s="128"/>
      <c r="K40" s="132"/>
      <c r="L40" s="59"/>
      <c r="M40" s="189"/>
      <c r="N40" s="97"/>
      <c r="O40" s="128"/>
      <c r="P40" s="185" t="e">
        <f>VLOOKUP(O40,登録!$A$2:$I$2060,3,FALSE)</f>
        <v>#N/A</v>
      </c>
      <c r="Q40" s="185"/>
      <c r="R40" s="110"/>
      <c r="S40" s="110" t="s">
        <v>427</v>
      </c>
      <c r="T40" s="121" t="e">
        <f>VLOOKUP(O40,登録!$A$2:$I$2060,5,0)</f>
        <v>#N/A</v>
      </c>
      <c r="U40" s="128"/>
      <c r="V40" s="136"/>
      <c r="Y40" s="40" t="str">
        <f t="shared" si="0"/>
        <v/>
      </c>
      <c r="Z40" s="40" t="str">
        <f t="shared" si="1"/>
        <v/>
      </c>
      <c r="AA40" s="40" t="str">
        <f>IF($D$40="","",$D$40)</f>
        <v/>
      </c>
      <c r="AB40" s="40" t="e">
        <f>IF($E$40="","",$E$40)</f>
        <v>#N/A</v>
      </c>
      <c r="AD40" s="40" t="str">
        <f t="shared" ca="1" si="2"/>
        <v/>
      </c>
      <c r="AE40" s="40" t="str">
        <f t="shared" ca="1" si="3"/>
        <v/>
      </c>
      <c r="AF40" s="40" t="str">
        <f t="shared" si="4"/>
        <v/>
      </c>
      <c r="AG40" s="40" t="e">
        <f t="shared" si="5"/>
        <v>#N/A</v>
      </c>
      <c r="AH40" s="40" t="e">
        <f t="shared" si="6"/>
        <v>#N/A</v>
      </c>
      <c r="AJ40" s="40">
        <v>0</v>
      </c>
      <c r="AK40" s="40">
        <f t="shared" si="7"/>
        <v>0</v>
      </c>
      <c r="AL40" s="40" t="e">
        <f t="shared" si="8"/>
        <v>#N/A</v>
      </c>
      <c r="AN40" s="40" t="e">
        <f t="shared" si="9"/>
        <v>#N/A</v>
      </c>
      <c r="AO40" s="40">
        <f t="shared" si="10"/>
        <v>0</v>
      </c>
      <c r="AP40" s="40">
        <f>IF($D40="",0,IF(COUNTIF($D38:$D40,$D40)&gt;1,COLUMN(),0))</f>
        <v>0</v>
      </c>
      <c r="AQ40" s="40">
        <f t="shared" si="11"/>
        <v>0</v>
      </c>
      <c r="AR40" s="40" t="e">
        <f t="shared" ca="1" si="12"/>
        <v>#N/A</v>
      </c>
      <c r="AS40" s="40">
        <f t="shared" si="13"/>
        <v>0</v>
      </c>
      <c r="AT40" s="40" t="e">
        <f t="shared" si="14"/>
        <v>#N/A</v>
      </c>
      <c r="AV40" s="40" t="e">
        <f t="shared" si="15"/>
        <v>#N/A</v>
      </c>
      <c r="AW40" s="40">
        <f>IF(AND($D40&lt;&gt;"",$D39=""),COLUMN(),0)</f>
        <v>0</v>
      </c>
      <c r="AX40" s="40">
        <f t="shared" si="16"/>
        <v>0</v>
      </c>
      <c r="AZ40" s="40" t="e">
        <f t="shared" si="17"/>
        <v>#N/A</v>
      </c>
      <c r="BB40" s="40" t="s">
        <v>466</v>
      </c>
      <c r="BD40" s="40" t="str">
        <f t="shared" ca="1" si="18"/>
        <v/>
      </c>
      <c r="BE40" s="40" t="str">
        <f t="shared" ca="1" si="19"/>
        <v/>
      </c>
      <c r="BF40" s="40" t="str">
        <f t="shared" si="29"/>
        <v/>
      </c>
      <c r="BG40" s="40" t="e">
        <f t="shared" si="20"/>
        <v>#N/A</v>
      </c>
      <c r="BH40" s="40" t="e">
        <f t="shared" si="21"/>
        <v>#N/A</v>
      </c>
      <c r="BJ40" s="40">
        <v>0</v>
      </c>
      <c r="BK40" s="40">
        <f t="shared" si="30"/>
        <v>0</v>
      </c>
      <c r="BL40" s="40" t="e">
        <f t="shared" si="31"/>
        <v>#N/A</v>
      </c>
      <c r="BN40" s="40" t="e">
        <f t="shared" si="32"/>
        <v>#N/A</v>
      </c>
      <c r="BO40" s="40">
        <f t="shared" si="33"/>
        <v>0</v>
      </c>
      <c r="BP40" s="40">
        <f>IF($O40="",0,IF(COUNTIF($O38:$O40,$O40)&gt;1,COLUMN(),0))</f>
        <v>0</v>
      </c>
      <c r="BQ40" s="40">
        <f t="shared" si="22"/>
        <v>0</v>
      </c>
      <c r="BR40" s="40" t="e">
        <f t="shared" ca="1" si="23"/>
        <v>#N/A</v>
      </c>
      <c r="BS40" s="40">
        <f t="shared" si="24"/>
        <v>0</v>
      </c>
      <c r="BT40" s="40" t="e">
        <f t="shared" si="25"/>
        <v>#N/A</v>
      </c>
      <c r="BV40" s="40" t="e">
        <f t="shared" si="26"/>
        <v>#N/A</v>
      </c>
      <c r="BW40" s="40">
        <f>IF(AND($O40&lt;&gt;"",$O39=""),COLUMN(),0)</f>
        <v>0</v>
      </c>
      <c r="BX40" s="40">
        <f t="shared" si="27"/>
        <v>0</v>
      </c>
      <c r="BZ40" s="40" t="e">
        <f t="shared" si="28"/>
        <v>#N/A</v>
      </c>
      <c r="CB40" s="40" t="s">
        <v>476</v>
      </c>
    </row>
    <row r="41" spans="2:80" ht="19.5" customHeight="1" x14ac:dyDescent="0.15">
      <c r="B41" s="192" t="s">
        <v>431</v>
      </c>
      <c r="C41" s="101"/>
      <c r="D41" s="129"/>
      <c r="E41" s="183" t="e">
        <f>VLOOKUP(D41,登録!$A$2:$I$2060,3,FALSE)</f>
        <v>#N/A</v>
      </c>
      <c r="F41" s="183"/>
      <c r="G41" s="111"/>
      <c r="H41" s="111" t="s">
        <v>431</v>
      </c>
      <c r="I41" s="122" t="e">
        <f>VLOOKUP(D41,登録!$A$2:$I$2060,5,0)</f>
        <v>#N/A</v>
      </c>
      <c r="J41" s="129"/>
      <c r="K41" s="133"/>
      <c r="L41" s="98"/>
      <c r="M41" s="192" t="s">
        <v>429</v>
      </c>
      <c r="N41" s="101"/>
      <c r="O41" s="129"/>
      <c r="P41" s="183" t="e">
        <f>VLOOKUP(O41,登録!$A$2:$I$2060,3,FALSE)</f>
        <v>#N/A</v>
      </c>
      <c r="Q41" s="183"/>
      <c r="R41" s="112"/>
      <c r="S41" s="112" t="s">
        <v>429</v>
      </c>
      <c r="T41" s="123" t="e">
        <f>VLOOKUP(O41,登録!$A$2:$I$2060,5,0)</f>
        <v>#N/A</v>
      </c>
      <c r="U41" s="137"/>
      <c r="V41" s="138"/>
      <c r="Y41" s="40" t="str">
        <f t="shared" si="0"/>
        <v/>
      </c>
      <c r="Z41" s="40" t="str">
        <f t="shared" si="1"/>
        <v/>
      </c>
      <c r="AA41" s="40" t="str">
        <f>IF($D$41="","",$D$41)</f>
        <v/>
      </c>
      <c r="AB41" s="40" t="e">
        <f>IF($E$41="","",$E$41)</f>
        <v>#N/A</v>
      </c>
      <c r="AD41" s="40" t="str">
        <f t="shared" ca="1" si="2"/>
        <v/>
      </c>
      <c r="AE41" s="40" t="str">
        <f t="shared" ca="1" si="3"/>
        <v/>
      </c>
      <c r="AF41" s="40" t="str">
        <f t="shared" si="4"/>
        <v/>
      </c>
      <c r="AG41" s="40" t="e">
        <f t="shared" si="5"/>
        <v>#N/A</v>
      </c>
      <c r="AH41" s="40" t="e">
        <f t="shared" si="6"/>
        <v>#N/A</v>
      </c>
      <c r="AJ41" s="40">
        <v>0</v>
      </c>
      <c r="AK41" s="40">
        <f t="shared" si="7"/>
        <v>0</v>
      </c>
      <c r="AL41" s="40" t="e">
        <f t="shared" si="8"/>
        <v>#N/A</v>
      </c>
      <c r="AM41" s="40">
        <f>IF(COUNTIF(AF41:AF43,"B")&gt;1,COLUMN(),0)</f>
        <v>0</v>
      </c>
      <c r="AN41" s="40" t="e">
        <f t="shared" si="9"/>
        <v>#N/A</v>
      </c>
      <c r="AO41" s="40">
        <f t="shared" si="10"/>
        <v>0</v>
      </c>
      <c r="AP41" s="40">
        <f>IF($D41="",0,IF(COUNTIF($D41:$D43,$D41)&gt;1,COLUMN(),0))</f>
        <v>0</v>
      </c>
      <c r="AQ41" s="40">
        <f t="shared" si="11"/>
        <v>0</v>
      </c>
      <c r="AR41" s="40" t="e">
        <f t="shared" ca="1" si="12"/>
        <v>#N/A</v>
      </c>
      <c r="AS41" s="40">
        <f t="shared" si="13"/>
        <v>0</v>
      </c>
      <c r="AT41" s="40" t="e">
        <f t="shared" si="14"/>
        <v>#N/A</v>
      </c>
      <c r="AV41" s="40" t="e">
        <f t="shared" si="15"/>
        <v>#N/A</v>
      </c>
      <c r="AW41" s="40">
        <v>0</v>
      </c>
      <c r="AX41" s="40">
        <f t="shared" si="16"/>
        <v>0</v>
      </c>
      <c r="AZ41" s="40" t="e">
        <f t="shared" si="17"/>
        <v>#N/A</v>
      </c>
      <c r="BB41" s="40" t="s">
        <v>467</v>
      </c>
      <c r="BD41" s="40" t="str">
        <f t="shared" ca="1" si="18"/>
        <v/>
      </c>
      <c r="BE41" s="40" t="str">
        <f t="shared" ca="1" si="19"/>
        <v/>
      </c>
      <c r="BF41" s="40" t="str">
        <f t="shared" si="29"/>
        <v/>
      </c>
      <c r="BG41" s="40" t="e">
        <f t="shared" si="20"/>
        <v>#N/A</v>
      </c>
      <c r="BH41" s="40" t="e">
        <f t="shared" si="21"/>
        <v>#N/A</v>
      </c>
      <c r="BJ41" s="40">
        <v>0</v>
      </c>
      <c r="BK41" s="40">
        <f t="shared" si="30"/>
        <v>0</v>
      </c>
      <c r="BL41" s="40" t="e">
        <f t="shared" si="31"/>
        <v>#N/A</v>
      </c>
      <c r="BM41" s="40">
        <f>IF(COUNTIF(BF41:BF43,"B")&gt;1,COLUMN(),0)</f>
        <v>0</v>
      </c>
      <c r="BN41" s="40" t="e">
        <f t="shared" si="32"/>
        <v>#N/A</v>
      </c>
      <c r="BO41" s="40">
        <f t="shared" si="33"/>
        <v>0</v>
      </c>
      <c r="BP41" s="40">
        <f>IF($O41="",0,IF(COUNTIF($O41:$O43,$O41)&gt;1,COLUMN(),0))</f>
        <v>0</v>
      </c>
      <c r="BQ41" s="40">
        <f t="shared" si="22"/>
        <v>0</v>
      </c>
      <c r="BR41" s="40" t="e">
        <f t="shared" ca="1" si="23"/>
        <v>#N/A</v>
      </c>
      <c r="BS41" s="40">
        <f t="shared" si="24"/>
        <v>0</v>
      </c>
      <c r="BT41" s="40" t="e">
        <f t="shared" si="25"/>
        <v>#N/A</v>
      </c>
      <c r="BV41" s="40" t="e">
        <f t="shared" si="26"/>
        <v>#N/A</v>
      </c>
      <c r="BW41" s="40">
        <v>0</v>
      </c>
      <c r="BX41" s="40">
        <f t="shared" si="27"/>
        <v>0</v>
      </c>
      <c r="BZ41" s="40" t="e">
        <f t="shared" si="28"/>
        <v>#N/A</v>
      </c>
      <c r="CB41" s="40" t="s">
        <v>477</v>
      </c>
    </row>
    <row r="42" spans="2:80" ht="19.5" customHeight="1" x14ac:dyDescent="0.15">
      <c r="B42" s="188"/>
      <c r="C42" s="93"/>
      <c r="D42" s="127"/>
      <c r="E42" s="184" t="e">
        <f>VLOOKUP(D42,登録!$A$2:$I$2060,3,FALSE)</f>
        <v>#N/A</v>
      </c>
      <c r="F42" s="184"/>
      <c r="G42" s="109"/>
      <c r="H42" s="109" t="s">
        <v>431</v>
      </c>
      <c r="I42" s="120" t="e">
        <f>VLOOKUP(D42,登録!$A$2:$I$2060,5,0)</f>
        <v>#N/A</v>
      </c>
      <c r="J42" s="127"/>
      <c r="K42" s="131"/>
      <c r="L42" s="99"/>
      <c r="M42" s="188"/>
      <c r="N42" s="93"/>
      <c r="O42" s="127"/>
      <c r="P42" s="184" t="e">
        <f>VLOOKUP(O42,登録!$A$2:$I$2060,3,FALSE)</f>
        <v>#N/A</v>
      </c>
      <c r="Q42" s="184"/>
      <c r="R42" s="109"/>
      <c r="S42" s="109" t="s">
        <v>429</v>
      </c>
      <c r="T42" s="120" t="e">
        <f>VLOOKUP(O42,登録!$A$2:$I$2060,5,0)</f>
        <v>#N/A</v>
      </c>
      <c r="U42" s="127"/>
      <c r="V42" s="135"/>
      <c r="Y42" s="40" t="str">
        <f t="shared" si="0"/>
        <v/>
      </c>
      <c r="Z42" s="40" t="str">
        <f t="shared" si="1"/>
        <v/>
      </c>
      <c r="AA42" s="40" t="str">
        <f>IF($D$42="","",$D$42)</f>
        <v/>
      </c>
      <c r="AB42" s="40" t="e">
        <f>IF($E$42="","",$E$42)</f>
        <v>#N/A</v>
      </c>
      <c r="AD42" s="40" t="str">
        <f t="shared" ca="1" si="2"/>
        <v/>
      </c>
      <c r="AE42" s="40" t="str">
        <f t="shared" ca="1" si="3"/>
        <v/>
      </c>
      <c r="AF42" s="40" t="str">
        <f t="shared" si="4"/>
        <v/>
      </c>
      <c r="AG42" s="40" t="e">
        <f t="shared" si="5"/>
        <v>#N/A</v>
      </c>
      <c r="AH42" s="40" t="e">
        <f t="shared" si="6"/>
        <v>#N/A</v>
      </c>
      <c r="AJ42" s="40">
        <v>0</v>
      </c>
      <c r="AK42" s="40">
        <f t="shared" si="7"/>
        <v>0</v>
      </c>
      <c r="AL42" s="40" t="e">
        <f t="shared" si="8"/>
        <v>#N/A</v>
      </c>
      <c r="AN42" s="40" t="e">
        <f t="shared" si="9"/>
        <v>#N/A</v>
      </c>
      <c r="AO42" s="40">
        <f t="shared" si="10"/>
        <v>0</v>
      </c>
      <c r="AP42" s="40">
        <f>IF($D42="",0,IF(COUNTIF($D41:$D43,$D42)&gt;1,COLUMN(),0))</f>
        <v>0</v>
      </c>
      <c r="AQ42" s="40">
        <f t="shared" si="11"/>
        <v>0</v>
      </c>
      <c r="AR42" s="40" t="e">
        <f t="shared" ca="1" si="12"/>
        <v>#N/A</v>
      </c>
      <c r="AS42" s="40">
        <f t="shared" si="13"/>
        <v>0</v>
      </c>
      <c r="AT42" s="40" t="e">
        <f t="shared" si="14"/>
        <v>#N/A</v>
      </c>
      <c r="AV42" s="40" t="e">
        <f t="shared" si="15"/>
        <v>#N/A</v>
      </c>
      <c r="AW42" s="40">
        <f>IF(AND($D42&lt;&gt;"",$D41=""),COLUMN(),0)</f>
        <v>0</v>
      </c>
      <c r="AX42" s="40">
        <f t="shared" si="16"/>
        <v>0</v>
      </c>
      <c r="AZ42" s="40" t="e">
        <f t="shared" si="17"/>
        <v>#N/A</v>
      </c>
      <c r="BB42" s="40" t="s">
        <v>467</v>
      </c>
      <c r="BD42" s="40" t="str">
        <f t="shared" ca="1" si="18"/>
        <v/>
      </c>
      <c r="BE42" s="40" t="str">
        <f t="shared" ca="1" si="19"/>
        <v/>
      </c>
      <c r="BF42" s="40" t="str">
        <f t="shared" si="29"/>
        <v/>
      </c>
      <c r="BG42" s="40" t="e">
        <f t="shared" si="20"/>
        <v>#N/A</v>
      </c>
      <c r="BH42" s="40" t="e">
        <f t="shared" si="21"/>
        <v>#N/A</v>
      </c>
      <c r="BJ42" s="40">
        <v>0</v>
      </c>
      <c r="BK42" s="40">
        <f t="shared" si="30"/>
        <v>0</v>
      </c>
      <c r="BL42" s="40" t="e">
        <f t="shared" si="31"/>
        <v>#N/A</v>
      </c>
      <c r="BN42" s="40" t="e">
        <f t="shared" si="32"/>
        <v>#N/A</v>
      </c>
      <c r="BO42" s="40">
        <f t="shared" si="33"/>
        <v>0</v>
      </c>
      <c r="BP42" s="40">
        <f>IF($O42="",0,IF(COUNTIF($O41:$O43,$O42)&gt;1,COLUMN(),0))</f>
        <v>0</v>
      </c>
      <c r="BQ42" s="40">
        <f t="shared" si="22"/>
        <v>0</v>
      </c>
      <c r="BR42" s="40" t="e">
        <f t="shared" ca="1" si="23"/>
        <v>#N/A</v>
      </c>
      <c r="BS42" s="40">
        <f t="shared" si="24"/>
        <v>0</v>
      </c>
      <c r="BT42" s="40" t="e">
        <f t="shared" si="25"/>
        <v>#N/A</v>
      </c>
      <c r="BV42" s="40" t="e">
        <f t="shared" si="26"/>
        <v>#N/A</v>
      </c>
      <c r="BW42" s="40">
        <f>IF(AND($O42&lt;&gt;"",$O41=""),COLUMN(),0)</f>
        <v>0</v>
      </c>
      <c r="BX42" s="40">
        <f t="shared" si="27"/>
        <v>0</v>
      </c>
      <c r="BZ42" s="40" t="e">
        <f t="shared" si="28"/>
        <v>#N/A</v>
      </c>
      <c r="CB42" s="40" t="s">
        <v>477</v>
      </c>
    </row>
    <row r="43" spans="2:80" ht="19.5" customHeight="1" thickBot="1" x14ac:dyDescent="0.2">
      <c r="B43" s="189"/>
      <c r="C43" s="97"/>
      <c r="D43" s="128"/>
      <c r="E43" s="185" t="e">
        <f>VLOOKUP(D43,登録!$A$2:$I$2060,3,FALSE)</f>
        <v>#N/A</v>
      </c>
      <c r="F43" s="185"/>
      <c r="G43" s="110"/>
      <c r="H43" s="110" t="s">
        <v>431</v>
      </c>
      <c r="I43" s="121" t="e">
        <f>VLOOKUP(D43,登録!$A$2:$I$2060,5,0)</f>
        <v>#N/A</v>
      </c>
      <c r="J43" s="128"/>
      <c r="K43" s="132"/>
      <c r="L43" s="100"/>
      <c r="M43" s="189"/>
      <c r="N43" s="97"/>
      <c r="O43" s="128"/>
      <c r="P43" s="185" t="e">
        <f>VLOOKUP(O43,登録!$A$2:$I$2060,3,FALSE)</f>
        <v>#N/A</v>
      </c>
      <c r="Q43" s="185"/>
      <c r="R43" s="110"/>
      <c r="S43" s="110" t="s">
        <v>429</v>
      </c>
      <c r="T43" s="121" t="e">
        <f>VLOOKUP(O43,登録!$A$2:$I$2060,5,0)</f>
        <v>#N/A</v>
      </c>
      <c r="U43" s="128"/>
      <c r="V43" s="136"/>
      <c r="Y43" s="40" t="str">
        <f t="shared" si="0"/>
        <v/>
      </c>
      <c r="Z43" s="40" t="str">
        <f t="shared" si="1"/>
        <v/>
      </c>
      <c r="AA43" s="40" t="str">
        <f>IF($D$43="","",$D$43)</f>
        <v/>
      </c>
      <c r="AB43" s="40" t="e">
        <f>IF($E$43="","",$E$43)</f>
        <v>#N/A</v>
      </c>
      <c r="AD43" s="40" t="str">
        <f t="shared" ca="1" si="2"/>
        <v/>
      </c>
      <c r="AE43" s="40" t="str">
        <f t="shared" ca="1" si="3"/>
        <v/>
      </c>
      <c r="AF43" s="40" t="str">
        <f t="shared" si="4"/>
        <v/>
      </c>
      <c r="AG43" s="40" t="e">
        <f t="shared" si="5"/>
        <v>#N/A</v>
      </c>
      <c r="AH43" s="40" t="e">
        <f t="shared" si="6"/>
        <v>#N/A</v>
      </c>
      <c r="AJ43" s="40">
        <v>0</v>
      </c>
      <c r="AK43" s="40">
        <f t="shared" si="7"/>
        <v>0</v>
      </c>
      <c r="AL43" s="40" t="e">
        <f t="shared" si="8"/>
        <v>#N/A</v>
      </c>
      <c r="AN43" s="40" t="e">
        <f t="shared" si="9"/>
        <v>#N/A</v>
      </c>
      <c r="AO43" s="40">
        <f t="shared" si="10"/>
        <v>0</v>
      </c>
      <c r="AP43" s="40">
        <f>IF($D43="",0,IF(COUNTIF($D41:$D43,$D43)&gt;1,COLUMN(),0))</f>
        <v>0</v>
      </c>
      <c r="AQ43" s="40">
        <f t="shared" si="11"/>
        <v>0</v>
      </c>
      <c r="AR43" s="40" t="e">
        <f t="shared" ca="1" si="12"/>
        <v>#N/A</v>
      </c>
      <c r="AS43" s="40">
        <f t="shared" si="13"/>
        <v>0</v>
      </c>
      <c r="AT43" s="40" t="e">
        <f t="shared" si="14"/>
        <v>#N/A</v>
      </c>
      <c r="AV43" s="40" t="e">
        <f t="shared" si="15"/>
        <v>#N/A</v>
      </c>
      <c r="AW43" s="40">
        <f>IF(AND($D43&lt;&gt;"",$D42=""),COLUMN(),0)</f>
        <v>0</v>
      </c>
      <c r="AX43" s="40">
        <f t="shared" si="16"/>
        <v>0</v>
      </c>
      <c r="AZ43" s="40" t="e">
        <f t="shared" si="17"/>
        <v>#N/A</v>
      </c>
      <c r="BB43" s="40" t="s">
        <v>467</v>
      </c>
      <c r="BD43" s="40" t="str">
        <f t="shared" ca="1" si="18"/>
        <v/>
      </c>
      <c r="BE43" s="40" t="str">
        <f t="shared" ca="1" si="19"/>
        <v/>
      </c>
      <c r="BF43" s="40" t="str">
        <f t="shared" si="29"/>
        <v/>
      </c>
      <c r="BG43" s="40" t="e">
        <f t="shared" si="20"/>
        <v>#N/A</v>
      </c>
      <c r="BH43" s="40" t="e">
        <f t="shared" si="21"/>
        <v>#N/A</v>
      </c>
      <c r="BJ43" s="40">
        <v>0</v>
      </c>
      <c r="BK43" s="40">
        <f t="shared" si="30"/>
        <v>0</v>
      </c>
      <c r="BL43" s="40" t="e">
        <f t="shared" si="31"/>
        <v>#N/A</v>
      </c>
      <c r="BN43" s="40" t="e">
        <f t="shared" si="32"/>
        <v>#N/A</v>
      </c>
      <c r="BO43" s="40">
        <f t="shared" si="33"/>
        <v>0</v>
      </c>
      <c r="BP43" s="40">
        <f>IF($O43="",0,IF(COUNTIF($O41:$O43,$O43)&gt;1,COLUMN(),0))</f>
        <v>0</v>
      </c>
      <c r="BQ43" s="40">
        <f t="shared" si="22"/>
        <v>0</v>
      </c>
      <c r="BR43" s="40" t="e">
        <f t="shared" ca="1" si="23"/>
        <v>#N/A</v>
      </c>
      <c r="BS43" s="40">
        <f t="shared" si="24"/>
        <v>0</v>
      </c>
      <c r="BT43" s="40" t="e">
        <f t="shared" si="25"/>
        <v>#N/A</v>
      </c>
      <c r="BV43" s="40" t="e">
        <f t="shared" si="26"/>
        <v>#N/A</v>
      </c>
      <c r="BW43" s="40">
        <f>IF(AND($O43&lt;&gt;"",$O42=""),COLUMN(),0)</f>
        <v>0</v>
      </c>
      <c r="BX43" s="40">
        <f t="shared" si="27"/>
        <v>0</v>
      </c>
      <c r="BZ43" s="40" t="e">
        <f t="shared" si="28"/>
        <v>#N/A</v>
      </c>
      <c r="CB43" s="40" t="s">
        <v>477</v>
      </c>
    </row>
    <row r="44" spans="2:80" ht="17.25" customHeight="1" x14ac:dyDescent="0.15">
      <c r="AA44" s="40" t="str">
        <f>IF($O$8="","",$O$8)</f>
        <v/>
      </c>
      <c r="AB44" s="40" t="e">
        <f>IF($P$8="","",$P$8)</f>
        <v>#N/A</v>
      </c>
    </row>
    <row r="45" spans="2:80" ht="17.25" hidden="1" customHeight="1" x14ac:dyDescent="0.15">
      <c r="D45" s="52">
        <v>344</v>
      </c>
      <c r="AA45" s="40" t="str">
        <f>IF($O$9="","",$O$9)</f>
        <v/>
      </c>
      <c r="AB45" s="40" t="e">
        <f>IF($P$9="","",$P$9)</f>
        <v>#N/A</v>
      </c>
    </row>
    <row r="46" spans="2:80" ht="17.25" hidden="1" customHeight="1" x14ac:dyDescent="0.15">
      <c r="AA46" s="40" t="str">
        <f>IF($O$10="","",$O$10)</f>
        <v/>
      </c>
      <c r="AB46" s="40" t="e">
        <f>IF($P$10="","",$P$10)</f>
        <v>#N/A</v>
      </c>
    </row>
    <row r="47" spans="2:80" hidden="1" x14ac:dyDescent="0.15">
      <c r="AA47" s="40" t="str">
        <f>IF($O$11="","",$O$11)</f>
        <v/>
      </c>
      <c r="AB47" s="40" t="e">
        <f>IF($P$11="","",$P$11)</f>
        <v>#N/A</v>
      </c>
    </row>
    <row r="48" spans="2:80" hidden="1" x14ac:dyDescent="0.15">
      <c r="AA48" s="40" t="str">
        <f>IF($O$12="","",$O$12)</f>
        <v/>
      </c>
      <c r="AB48" s="40" t="e">
        <f>IF($P$12="","",$P$12)</f>
        <v>#N/A</v>
      </c>
    </row>
    <row r="49" spans="27:28" hidden="1" x14ac:dyDescent="0.15">
      <c r="AA49" s="40" t="str">
        <f>IF($O$13="","",$O$13)</f>
        <v/>
      </c>
      <c r="AB49" s="40" t="e">
        <f>IF($P$13="","",$P$13)</f>
        <v>#N/A</v>
      </c>
    </row>
    <row r="50" spans="27:28" hidden="1" x14ac:dyDescent="0.15">
      <c r="AA50" s="40" t="str">
        <f>IF($O$14="","",$O$14)</f>
        <v/>
      </c>
      <c r="AB50" s="40" t="e">
        <f>IF($P$14="","",$P$14)</f>
        <v>#N/A</v>
      </c>
    </row>
    <row r="51" spans="27:28" hidden="1" x14ac:dyDescent="0.15">
      <c r="AA51" s="40" t="str">
        <f>IF($O$15="","",$O$15)</f>
        <v/>
      </c>
      <c r="AB51" s="40" t="e">
        <f>IF($P$15="","",$P$15)</f>
        <v>#N/A</v>
      </c>
    </row>
    <row r="52" spans="27:28" hidden="1" x14ac:dyDescent="0.15">
      <c r="AA52" s="40" t="str">
        <f>IF($O$16="","",$O$16)</f>
        <v/>
      </c>
      <c r="AB52" s="40" t="e">
        <f>IF($P$16="","",$P$16)</f>
        <v>#N/A</v>
      </c>
    </row>
    <row r="53" spans="27:28" hidden="1" x14ac:dyDescent="0.15">
      <c r="AA53" s="40" t="str">
        <f>IF($O$17="","",$O$17)</f>
        <v/>
      </c>
      <c r="AB53" s="40" t="e">
        <f>IF($P$17="","",$P$17)</f>
        <v>#N/A</v>
      </c>
    </row>
    <row r="54" spans="27:28" hidden="1" x14ac:dyDescent="0.15">
      <c r="AA54" s="40" t="str">
        <f>IF($O$18="","",$O$18)</f>
        <v/>
      </c>
      <c r="AB54" s="40" t="e">
        <f>IF($P$18="","",$P$18)</f>
        <v>#N/A</v>
      </c>
    </row>
    <row r="55" spans="27:28" hidden="1" x14ac:dyDescent="0.15">
      <c r="AA55" s="40" t="str">
        <f>IF($O$19="","",$O$19)</f>
        <v/>
      </c>
      <c r="AB55" s="40" t="e">
        <f>IF($P$19="","",$P$19)</f>
        <v>#N/A</v>
      </c>
    </row>
    <row r="56" spans="27:28" hidden="1" x14ac:dyDescent="0.15">
      <c r="AA56" s="40" t="str">
        <f>IF($O$20="","",$O$20)</f>
        <v/>
      </c>
      <c r="AB56" s="40" t="e">
        <f>IF($P$20="","",$P$20)</f>
        <v>#N/A</v>
      </c>
    </row>
    <row r="57" spans="27:28" hidden="1" x14ac:dyDescent="0.15">
      <c r="AA57" s="40" t="str">
        <f>IF($O$21="","",$O$21)</f>
        <v/>
      </c>
      <c r="AB57" s="40" t="e">
        <f>IF($P$21="","",$P$21)</f>
        <v>#N/A</v>
      </c>
    </row>
    <row r="58" spans="27:28" hidden="1" x14ac:dyDescent="0.15">
      <c r="AA58" s="40" t="str">
        <f>IF($O$22="","",$O$22)</f>
        <v/>
      </c>
      <c r="AB58" s="40" t="e">
        <f>IF($P$22="","",$P$22)</f>
        <v>#N/A</v>
      </c>
    </row>
    <row r="59" spans="27:28" hidden="1" x14ac:dyDescent="0.15">
      <c r="AA59" s="40" t="str">
        <f>IF($O$23="","",$O$23)</f>
        <v/>
      </c>
      <c r="AB59" s="40" t="e">
        <f>IF($P$23="","",$P$23)</f>
        <v>#N/A</v>
      </c>
    </row>
    <row r="60" spans="27:28" hidden="1" x14ac:dyDescent="0.15">
      <c r="AA60" s="40" t="str">
        <f>IF($O$24="","",$O$24)</f>
        <v/>
      </c>
      <c r="AB60" s="40" t="e">
        <f>IF($P$24="","",$P$24)</f>
        <v>#N/A</v>
      </c>
    </row>
    <row r="61" spans="27:28" hidden="1" x14ac:dyDescent="0.15">
      <c r="AA61" s="40" t="str">
        <f>IF($O$25="","",$O$25)</f>
        <v/>
      </c>
      <c r="AB61" s="40" t="e">
        <f>IF($P$25="","",$P$25)</f>
        <v>#N/A</v>
      </c>
    </row>
    <row r="62" spans="27:28" hidden="1" x14ac:dyDescent="0.15">
      <c r="AA62" s="40" t="str">
        <f>IF($O$26="","",$O$26)</f>
        <v/>
      </c>
      <c r="AB62" s="40" t="e">
        <f>IF($P$26="","",$P$26)</f>
        <v>#N/A</v>
      </c>
    </row>
    <row r="63" spans="27:28" hidden="1" x14ac:dyDescent="0.15">
      <c r="AA63" s="40" t="str">
        <f>IF($O$27="","",$O$27)</f>
        <v/>
      </c>
      <c r="AB63" s="40" t="e">
        <f>IF($P$27="","",$P$27)</f>
        <v>#N/A</v>
      </c>
    </row>
    <row r="64" spans="27:28" hidden="1" x14ac:dyDescent="0.15">
      <c r="AA64" s="40" t="str">
        <f>IF($O$28="","",$O$28)</f>
        <v/>
      </c>
      <c r="AB64" s="40" t="e">
        <f>IF($P$28="","",$P$28)</f>
        <v>#N/A</v>
      </c>
    </row>
    <row r="65" spans="27:28" hidden="1" x14ac:dyDescent="0.15">
      <c r="AA65" s="40" t="str">
        <f>IF($O$29="","",$O$29)</f>
        <v/>
      </c>
      <c r="AB65" s="40" t="e">
        <f>IF($P$29="","",$P$29)</f>
        <v>#N/A</v>
      </c>
    </row>
    <row r="66" spans="27:28" hidden="1" x14ac:dyDescent="0.15">
      <c r="AA66" s="40" t="str">
        <f>IF($O$30="","",$O$30)</f>
        <v/>
      </c>
      <c r="AB66" s="40" t="e">
        <f>IF($P$30="","",$P$30)</f>
        <v>#N/A</v>
      </c>
    </row>
    <row r="67" spans="27:28" hidden="1" x14ac:dyDescent="0.15">
      <c r="AA67" s="40" t="str">
        <f>IF($O$31="","",$O$31)</f>
        <v/>
      </c>
      <c r="AB67" s="40" t="e">
        <f>IF($P$31="","",$P$31)</f>
        <v>#N/A</v>
      </c>
    </row>
    <row r="68" spans="27:28" hidden="1" x14ac:dyDescent="0.15">
      <c r="AA68" s="40" t="str">
        <f>IF($O$32="","",$O$32)</f>
        <v/>
      </c>
      <c r="AB68" s="40" t="e">
        <f>IF($P$32="","",$P$32)</f>
        <v>#N/A</v>
      </c>
    </row>
    <row r="69" spans="27:28" hidden="1" x14ac:dyDescent="0.15">
      <c r="AA69" s="40" t="str">
        <f>IF($O$33="","",$O$33)</f>
        <v/>
      </c>
      <c r="AB69" s="40" t="e">
        <f>IF($P$33="","",$P$33)</f>
        <v>#N/A</v>
      </c>
    </row>
    <row r="70" spans="27:28" hidden="1" x14ac:dyDescent="0.15">
      <c r="AA70" s="40" t="str">
        <f>IF($O$34="","",$O$34)</f>
        <v/>
      </c>
      <c r="AB70" s="40" t="e">
        <f>IF($P$34="","",$P$34)</f>
        <v>#N/A</v>
      </c>
    </row>
    <row r="71" spans="27:28" hidden="1" x14ac:dyDescent="0.15">
      <c r="AA71" s="40" t="str">
        <f>IF($O$35="","",$O$35)</f>
        <v/>
      </c>
      <c r="AB71" s="40" t="e">
        <f>IF($P$35="","",$P$35)</f>
        <v>#N/A</v>
      </c>
    </row>
    <row r="72" spans="27:28" hidden="1" x14ac:dyDescent="0.15">
      <c r="AA72" s="40" t="str">
        <f>IF($O$36="","",$O$36)</f>
        <v/>
      </c>
      <c r="AB72" s="40" t="e">
        <f>IF($P$36="","",$P$36)</f>
        <v>#N/A</v>
      </c>
    </row>
    <row r="73" spans="27:28" hidden="1" x14ac:dyDescent="0.15">
      <c r="AA73" s="40" t="str">
        <f>IF($O$37="","",$O$37)</f>
        <v/>
      </c>
      <c r="AB73" s="40" t="e">
        <f>IF($P$37="","",$P$37)</f>
        <v>#N/A</v>
      </c>
    </row>
    <row r="74" spans="27:28" hidden="1" x14ac:dyDescent="0.15">
      <c r="AA74" s="40" t="str">
        <f>IF($O$38="","",$O$38)</f>
        <v/>
      </c>
      <c r="AB74" s="40" t="e">
        <f>IF($P$38="","",$P$38)</f>
        <v>#N/A</v>
      </c>
    </row>
    <row r="75" spans="27:28" hidden="1" x14ac:dyDescent="0.15">
      <c r="AA75" s="40" t="str">
        <f>IF($O$39="","",$O$39)</f>
        <v/>
      </c>
      <c r="AB75" s="40" t="e">
        <f>IF($P$39="","",$P$39)</f>
        <v>#N/A</v>
      </c>
    </row>
    <row r="76" spans="27:28" hidden="1" x14ac:dyDescent="0.15">
      <c r="AA76" s="40" t="str">
        <f>IF($O$40="","",$O$40)</f>
        <v/>
      </c>
      <c r="AB76" s="40" t="e">
        <f>IF($P$40="","",$P$40)</f>
        <v>#N/A</v>
      </c>
    </row>
    <row r="77" spans="27:28" hidden="1" x14ac:dyDescent="0.15">
      <c r="AA77" s="40" t="str">
        <f>IF($O$41="","",$O$41)</f>
        <v/>
      </c>
      <c r="AB77" s="40" t="e">
        <f>IF($P$41="","",$P$41)</f>
        <v>#N/A</v>
      </c>
    </row>
    <row r="78" spans="27:28" hidden="1" x14ac:dyDescent="0.15">
      <c r="AA78" s="40" t="str">
        <f>IF($O$42="","",$O$42)</f>
        <v/>
      </c>
      <c r="AB78" s="40" t="e">
        <f>IF($P$42="","",$P$42)</f>
        <v>#N/A</v>
      </c>
    </row>
    <row r="79" spans="27:28" hidden="1" x14ac:dyDescent="0.15">
      <c r="AA79" s="40" t="str">
        <f>IF($O$43="","",$O$43)</f>
        <v/>
      </c>
      <c r="AB79" s="40" t="e">
        <f>IF($P$43="","",$P$43)</f>
        <v>#N/A</v>
      </c>
    </row>
  </sheetData>
  <sheetProtection algorithmName="SHA-512" hashValue="txBVn14s1FNAEi5aG+JoxKza6qA2snwwYmz+XbGXcJNNLjCcF0TK+hcc7zDJ+LbrAE28/HlwrLCl1xLlK7MEjw==" saltValue="63q+z+ZcaEnSX26jtK+pwg==" spinCount="100000" sheet="1" objects="1" scenarios="1"/>
  <mergeCells count="117">
    <mergeCell ref="B41:B43"/>
    <mergeCell ref="E41:F41"/>
    <mergeCell ref="M41:M43"/>
    <mergeCell ref="P41:Q41"/>
    <mergeCell ref="E42:F42"/>
    <mergeCell ref="P42:Q42"/>
    <mergeCell ref="E43:F43"/>
    <mergeCell ref="P43:Q43"/>
    <mergeCell ref="B38:B40"/>
    <mergeCell ref="E38:F38"/>
    <mergeCell ref="M38:M40"/>
    <mergeCell ref="P38:Q38"/>
    <mergeCell ref="E39:F39"/>
    <mergeCell ref="P39:Q39"/>
    <mergeCell ref="E40:F40"/>
    <mergeCell ref="P40:Q40"/>
    <mergeCell ref="B32:B34"/>
    <mergeCell ref="E32:F32"/>
    <mergeCell ref="M32:M34"/>
    <mergeCell ref="P32:Q32"/>
    <mergeCell ref="E33:F33"/>
    <mergeCell ref="P33:Q33"/>
    <mergeCell ref="E34:F34"/>
    <mergeCell ref="P34:Q34"/>
    <mergeCell ref="B20:B22"/>
    <mergeCell ref="E20:F20"/>
    <mergeCell ref="M20:M22"/>
    <mergeCell ref="P20:Q20"/>
    <mergeCell ref="E21:F21"/>
    <mergeCell ref="P21:Q21"/>
    <mergeCell ref="E22:F22"/>
    <mergeCell ref="P22:Q22"/>
    <mergeCell ref="B23:B25"/>
    <mergeCell ref="E23:F23"/>
    <mergeCell ref="M23:M25"/>
    <mergeCell ref="P23:Q23"/>
    <mergeCell ref="E24:F24"/>
    <mergeCell ref="P24:Q24"/>
    <mergeCell ref="B35:B37"/>
    <mergeCell ref="E35:F35"/>
    <mergeCell ref="M35:M37"/>
    <mergeCell ref="P35:Q35"/>
    <mergeCell ref="E36:F36"/>
    <mergeCell ref="P36:Q36"/>
    <mergeCell ref="E37:F37"/>
    <mergeCell ref="P37:Q37"/>
    <mergeCell ref="B26:B28"/>
    <mergeCell ref="E26:F26"/>
    <mergeCell ref="M26:M28"/>
    <mergeCell ref="P26:Q26"/>
    <mergeCell ref="E27:F27"/>
    <mergeCell ref="P27:Q27"/>
    <mergeCell ref="E28:F28"/>
    <mergeCell ref="P28:Q28"/>
    <mergeCell ref="B29:B31"/>
    <mergeCell ref="E29:F29"/>
    <mergeCell ref="M29:M31"/>
    <mergeCell ref="P29:Q29"/>
    <mergeCell ref="E30:F30"/>
    <mergeCell ref="P30:Q30"/>
    <mergeCell ref="E31:F31"/>
    <mergeCell ref="P31:Q31"/>
    <mergeCell ref="E25:F25"/>
    <mergeCell ref="P25:Q25"/>
    <mergeCell ref="B17:B19"/>
    <mergeCell ref="E17:F17"/>
    <mergeCell ref="P17:Q17"/>
    <mergeCell ref="E18:F18"/>
    <mergeCell ref="P18:Q18"/>
    <mergeCell ref="E19:F19"/>
    <mergeCell ref="P19:Q19"/>
    <mergeCell ref="M14:M19"/>
    <mergeCell ref="B14:B16"/>
    <mergeCell ref="E14:F14"/>
    <mergeCell ref="Y7:Z7"/>
    <mergeCell ref="AA7:AB7"/>
    <mergeCell ref="B8:B10"/>
    <mergeCell ref="E8:F8"/>
    <mergeCell ref="P8:Q8"/>
    <mergeCell ref="E9:F9"/>
    <mergeCell ref="P9:Q9"/>
    <mergeCell ref="E10:F10"/>
    <mergeCell ref="B11:B13"/>
    <mergeCell ref="E11:F11"/>
    <mergeCell ref="P11:Q11"/>
    <mergeCell ref="E12:F12"/>
    <mergeCell ref="P12:Q12"/>
    <mergeCell ref="E13:F13"/>
    <mergeCell ref="P13:Q13"/>
    <mergeCell ref="M8:M13"/>
    <mergeCell ref="P10:Q10"/>
    <mergeCell ref="U8:U13"/>
    <mergeCell ref="V8:V13"/>
    <mergeCell ref="U14:U19"/>
    <mergeCell ref="B1:V1"/>
    <mergeCell ref="B2:E2"/>
    <mergeCell ref="J2:K2"/>
    <mergeCell ref="M2:P2"/>
    <mergeCell ref="Q2:V2"/>
    <mergeCell ref="B3:E3"/>
    <mergeCell ref="J3:K3"/>
    <mergeCell ref="M3:P3"/>
    <mergeCell ref="Q3:V3"/>
    <mergeCell ref="B4:F4"/>
    <mergeCell ref="J4:K4"/>
    <mergeCell ref="M4:V4"/>
    <mergeCell ref="B5:E5"/>
    <mergeCell ref="J5:K5"/>
    <mergeCell ref="M5:V5"/>
    <mergeCell ref="E7:F7"/>
    <mergeCell ref="P7:Q7"/>
    <mergeCell ref="P14:Q14"/>
    <mergeCell ref="E15:F15"/>
    <mergeCell ref="P15:Q15"/>
    <mergeCell ref="E16:F16"/>
    <mergeCell ref="P16:Q16"/>
    <mergeCell ref="V14:V19"/>
  </mergeCells>
  <phoneticPr fontId="4"/>
  <conditionalFormatting sqref="A3">
    <cfRule type="cellIs" dxfId="150" priority="1" stopIfTrue="1" operator="notEqual">
      <formula>""</formula>
    </cfRule>
  </conditionalFormatting>
  <dataValidations count="2">
    <dataValidation type="textLength" imeMode="disabled" operator="equal" allowBlank="1" showInputMessage="1" showErrorMessage="1" errorTitle="自己最高記録" error="6桁で入力してください" promptTitle="自己最高記録" prompt="自己最高記録を入力_x000a_半角6桁「######」の形で入力_x000a_手動計時の場合、下1桁に「+」を入力_x000a__x000a_例_x000a_4分10秒88（電動）：041088_x000a_1m77：000177_x000a_5888点：005888_x000a_記録なし：000000" sqref="K8:K43 V8:V43">
      <formula1>6</formula1>
    </dataValidation>
    <dataValidation type="custom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3 O8:O43">
      <formula1>ASC(D8)=D8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78" fitToHeight="2" orientation="portrait" verticalDpi="360" r:id="rId1"/>
  <headerFooter alignWithMargins="0">
    <oddHeader>&amp;Lhsfgf</oddHeader>
    <oddFooter>&amp;R&amp;"ＭＳ Ｐ明朝,太字"&amp;18関西学生陸上競技連盟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標準区分" prompt="AかBかを選択">
          <x14:formula1>
            <xm:f>所属団体コード!$E$2:$E$3</xm:f>
          </x14:formula1>
          <xm:sqref>J8:J43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zoomScaleNormal="100" workbookViewId="0">
      <pane ySplit="7" topLeftCell="A8" activePane="bottomLeft" state="frozen"/>
      <selection activeCell="D8" sqref="D8"/>
      <selection pane="bottomLeft" activeCell="D8" sqref="D8"/>
    </sheetView>
  </sheetViews>
  <sheetFormatPr defaultColWidth="0" defaultRowHeight="17.25" zeroHeight="1" x14ac:dyDescent="0.15"/>
  <cols>
    <col min="1" max="1" width="39.375" style="40" customWidth="1"/>
    <col min="2" max="2" width="9.375" style="52" customWidth="1"/>
    <col min="3" max="3" width="11.375" style="52" hidden="1" customWidth="1"/>
    <col min="4" max="4" width="6.75" style="52" bestFit="1" customWidth="1"/>
    <col min="5" max="5" width="7.5" style="52" customWidth="1"/>
    <col min="6" max="6" width="6.5" style="52" bestFit="1" customWidth="1"/>
    <col min="7" max="7" width="6.5" style="52" hidden="1" customWidth="1"/>
    <col min="8" max="8" width="11.125" style="52" hidden="1" customWidth="1"/>
    <col min="9" max="9" width="12.75" style="52" bestFit="1" customWidth="1"/>
    <col min="10" max="10" width="7.875" style="52" customWidth="1"/>
    <col min="11" max="11" width="9.5" style="52" bestFit="1" customWidth="1"/>
    <col min="12" max="12" width="9.5" style="52" hidden="1" customWidth="1"/>
    <col min="13" max="13" width="9.375" style="52" customWidth="1"/>
    <col min="14" max="14" width="6.75" style="52" hidden="1" customWidth="1"/>
    <col min="15" max="15" width="6.75" style="52" bestFit="1" customWidth="1"/>
    <col min="16" max="16" width="7.5" style="40" customWidth="1"/>
    <col min="17" max="17" width="6.5" style="40" customWidth="1"/>
    <col min="18" max="18" width="6.5" style="40" hidden="1" customWidth="1"/>
    <col min="19" max="19" width="11.125" style="40" hidden="1" customWidth="1"/>
    <col min="20" max="20" width="11.125" style="40" customWidth="1"/>
    <col min="21" max="21" width="7.75" style="40" customWidth="1"/>
    <col min="22" max="22" width="9.5" style="40" bestFit="1" customWidth="1"/>
    <col min="23" max="23" width="39.375" style="40" customWidth="1"/>
    <col min="24" max="24" width="3.625" style="40" bestFit="1" customWidth="1"/>
    <col min="25" max="29" width="9" style="40" hidden="1" customWidth="1"/>
    <col min="30" max="30" width="7.375" style="40" hidden="1" customWidth="1"/>
    <col min="31" max="31" width="8.25" style="40" hidden="1" customWidth="1"/>
    <col min="32" max="33" width="3.625" style="40" hidden="1" customWidth="1"/>
    <col min="34" max="34" width="5.875" style="40" hidden="1" customWidth="1"/>
    <col min="35" max="51" width="3.625" style="40" hidden="1" customWidth="1"/>
    <col min="52" max="52" width="28.875" style="40" hidden="1" customWidth="1"/>
    <col min="53" max="53" width="5" style="40" hidden="1" customWidth="1"/>
    <col min="54" max="54" width="8.625" style="40" hidden="1" customWidth="1"/>
    <col min="55" max="55" width="5" style="40" hidden="1" customWidth="1"/>
    <col min="56" max="56" width="7" style="40" hidden="1" customWidth="1"/>
    <col min="57" max="57" width="8.5" style="40" hidden="1" customWidth="1"/>
    <col min="58" max="76" width="3.625" style="40" hidden="1" customWidth="1"/>
    <col min="77" max="77" width="9" style="40" hidden="1" customWidth="1"/>
    <col min="78" max="78" width="28.875" style="40" hidden="1" customWidth="1"/>
    <col min="79" max="79" width="5" style="40" hidden="1" customWidth="1"/>
    <col min="80" max="80" width="8.625" style="40" hidden="1" customWidth="1"/>
    <col min="81" max="16384" width="9" style="40" hidden="1"/>
  </cols>
  <sheetData>
    <row r="1" spans="1:80" ht="31.5" customHeight="1" thickBot="1" x14ac:dyDescent="0.2">
      <c r="B1" s="156" t="s">
        <v>1522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80" ht="14.25" x14ac:dyDescent="0.15">
      <c r="B2" s="157" t="s">
        <v>8</v>
      </c>
      <c r="C2" s="158"/>
      <c r="D2" s="159"/>
      <c r="E2" s="159"/>
      <c r="F2" s="41" t="s">
        <v>28</v>
      </c>
      <c r="G2" s="41"/>
      <c r="H2" s="41"/>
      <c r="I2" s="41" t="s">
        <v>1467</v>
      </c>
      <c r="J2" s="159" t="s">
        <v>29</v>
      </c>
      <c r="K2" s="159"/>
      <c r="L2" s="41"/>
      <c r="M2" s="160" t="s">
        <v>30</v>
      </c>
      <c r="N2" s="161"/>
      <c r="O2" s="161"/>
      <c r="P2" s="162"/>
      <c r="Q2" s="163" t="s">
        <v>16</v>
      </c>
      <c r="R2" s="164"/>
      <c r="S2" s="164"/>
      <c r="T2" s="164"/>
      <c r="U2" s="164"/>
      <c r="V2" s="165"/>
      <c r="AD2" s="40" t="s">
        <v>31</v>
      </c>
      <c r="AG2" s="43" t="s">
        <v>32</v>
      </c>
      <c r="AH2" s="40" t="s">
        <v>450</v>
      </c>
    </row>
    <row r="3" spans="1:80" ht="24.75" thickBot="1" x14ac:dyDescent="0.2">
      <c r="A3" s="44" t="str">
        <f>IF(OR(B3="",Q3="",B5="",J5="",M5=""),"まず｢申込書｣シートの
必要事項を入力してください。","")</f>
        <v>まず｢申込書｣シートの
必要事項を入力してください。</v>
      </c>
      <c r="B3" s="166" t="str">
        <f>IF(申込書!$D$4="","",申込書!$D$4)</f>
        <v/>
      </c>
      <c r="C3" s="167"/>
      <c r="D3" s="167"/>
      <c r="E3" s="168"/>
      <c r="F3" s="45" t="s">
        <v>447</v>
      </c>
      <c r="G3" s="45"/>
      <c r="H3" s="45"/>
      <c r="I3" s="118" t="e">
        <f>VLOOKUP(申込書!D4,所属団体コード!$A$2:$C$225,3,0)</f>
        <v>#N/A</v>
      </c>
      <c r="J3" s="169">
        <f>COUNTA($D$8:$D$10,$D$11:$D$13,$D$14:$D$16,$D$17:$D$19,$D$20:$D$22,$D$23:$D$25,$D$26:$D$28,$D$29:$D$31,$D$32:$D$34,$D$35:$D$37,$D$38:$D$40,$D$41:$D$43,$O$20:$O$22,$O$23:$O$25,$O$26:$O$28,$O$29:$O$31,$O$32:$O$34,$O$35:$O$37,$O$38:$O$40,$O$41:$O$43)</f>
        <v>0</v>
      </c>
      <c r="K3" s="170"/>
      <c r="L3" s="46"/>
      <c r="M3" s="171">
        <f>COUNTA($O$8,$O$14)</f>
        <v>0</v>
      </c>
      <c r="N3" s="172"/>
      <c r="O3" s="172"/>
      <c r="P3" s="173"/>
      <c r="Q3" s="174" t="str">
        <f>IF(申込書!$D$11="","",申込書!$D$11)</f>
        <v/>
      </c>
      <c r="R3" s="175"/>
      <c r="S3" s="175"/>
      <c r="T3" s="175"/>
      <c r="U3" s="175"/>
      <c r="V3" s="176"/>
      <c r="AD3" s="40" t="str">
        <f>IF(申込書!$G$4="","",申込書!$G$4)</f>
        <v/>
      </c>
      <c r="AG3" s="43" t="s">
        <v>34</v>
      </c>
      <c r="AH3" s="40" t="s">
        <v>451</v>
      </c>
    </row>
    <row r="4" spans="1:80" ht="14.25" x14ac:dyDescent="0.15">
      <c r="B4" s="157" t="s">
        <v>35</v>
      </c>
      <c r="C4" s="158"/>
      <c r="D4" s="159"/>
      <c r="E4" s="159"/>
      <c r="F4" s="159"/>
      <c r="G4" s="41"/>
      <c r="H4" s="41"/>
      <c r="I4" s="41"/>
      <c r="J4" s="159" t="s">
        <v>15</v>
      </c>
      <c r="K4" s="159"/>
      <c r="L4" s="42"/>
      <c r="M4" s="163" t="s">
        <v>17</v>
      </c>
      <c r="N4" s="177"/>
      <c r="O4" s="178"/>
      <c r="P4" s="178"/>
      <c r="Q4" s="178"/>
      <c r="R4" s="178"/>
      <c r="S4" s="178"/>
      <c r="T4" s="178"/>
      <c r="U4" s="178"/>
      <c r="V4" s="179"/>
      <c r="AJ4" s="40" t="s">
        <v>36</v>
      </c>
      <c r="AK4" s="40" t="s">
        <v>37</v>
      </c>
      <c r="AL4" s="40" t="s">
        <v>38</v>
      </c>
      <c r="AM4" s="40" t="s">
        <v>39</v>
      </c>
      <c r="AN4" s="40" t="s">
        <v>40</v>
      </c>
      <c r="AO4" s="40" t="s">
        <v>456</v>
      </c>
      <c r="AP4" s="40" t="s">
        <v>41</v>
      </c>
      <c r="AQ4" s="40" t="str">
        <f>"この選手は"&amp;$B$3&amp;"の選手ではありません。"</f>
        <v>この選手はの選手ではありません。</v>
      </c>
      <c r="AR4" s="40" t="s">
        <v>42</v>
      </c>
      <c r="AS4" s="40" t="s">
        <v>43</v>
      </c>
      <c r="AT4" s="40" t="s">
        <v>44</v>
      </c>
      <c r="AV4" s="40" t="s">
        <v>45</v>
      </c>
      <c r="AW4" s="40" t="s">
        <v>46</v>
      </c>
      <c r="AX4" s="40" t="s">
        <v>47</v>
      </c>
      <c r="BJ4" s="40" t="s">
        <v>36</v>
      </c>
      <c r="BK4" s="40" t="s">
        <v>37</v>
      </c>
      <c r="BL4" s="40" t="s">
        <v>38</v>
      </c>
      <c r="BM4" s="40" t="s">
        <v>39</v>
      </c>
      <c r="BN4" s="40" t="s">
        <v>40</v>
      </c>
      <c r="BO4" s="40" t="s">
        <v>48</v>
      </c>
      <c r="BP4" s="40" t="s">
        <v>41</v>
      </c>
      <c r="BQ4" s="40" t="str">
        <f>"この選手は"&amp;$B$3&amp;"の選手ではありません。"</f>
        <v>この選手はの選手ではありません。</v>
      </c>
      <c r="BR4" s="40" t="s">
        <v>42</v>
      </c>
      <c r="BS4" s="40" t="s">
        <v>43</v>
      </c>
      <c r="BT4" s="40" t="s">
        <v>44</v>
      </c>
      <c r="BV4" s="40" t="s">
        <v>45</v>
      </c>
      <c r="BW4" s="40" t="s">
        <v>46</v>
      </c>
      <c r="BX4" s="40" t="s">
        <v>47</v>
      </c>
    </row>
    <row r="5" spans="1:80" ht="24.75" thickBot="1" x14ac:dyDescent="0.2">
      <c r="A5" s="47"/>
      <c r="B5" s="166" t="str">
        <f>IF(申込書!$C$9="","",申込書!$C$9)</f>
        <v/>
      </c>
      <c r="C5" s="167"/>
      <c r="D5" s="167"/>
      <c r="E5" s="167"/>
      <c r="F5" s="48" t="s">
        <v>49</v>
      </c>
      <c r="G5" s="48"/>
      <c r="H5" s="49"/>
      <c r="I5" s="49"/>
      <c r="J5" s="180" t="str">
        <f>IF(申込書!$B$11="","",申込書!$B$11)</f>
        <v/>
      </c>
      <c r="K5" s="180"/>
      <c r="L5" s="50"/>
      <c r="M5" s="174" t="str">
        <f>IF(申込書!$B$13="","",申込書!$B$13)</f>
        <v/>
      </c>
      <c r="N5" s="167"/>
      <c r="O5" s="167"/>
      <c r="P5" s="167"/>
      <c r="Q5" s="167"/>
      <c r="R5" s="167"/>
      <c r="S5" s="167"/>
      <c r="T5" s="167"/>
      <c r="U5" s="167"/>
      <c r="V5" s="181"/>
      <c r="W5" s="47"/>
      <c r="AA5" s="40" t="s">
        <v>50</v>
      </c>
      <c r="AJ5" s="40" t="s">
        <v>36</v>
      </c>
      <c r="AK5" s="40" t="s">
        <v>37</v>
      </c>
      <c r="AL5" s="40" t="s">
        <v>38</v>
      </c>
      <c r="AM5" s="40" t="s">
        <v>51</v>
      </c>
      <c r="AN5" s="40" t="s">
        <v>40</v>
      </c>
      <c r="AO5" s="40" t="s">
        <v>456</v>
      </c>
      <c r="AP5" s="40" t="s">
        <v>41</v>
      </c>
      <c r="AQ5" s="40" t="str">
        <f>"この選手は"&amp;$B$3&amp;"の選手ではありません。"</f>
        <v>この選手はの選手ではありません。</v>
      </c>
      <c r="AR5" s="40" t="s">
        <v>42</v>
      </c>
      <c r="AS5" s="40" t="s">
        <v>43</v>
      </c>
      <c r="AT5" s="40" t="s">
        <v>44</v>
      </c>
      <c r="AV5" s="40" t="s">
        <v>45</v>
      </c>
      <c r="AW5" s="40" t="s">
        <v>46</v>
      </c>
      <c r="AX5" s="40" t="s">
        <v>47</v>
      </c>
      <c r="BJ5" s="40" t="s">
        <v>36</v>
      </c>
      <c r="BK5" s="40" t="s">
        <v>37</v>
      </c>
      <c r="BL5" s="40" t="s">
        <v>38</v>
      </c>
      <c r="BM5" s="40" t="s">
        <v>51</v>
      </c>
      <c r="BN5" s="40" t="s">
        <v>40</v>
      </c>
      <c r="BO5" s="40" t="s">
        <v>48</v>
      </c>
      <c r="BP5" s="40" t="s">
        <v>41</v>
      </c>
      <c r="BQ5" s="40" t="str">
        <f>"この選手は"&amp;$B$3&amp;"の選手ではありません。"</f>
        <v>この選手はの選手ではありません。</v>
      </c>
      <c r="BR5" s="40" t="s">
        <v>42</v>
      </c>
      <c r="BS5" s="40" t="s">
        <v>43</v>
      </c>
      <c r="BT5" s="40" t="s">
        <v>44</v>
      </c>
      <c r="BV5" s="40" t="s">
        <v>45</v>
      </c>
      <c r="BW5" s="40" t="s">
        <v>46</v>
      </c>
      <c r="BX5" s="40" t="s">
        <v>47</v>
      </c>
    </row>
    <row r="6" spans="1:80" ht="11.25" customHeight="1" thickBot="1" x14ac:dyDescent="0.2">
      <c r="A6" s="51"/>
      <c r="W6" s="51"/>
      <c r="AG6" s="53" t="s">
        <v>52</v>
      </c>
      <c r="AJ6" s="40" t="s">
        <v>53</v>
      </c>
      <c r="AO6" s="40" t="s">
        <v>54</v>
      </c>
      <c r="BG6" s="53" t="s">
        <v>52</v>
      </c>
      <c r="BJ6" s="40" t="s">
        <v>53</v>
      </c>
      <c r="BO6" s="40" t="s">
        <v>54</v>
      </c>
    </row>
    <row r="7" spans="1:80" ht="50.25" customHeight="1" thickBot="1" x14ac:dyDescent="0.2">
      <c r="A7" s="105" t="s">
        <v>540</v>
      </c>
      <c r="B7" s="54" t="s">
        <v>55</v>
      </c>
      <c r="C7" s="55" t="s">
        <v>56</v>
      </c>
      <c r="D7" s="56" t="s">
        <v>57</v>
      </c>
      <c r="E7" s="182" t="s">
        <v>58</v>
      </c>
      <c r="F7" s="182"/>
      <c r="G7" s="55"/>
      <c r="H7" s="55" t="s">
        <v>59</v>
      </c>
      <c r="I7" s="55" t="s">
        <v>1415</v>
      </c>
      <c r="J7" s="55" t="s">
        <v>60</v>
      </c>
      <c r="K7" s="57" t="s">
        <v>61</v>
      </c>
      <c r="L7" s="58"/>
      <c r="M7" s="54" t="s">
        <v>55</v>
      </c>
      <c r="N7" s="55" t="s">
        <v>56</v>
      </c>
      <c r="O7" s="56" t="s">
        <v>57</v>
      </c>
      <c r="P7" s="182" t="s">
        <v>58</v>
      </c>
      <c r="Q7" s="182"/>
      <c r="R7" s="55"/>
      <c r="S7" s="55" t="s">
        <v>59</v>
      </c>
      <c r="T7" s="55" t="s">
        <v>1415</v>
      </c>
      <c r="U7" s="55" t="s">
        <v>60</v>
      </c>
      <c r="V7" s="57" t="s">
        <v>61</v>
      </c>
      <c r="Y7" s="186" t="s">
        <v>62</v>
      </c>
      <c r="Z7" s="186"/>
      <c r="AA7" s="186" t="s">
        <v>63</v>
      </c>
      <c r="AB7" s="186"/>
      <c r="AD7" s="53" t="s">
        <v>64</v>
      </c>
      <c r="AE7" s="53" t="s">
        <v>31</v>
      </c>
      <c r="AF7" s="53" t="s">
        <v>65</v>
      </c>
      <c r="AG7" s="53" t="e">
        <f>MIN(AG$8:AG$10,AG$11:AG$13,AG$14:AG$16,AG$17:AG$19,AG$20:AG$22,AG$23:AG$25,AG$26:AG$28,AG$29:AG$31,AG$32:AG$34,AG$35:AG$37,AG$38:AG$40,AG$41:AG$43)</f>
        <v>#N/A</v>
      </c>
      <c r="AH7" s="53" t="s">
        <v>66</v>
      </c>
      <c r="AI7" s="53"/>
      <c r="AJ7" s="53" t="s">
        <v>67</v>
      </c>
      <c r="AK7" s="53" t="s">
        <v>68</v>
      </c>
      <c r="AL7" s="53" t="s">
        <v>69</v>
      </c>
      <c r="AM7" s="53" t="s">
        <v>70</v>
      </c>
      <c r="AN7" s="53" t="s">
        <v>71</v>
      </c>
      <c r="AO7" s="53" t="s">
        <v>72</v>
      </c>
      <c r="AP7" s="53" t="s">
        <v>73</v>
      </c>
      <c r="AQ7" s="53" t="s">
        <v>74</v>
      </c>
      <c r="AR7" s="53" t="s">
        <v>75</v>
      </c>
      <c r="AS7" s="53" t="s">
        <v>76</v>
      </c>
      <c r="AT7" s="53" t="s">
        <v>77</v>
      </c>
      <c r="AU7" s="53" t="s">
        <v>78</v>
      </c>
      <c r="AV7" s="53" t="s">
        <v>79</v>
      </c>
      <c r="AW7" s="53" t="s">
        <v>80</v>
      </c>
      <c r="AX7" s="53" t="s">
        <v>81</v>
      </c>
      <c r="AY7" s="53"/>
      <c r="BB7" s="40" t="s">
        <v>82</v>
      </c>
      <c r="BD7" s="53" t="s">
        <v>64</v>
      </c>
      <c r="BE7" s="53" t="s">
        <v>31</v>
      </c>
      <c r="BF7" s="53" t="s">
        <v>65</v>
      </c>
      <c r="BG7" s="53" t="e">
        <f>MIN(BG$8:BG$13,BG$14:BG$19,BG$20:BG$22,BG$23:BG$25,BG$26:BG$28,BG$29:BG$31,BG$32:BG$34,BG$35:BG$37,BG$38:BG$40,BG$41:BG$43)</f>
        <v>#N/A</v>
      </c>
      <c r="BH7" s="53" t="s">
        <v>66</v>
      </c>
      <c r="BI7" s="53"/>
      <c r="BJ7" s="53" t="s">
        <v>67</v>
      </c>
      <c r="BK7" s="53" t="s">
        <v>68</v>
      </c>
      <c r="BL7" s="53" t="s">
        <v>69</v>
      </c>
      <c r="BM7" s="53" t="s">
        <v>70</v>
      </c>
      <c r="BN7" s="53" t="s">
        <v>71</v>
      </c>
      <c r="BO7" s="53" t="s">
        <v>72</v>
      </c>
      <c r="BP7" s="53" t="s">
        <v>73</v>
      </c>
      <c r="BQ7" s="53" t="s">
        <v>74</v>
      </c>
      <c r="BR7" s="53" t="s">
        <v>75</v>
      </c>
      <c r="BS7" s="53" t="s">
        <v>76</v>
      </c>
      <c r="BT7" s="53" t="s">
        <v>77</v>
      </c>
      <c r="BU7" s="53" t="s">
        <v>78</v>
      </c>
      <c r="BV7" s="53" t="s">
        <v>79</v>
      </c>
      <c r="BW7" s="53" t="s">
        <v>80</v>
      </c>
      <c r="BX7" s="53" t="s">
        <v>81</v>
      </c>
      <c r="BY7" s="53"/>
      <c r="CB7" s="40" t="s">
        <v>82</v>
      </c>
    </row>
    <row r="8" spans="1:80" ht="19.5" customHeight="1" thickTop="1" x14ac:dyDescent="0.15">
      <c r="B8" s="209" t="s">
        <v>391</v>
      </c>
      <c r="C8" s="92"/>
      <c r="D8" s="137"/>
      <c r="E8" s="210" t="e">
        <f>VLOOKUP(D8,女子登録!$A$2:$J$948,3,FALSE)</f>
        <v>#N/A</v>
      </c>
      <c r="F8" s="210"/>
      <c r="G8" s="112"/>
      <c r="H8" s="112" t="s">
        <v>391</v>
      </c>
      <c r="I8" s="123" t="e">
        <f>VLOOKUP(D8,女子登録!$A$2:$K$954,5,0)</f>
        <v>#N/A</v>
      </c>
      <c r="J8" s="137"/>
      <c r="K8" s="138"/>
      <c r="L8" s="59"/>
      <c r="M8" s="211" t="s">
        <v>433</v>
      </c>
      <c r="N8" s="92"/>
      <c r="O8" s="137"/>
      <c r="P8" s="210" t="e">
        <f>VLOOKUP(O8,女子登録!$A$2:$J$948,3,FALSE)</f>
        <v>#N/A</v>
      </c>
      <c r="Q8" s="210"/>
      <c r="R8" s="112"/>
      <c r="S8" s="112" t="s">
        <v>433</v>
      </c>
      <c r="T8" s="123" t="e">
        <f>VLOOKUP(O8,女子登録!$A$2:$K$954,5,0)</f>
        <v>#N/A</v>
      </c>
      <c r="U8" s="198"/>
      <c r="V8" s="205"/>
      <c r="Y8" s="40" t="str">
        <f t="shared" ref="Y8:Y43" si="0">IF($D8="","",$H8)</f>
        <v/>
      </c>
      <c r="Z8" s="40" t="str">
        <f t="shared" ref="Z8:Z43" si="1">IF($O8="","",$S8)</f>
        <v/>
      </c>
      <c r="AA8" s="40" t="str">
        <f>IF($D$8="","",$D$8)</f>
        <v/>
      </c>
      <c r="AB8" s="40" t="e">
        <f>IF($E$8="","",$E$8)</f>
        <v>#N/A</v>
      </c>
      <c r="AD8" s="40" t="str">
        <f t="shared" ref="AD8:AD43" ca="1" si="2">IF($D8="","",IF(ISNA(VLOOKUP($D8,INDIRECT($AH$2),2,0))=TRUE,"",VLOOKUP($D8,INDIRECT($AH$2),2,0)))</f>
        <v/>
      </c>
      <c r="AE8" s="40" t="str">
        <f t="shared" ref="AE8:AE43" ca="1" si="3">IF($D8="","",IF(ISNA(VLOOKUP($D8,INDIRECT($AH$2),3,0))=TRUE,"",VLOOKUP($D8,INDIRECT($AH$2),3,0)))</f>
        <v/>
      </c>
      <c r="AF8" s="40" t="str">
        <f t="shared" ref="AF8:AF43" si="4">LEFT($J8)</f>
        <v/>
      </c>
      <c r="AG8" s="40" t="e">
        <f t="shared" ref="AG8:AG43" si="5">IF(AH8="","",ROW())</f>
        <v>#N/A</v>
      </c>
      <c r="AH8" s="40" t="e">
        <f t="shared" ref="AH8:AH43" si="6">IF(MAX(AJ8:AX8)=0,"",IF(MAX(AJ8:AX8)=COLUMN(AR8),ADDRESS(ROW(),COLUMN(AZ8),4),ADDRESS(4,MAX(AJ8:AX8),4)))</f>
        <v>#N/A</v>
      </c>
      <c r="AJ8" s="40">
        <v>0</v>
      </c>
      <c r="AK8" s="40">
        <f t="shared" ref="AK8:AK43" si="7">IF(ISNUMBER(IF(RIGHT($K8,2)="++",VALUE(LEFT($K8,4)&amp;"00"),IF(RIGHT($K8,1)="+",VALUE(LEFT($K8,5)&amp;"0"),VALUE($K8))))=TRUE,0,COLUMN())</f>
        <v>0</v>
      </c>
      <c r="AL8" s="40" t="e">
        <f t="shared" ref="AL8:AL43" si="8">IF(AND($K8="",OR($J8&lt;&gt;"",$E8&lt;&gt;"",$D8&lt;&gt;"")),COLUMN(),0)</f>
        <v>#N/A</v>
      </c>
      <c r="AM8" s="40">
        <f>IF(COUNTIF(AF8:AF10,"B")&gt;1,COLUMN(),0)</f>
        <v>0</v>
      </c>
      <c r="AN8" s="40" t="e">
        <f t="shared" ref="AN8:AN43" si="9">IF(AND($J8="",OR($K8&lt;&gt;"",$E8&lt;&gt;"",$D8&lt;&gt;"")),COLUMN(),0)</f>
        <v>#N/A</v>
      </c>
      <c r="AO8" s="40">
        <f t="shared" ref="AO8:AO43" si="10">IF($D8="",0,IF(COUNTIF($AA$8:$AA$57,$D8)-COUNTIF($O$8:$O$13,$D8)-COUNTIF($O$14:$O$19,$D8)&gt;5,COLUMN(),0))</f>
        <v>0</v>
      </c>
      <c r="AP8" s="40">
        <f>IF($D8="",0,IF(COUNTIF($D8:$D10,$D8)&gt;1,COLUMN(),0))</f>
        <v>0</v>
      </c>
      <c r="AQ8" s="40">
        <f t="shared" ref="AQ8:AQ43" si="11">IF($D8="",0,IF(AE8=$AD$3,0,COLUMN()))</f>
        <v>0</v>
      </c>
      <c r="AR8" s="40" t="e">
        <f t="shared" ref="AR8:AR43" ca="1" si="12">IF(LEFT($E8,1)=AD8,0,COLUMN())</f>
        <v>#N/A</v>
      </c>
      <c r="AS8" s="40">
        <f t="shared" ref="AS8:AS43" si="13">IF(ISNA(VLOOKUP($D8,$AA$8:$AB$64,2,0))=TRUE,0,IF($E8=VLOOKUP($D8,$AA$8:$AB$64,2,0),0,COLUMN()))</f>
        <v>0</v>
      </c>
      <c r="AT8" s="40" t="e">
        <f t="shared" ref="AT8:AT43" si="14">IF(AND($E8="",OR($J8&lt;&gt;"",$D8&lt;&gt;"",$K8&lt;&gt;"")),COLUMN(),0)</f>
        <v>#N/A</v>
      </c>
      <c r="AV8" s="40" t="e">
        <f t="shared" ref="AV8:AV43" si="15">IF(AND($D8="",OR($J8&lt;&gt;"",$E8&lt;&gt;"",$K8&lt;&gt;"")),COLUMN(),0)</f>
        <v>#N/A</v>
      </c>
      <c r="AW8" s="40">
        <v>0</v>
      </c>
      <c r="AX8" s="40">
        <f t="shared" ref="AX8:AX43" si="16">IF(AND($D8&lt;&gt;"",$B$3=""),COLUMN(),0)</f>
        <v>0</v>
      </c>
      <c r="AZ8" s="40" t="e">
        <f t="shared" ref="AZ8:AZ43" si="17">$D8&amp;"の選手は"&amp;$E8&amp;"ではありません。"</f>
        <v>#N/A</v>
      </c>
      <c r="BB8" s="7" t="s">
        <v>478</v>
      </c>
      <c r="BD8" s="40" t="str">
        <f t="shared" ref="BD8:BD43" ca="1" si="18">IF($O8="","",IF(ISNA(VLOOKUP($O8,INDIRECT($AH$2),2,0))=TRUE,"",VLOOKUP($O8,INDIRECT($AH$2),2,0)))</f>
        <v/>
      </c>
      <c r="BE8" s="40" t="str">
        <f t="shared" ref="BE8:BE43" ca="1" si="19">IF($O8="","",IF(ISNA(VLOOKUP($O8,INDIRECT($AH$2),3,0))=TRUE,"",VLOOKUP($O8,INDIRECT($AH$2),3,0)))</f>
        <v/>
      </c>
      <c r="BF8" s="40" t="str">
        <f>LEFT($U8)</f>
        <v/>
      </c>
      <c r="BG8" s="40" t="e">
        <f t="shared" ref="BG8:BG43" si="20">IF(BH8="","",ROW())</f>
        <v>#N/A</v>
      </c>
      <c r="BH8" s="40" t="e">
        <f t="shared" ref="BH8:BH43" si="21">IF(MAX(BJ8:BX8)=0,"",IF(MAX(BJ8:BX8)=COLUMN(BR8),ADDRESS(ROW(),COLUMN(BZ8),4),ADDRESS(4,MAX(BJ8:BX8),4)))</f>
        <v>#N/A</v>
      </c>
      <c r="BJ8" s="40">
        <f>IF(AND($O8&lt;&gt;"",$O9=""),COLUMN(),0)</f>
        <v>0</v>
      </c>
      <c r="BK8" s="40">
        <f>IF(ISNUMBER(VALUE($V8))=TRUE,0,COLUMN())</f>
        <v>0</v>
      </c>
      <c r="BL8" s="40" t="e">
        <f>IF(AND($V8="",OR($U8&lt;&gt;"",$P8&lt;&gt;"",$O8&lt;&gt;"")),COLUMN(),0)</f>
        <v>#N/A</v>
      </c>
      <c r="BM8" s="40">
        <f>IF(COUNTIF(BF8:BF10,"B")&gt;1,COLUMN(),0)</f>
        <v>0</v>
      </c>
      <c r="BN8" s="40" t="e">
        <f>IF(AND($U8="",OR($V8&lt;&gt;"",$P8&lt;&gt;"",$O8&lt;&gt;"")),COLUMN(),0)</f>
        <v>#N/A</v>
      </c>
      <c r="BO8" s="40">
        <v>0</v>
      </c>
      <c r="BP8" s="40">
        <f>IF($O8="",0,IF(COUNTIF($O8:$O13,$O8)&gt;1,COLUMN(),0))</f>
        <v>0</v>
      </c>
      <c r="BQ8" s="40">
        <f t="shared" ref="BQ8:BQ43" si="22">IF($O8="",0,IF(BE8=$AD$3,0,COLUMN()))</f>
        <v>0</v>
      </c>
      <c r="BR8" s="40" t="e">
        <f t="shared" ref="BR8:BR43" ca="1" si="23">IF(LEFT($P8,1)=BD8,0,COLUMN())</f>
        <v>#N/A</v>
      </c>
      <c r="BS8" s="40">
        <f t="shared" ref="BS8:BS43" si="24">IF(ISNA(VLOOKUP($O8,$AA$8:$AB$64,2,0))=TRUE,0,IF($P8=VLOOKUP($O8,$AA$8:$AB$64,2,0),0,COLUMN()))</f>
        <v>0</v>
      </c>
      <c r="BT8" s="40" t="e">
        <f t="shared" ref="BT8:BT43" si="25">IF(AND($P8="",OR($U8&lt;&gt;"",$O8&lt;&gt;"",$V8&lt;&gt;"")),COLUMN(),0)</f>
        <v>#N/A</v>
      </c>
      <c r="BV8" s="40" t="e">
        <f t="shared" ref="BV8:BV43" si="26">IF(AND($O8="",OR($U8&lt;&gt;"",$P8&lt;&gt;"",$V8&lt;&gt;"")),COLUMN(),0)</f>
        <v>#N/A</v>
      </c>
      <c r="BW8" s="40">
        <v>0</v>
      </c>
      <c r="BX8" s="40">
        <f t="shared" ref="BX8:BX43" si="27">IF(AND($O8&lt;&gt;"",$B$3=""),COLUMN(),0)</f>
        <v>0</v>
      </c>
      <c r="BZ8" s="40" t="e">
        <f t="shared" ref="BZ8:BZ43" si="28">$O8&amp;"の選手は"&amp;$P8&amp;"ではありません。"</f>
        <v>#N/A</v>
      </c>
      <c r="CB8" s="40" t="s">
        <v>490</v>
      </c>
    </row>
    <row r="9" spans="1:80" ht="19.5" customHeight="1" x14ac:dyDescent="0.15">
      <c r="B9" s="188"/>
      <c r="C9" s="93"/>
      <c r="D9" s="127"/>
      <c r="E9" s="184" t="e">
        <f>VLOOKUP(D9,女子登録!$A$2:$J$948,3,FALSE)</f>
        <v>#N/A</v>
      </c>
      <c r="F9" s="184"/>
      <c r="G9" s="109"/>
      <c r="H9" s="109" t="s">
        <v>391</v>
      </c>
      <c r="I9" s="120" t="e">
        <f>VLOOKUP(D9,女子登録!$A$2:$K$954,5,0)</f>
        <v>#N/A</v>
      </c>
      <c r="J9" s="127"/>
      <c r="K9" s="135"/>
      <c r="L9" s="59"/>
      <c r="M9" s="194"/>
      <c r="N9" s="93"/>
      <c r="O9" s="127"/>
      <c r="P9" s="184" t="e">
        <f>VLOOKUP(O9,女子登録!$A$2:$J$948,3,FALSE)</f>
        <v>#N/A</v>
      </c>
      <c r="Q9" s="184"/>
      <c r="R9" s="109"/>
      <c r="S9" s="109" t="s">
        <v>433</v>
      </c>
      <c r="T9" s="120" t="e">
        <f>VLOOKUP(O9,女子登録!$A$2:$K$954,5,0)</f>
        <v>#N/A</v>
      </c>
      <c r="U9" s="154"/>
      <c r="V9" s="206"/>
      <c r="Y9" s="40" t="str">
        <f t="shared" si="0"/>
        <v/>
      </c>
      <c r="Z9" s="40" t="str">
        <f t="shared" si="1"/>
        <v/>
      </c>
      <c r="AA9" s="40" t="str">
        <f>IF($D$9="","",$D$9)</f>
        <v/>
      </c>
      <c r="AB9" s="40" t="e">
        <f>IF($E$9="","",$E$9)</f>
        <v>#N/A</v>
      </c>
      <c r="AD9" s="40" t="str">
        <f t="shared" ca="1" si="2"/>
        <v/>
      </c>
      <c r="AE9" s="40" t="str">
        <f t="shared" ca="1" si="3"/>
        <v/>
      </c>
      <c r="AF9" s="40" t="str">
        <f t="shared" si="4"/>
        <v/>
      </c>
      <c r="AG9" s="40" t="e">
        <f t="shared" si="5"/>
        <v>#N/A</v>
      </c>
      <c r="AH9" s="40" t="e">
        <f t="shared" si="6"/>
        <v>#N/A</v>
      </c>
      <c r="AJ9" s="40">
        <v>0</v>
      </c>
      <c r="AK9" s="40">
        <f t="shared" si="7"/>
        <v>0</v>
      </c>
      <c r="AL9" s="40" t="e">
        <f t="shared" si="8"/>
        <v>#N/A</v>
      </c>
      <c r="AN9" s="40" t="e">
        <f t="shared" si="9"/>
        <v>#N/A</v>
      </c>
      <c r="AO9" s="40">
        <f t="shared" si="10"/>
        <v>0</v>
      </c>
      <c r="AP9" s="40">
        <f>IF($D9="",0,IF(COUNTIF($D8:$D10,$D9)&gt;1,COLUMN(),0))</f>
        <v>0</v>
      </c>
      <c r="AQ9" s="40">
        <f t="shared" si="11"/>
        <v>0</v>
      </c>
      <c r="AR9" s="40" t="e">
        <f t="shared" ca="1" si="12"/>
        <v>#N/A</v>
      </c>
      <c r="AS9" s="40">
        <f t="shared" si="13"/>
        <v>0</v>
      </c>
      <c r="AT9" s="40" t="e">
        <f t="shared" si="14"/>
        <v>#N/A</v>
      </c>
      <c r="AV9" s="40" t="e">
        <f t="shared" si="15"/>
        <v>#N/A</v>
      </c>
      <c r="AW9" s="40">
        <f>IF(AND($D9&lt;&gt;"",$D8=""),COLUMN(),0)</f>
        <v>0</v>
      </c>
      <c r="AX9" s="40">
        <f t="shared" si="16"/>
        <v>0</v>
      </c>
      <c r="AZ9" s="40" t="e">
        <f t="shared" si="17"/>
        <v>#N/A</v>
      </c>
      <c r="BB9" s="40" t="s">
        <v>478</v>
      </c>
      <c r="BD9" s="40" t="str">
        <f t="shared" ca="1" si="18"/>
        <v/>
      </c>
      <c r="BE9" s="40" t="str">
        <f t="shared" ca="1" si="19"/>
        <v/>
      </c>
      <c r="BG9" s="40" t="e">
        <f t="shared" ca="1" si="20"/>
        <v>#N/A</v>
      </c>
      <c r="BH9" s="40" t="e">
        <f t="shared" ca="1" si="21"/>
        <v>#N/A</v>
      </c>
      <c r="BJ9" s="40">
        <f>IF(AND($O9&lt;&gt;"",$O10=""),COLUMN(),0)</f>
        <v>0</v>
      </c>
      <c r="BK9" s="40">
        <v>0</v>
      </c>
      <c r="BL9" s="40">
        <v>0</v>
      </c>
      <c r="BN9" s="40">
        <v>0</v>
      </c>
      <c r="BO9" s="40">
        <v>0</v>
      </c>
      <c r="BP9" s="40">
        <f>IF($O9="",0,IF(COUNTIF($O8:$O13,$O9)&gt;1,COLUMN(),0))</f>
        <v>0</v>
      </c>
      <c r="BQ9" s="40">
        <f t="shared" si="22"/>
        <v>0</v>
      </c>
      <c r="BR9" s="40" t="e">
        <f t="shared" ca="1" si="23"/>
        <v>#N/A</v>
      </c>
      <c r="BS9" s="40">
        <f t="shared" si="24"/>
        <v>0</v>
      </c>
      <c r="BT9" s="40" t="e">
        <f t="shared" si="25"/>
        <v>#N/A</v>
      </c>
      <c r="BV9" s="40" t="e">
        <f t="shared" si="26"/>
        <v>#N/A</v>
      </c>
      <c r="BW9" s="40">
        <f>IF(AND($O9&lt;&gt;"",$O8=""),COLUMN(),0)</f>
        <v>0</v>
      </c>
      <c r="BX9" s="40">
        <f t="shared" si="27"/>
        <v>0</v>
      </c>
      <c r="BZ9" s="40" t="e">
        <f t="shared" si="28"/>
        <v>#N/A</v>
      </c>
      <c r="CB9" s="40" t="s">
        <v>490</v>
      </c>
    </row>
    <row r="10" spans="1:80" ht="19.5" customHeight="1" thickBot="1" x14ac:dyDescent="0.2">
      <c r="B10" s="189"/>
      <c r="C10" s="97"/>
      <c r="D10" s="128"/>
      <c r="E10" s="185" t="e">
        <f>VLOOKUP(D10,女子登録!$A$2:$J$948,3,FALSE)</f>
        <v>#N/A</v>
      </c>
      <c r="F10" s="185"/>
      <c r="G10" s="110"/>
      <c r="H10" s="110" t="s">
        <v>391</v>
      </c>
      <c r="I10" s="121" t="e">
        <f>VLOOKUP(D10,女子登録!$A$2:$K$954,5,0)</f>
        <v>#N/A</v>
      </c>
      <c r="J10" s="128"/>
      <c r="K10" s="136"/>
      <c r="L10" s="60"/>
      <c r="M10" s="195"/>
      <c r="N10" s="94"/>
      <c r="O10" s="127"/>
      <c r="P10" s="184" t="e">
        <f>VLOOKUP(O10,女子登録!$A$2:$J$948,3,FALSE)</f>
        <v>#N/A</v>
      </c>
      <c r="Q10" s="184"/>
      <c r="R10" s="109"/>
      <c r="S10" s="109" t="s">
        <v>433</v>
      </c>
      <c r="T10" s="120" t="e">
        <f>VLOOKUP(O10,女子登録!$A$2:$K$954,5,0)</f>
        <v>#N/A</v>
      </c>
      <c r="U10" s="154"/>
      <c r="V10" s="206"/>
      <c r="Y10" s="40" t="str">
        <f t="shared" si="0"/>
        <v/>
      </c>
      <c r="Z10" s="40" t="str">
        <f t="shared" si="1"/>
        <v/>
      </c>
      <c r="AA10" s="40" t="str">
        <f>IF($D$10="","",$D$10)</f>
        <v/>
      </c>
      <c r="AB10" s="40" t="e">
        <f>IF($E$10="","",$E$10)</f>
        <v>#N/A</v>
      </c>
      <c r="AD10" s="40" t="str">
        <f t="shared" ca="1" si="2"/>
        <v/>
      </c>
      <c r="AE10" s="40" t="str">
        <f t="shared" ca="1" si="3"/>
        <v/>
      </c>
      <c r="AF10" s="40" t="str">
        <f t="shared" si="4"/>
        <v/>
      </c>
      <c r="AG10" s="40" t="e">
        <f t="shared" si="5"/>
        <v>#N/A</v>
      </c>
      <c r="AH10" s="40" t="e">
        <f t="shared" si="6"/>
        <v>#N/A</v>
      </c>
      <c r="AJ10" s="40">
        <v>0</v>
      </c>
      <c r="AK10" s="40">
        <f t="shared" si="7"/>
        <v>0</v>
      </c>
      <c r="AL10" s="40" t="e">
        <f t="shared" si="8"/>
        <v>#N/A</v>
      </c>
      <c r="AN10" s="40" t="e">
        <f t="shared" si="9"/>
        <v>#N/A</v>
      </c>
      <c r="AO10" s="40">
        <f t="shared" si="10"/>
        <v>0</v>
      </c>
      <c r="AP10" s="40">
        <f>IF($D10="",0,IF(COUNTIF($D8:$D10,$D10)&gt;1,COLUMN(),0))</f>
        <v>0</v>
      </c>
      <c r="AQ10" s="40">
        <f t="shared" si="11"/>
        <v>0</v>
      </c>
      <c r="AR10" s="40" t="e">
        <f t="shared" ca="1" si="12"/>
        <v>#N/A</v>
      </c>
      <c r="AS10" s="40">
        <f t="shared" si="13"/>
        <v>0</v>
      </c>
      <c r="AT10" s="40" t="e">
        <f t="shared" si="14"/>
        <v>#N/A</v>
      </c>
      <c r="AV10" s="40" t="e">
        <f t="shared" si="15"/>
        <v>#N/A</v>
      </c>
      <c r="AW10" s="40">
        <f>IF(AND($D10&lt;&gt;"",$D9=""),COLUMN(),0)</f>
        <v>0</v>
      </c>
      <c r="AX10" s="40">
        <f t="shared" si="16"/>
        <v>0</v>
      </c>
      <c r="AZ10" s="40" t="e">
        <f t="shared" si="17"/>
        <v>#N/A</v>
      </c>
      <c r="BB10" s="40" t="s">
        <v>478</v>
      </c>
      <c r="BD10" s="40" t="str">
        <f t="shared" ca="1" si="18"/>
        <v/>
      </c>
      <c r="BE10" s="40" t="str">
        <f t="shared" ca="1" si="19"/>
        <v/>
      </c>
      <c r="BG10" s="40" t="e">
        <f t="shared" ca="1" si="20"/>
        <v>#N/A</v>
      </c>
      <c r="BH10" s="40" t="e">
        <f t="shared" ca="1" si="21"/>
        <v>#N/A</v>
      </c>
      <c r="BJ10" s="40">
        <f>IF(AND($O10&lt;&gt;"",$O11=""),COLUMN(),0)</f>
        <v>0</v>
      </c>
      <c r="BK10" s="40">
        <v>0</v>
      </c>
      <c r="BL10" s="40">
        <v>0</v>
      </c>
      <c r="BN10" s="40">
        <v>0</v>
      </c>
      <c r="BO10" s="40">
        <v>0</v>
      </c>
      <c r="BP10" s="40">
        <f>IF($O10="",0,IF(COUNTIF($O8:$O13,$O10)&gt;1,COLUMN(),0))</f>
        <v>0</v>
      </c>
      <c r="BQ10" s="40">
        <f t="shared" si="22"/>
        <v>0</v>
      </c>
      <c r="BR10" s="40" t="e">
        <f t="shared" ca="1" si="23"/>
        <v>#N/A</v>
      </c>
      <c r="BS10" s="40">
        <f t="shared" si="24"/>
        <v>0</v>
      </c>
      <c r="BT10" s="40" t="e">
        <f t="shared" si="25"/>
        <v>#N/A</v>
      </c>
      <c r="BV10" s="40" t="e">
        <f t="shared" si="26"/>
        <v>#N/A</v>
      </c>
      <c r="BW10" s="40">
        <f>IF(AND($O10&lt;&gt;"",$O9=""),COLUMN(),0)</f>
        <v>0</v>
      </c>
      <c r="BX10" s="40">
        <f t="shared" si="27"/>
        <v>0</v>
      </c>
      <c r="BZ10" s="40" t="e">
        <f t="shared" si="28"/>
        <v>#N/A</v>
      </c>
      <c r="CB10" s="40" t="s">
        <v>490</v>
      </c>
    </row>
    <row r="11" spans="1:80" ht="19.5" customHeight="1" x14ac:dyDescent="0.15">
      <c r="B11" s="192" t="s">
        <v>395</v>
      </c>
      <c r="C11" s="101"/>
      <c r="D11" s="129"/>
      <c r="E11" s="183" t="e">
        <f>VLOOKUP(D11,女子登録!$A$2:$J$948,3,FALSE)</f>
        <v>#N/A</v>
      </c>
      <c r="F11" s="183"/>
      <c r="G11" s="111"/>
      <c r="H11" s="111" t="s">
        <v>395</v>
      </c>
      <c r="I11" s="122" t="e">
        <f>VLOOKUP(D11,女子登録!$A$2:$K$954,5,0)</f>
        <v>#N/A</v>
      </c>
      <c r="J11" s="129"/>
      <c r="K11" s="134"/>
      <c r="L11" s="61"/>
      <c r="M11" s="196"/>
      <c r="N11" s="96"/>
      <c r="O11" s="127"/>
      <c r="P11" s="184" t="e">
        <f>VLOOKUP(O11,女子登録!$A$2:$J$948,3,FALSE)</f>
        <v>#N/A</v>
      </c>
      <c r="Q11" s="184"/>
      <c r="R11" s="109"/>
      <c r="S11" s="109" t="s">
        <v>433</v>
      </c>
      <c r="T11" s="120" t="e">
        <f>VLOOKUP(O11,女子登録!$A$2:$K$954,5,0)</f>
        <v>#N/A</v>
      </c>
      <c r="U11" s="154"/>
      <c r="V11" s="206"/>
      <c r="Y11" s="40" t="str">
        <f t="shared" si="0"/>
        <v/>
      </c>
      <c r="Z11" s="40" t="str">
        <f t="shared" si="1"/>
        <v/>
      </c>
      <c r="AA11" s="40" t="str">
        <f>IF($D$11="","",$D$11)</f>
        <v/>
      </c>
      <c r="AB11" s="40" t="e">
        <f>IF($E$11="","",$E$11)</f>
        <v>#N/A</v>
      </c>
      <c r="AD11" s="40" t="str">
        <f t="shared" ca="1" si="2"/>
        <v/>
      </c>
      <c r="AE11" s="40" t="str">
        <f t="shared" ca="1" si="3"/>
        <v/>
      </c>
      <c r="AF11" s="40" t="str">
        <f t="shared" si="4"/>
        <v/>
      </c>
      <c r="AG11" s="40" t="e">
        <f t="shared" si="5"/>
        <v>#N/A</v>
      </c>
      <c r="AH11" s="40" t="e">
        <f t="shared" si="6"/>
        <v>#N/A</v>
      </c>
      <c r="AJ11" s="40">
        <v>0</v>
      </c>
      <c r="AK11" s="40">
        <f t="shared" si="7"/>
        <v>0</v>
      </c>
      <c r="AL11" s="40" t="e">
        <f t="shared" si="8"/>
        <v>#N/A</v>
      </c>
      <c r="AM11" s="40">
        <f>IF(COUNTIF(AF11:AF13,"B")&gt;1,COLUMN(),0)</f>
        <v>0</v>
      </c>
      <c r="AN11" s="40" t="e">
        <f t="shared" si="9"/>
        <v>#N/A</v>
      </c>
      <c r="AO11" s="40">
        <f t="shared" si="10"/>
        <v>0</v>
      </c>
      <c r="AP11" s="40">
        <f>IF($D11="",0,IF(COUNTIF($D11:$D13,$D11)&gt;1,COLUMN(),0))</f>
        <v>0</v>
      </c>
      <c r="AQ11" s="40">
        <f t="shared" si="11"/>
        <v>0</v>
      </c>
      <c r="AR11" s="40" t="e">
        <f t="shared" ca="1" si="12"/>
        <v>#N/A</v>
      </c>
      <c r="AS11" s="40">
        <f t="shared" si="13"/>
        <v>0</v>
      </c>
      <c r="AT11" s="40" t="e">
        <f t="shared" si="14"/>
        <v>#N/A</v>
      </c>
      <c r="AV11" s="40" t="e">
        <f t="shared" si="15"/>
        <v>#N/A</v>
      </c>
      <c r="AW11" s="40">
        <v>0</v>
      </c>
      <c r="AX11" s="40">
        <f t="shared" si="16"/>
        <v>0</v>
      </c>
      <c r="AZ11" s="40" t="e">
        <f t="shared" si="17"/>
        <v>#N/A</v>
      </c>
      <c r="BB11" s="40" t="s">
        <v>479</v>
      </c>
      <c r="BD11" s="40" t="str">
        <f t="shared" ca="1" si="18"/>
        <v/>
      </c>
      <c r="BE11" s="40" t="str">
        <f t="shared" ca="1" si="19"/>
        <v/>
      </c>
      <c r="BG11" s="40" t="e">
        <f t="shared" ca="1" si="20"/>
        <v>#N/A</v>
      </c>
      <c r="BH11" s="40" t="e">
        <f t="shared" ca="1" si="21"/>
        <v>#N/A</v>
      </c>
      <c r="BJ11" s="40">
        <v>0</v>
      </c>
      <c r="BK11" s="40">
        <v>0</v>
      </c>
      <c r="BL11" s="40">
        <v>0</v>
      </c>
      <c r="BN11" s="40">
        <v>0</v>
      </c>
      <c r="BO11" s="40">
        <v>0</v>
      </c>
      <c r="BP11" s="40">
        <f>IF($O11="",0,IF(COUNTIF($O8:$O13,$O11)&gt;1,COLUMN(),0))</f>
        <v>0</v>
      </c>
      <c r="BQ11" s="40">
        <f t="shared" si="22"/>
        <v>0</v>
      </c>
      <c r="BR11" s="40" t="e">
        <f t="shared" ca="1" si="23"/>
        <v>#N/A</v>
      </c>
      <c r="BS11" s="40">
        <f t="shared" si="24"/>
        <v>0</v>
      </c>
      <c r="BT11" s="40" t="e">
        <f t="shared" si="25"/>
        <v>#N/A</v>
      </c>
      <c r="BV11" s="40" t="e">
        <f t="shared" si="26"/>
        <v>#N/A</v>
      </c>
      <c r="BW11" s="40">
        <f>IF(AND($O11&lt;&gt;"",$O10=""),COLUMN(),0)</f>
        <v>0</v>
      </c>
      <c r="BX11" s="40">
        <f t="shared" si="27"/>
        <v>0</v>
      </c>
      <c r="BZ11" s="40" t="e">
        <f t="shared" si="28"/>
        <v>#N/A</v>
      </c>
      <c r="CB11" s="40" t="s">
        <v>490</v>
      </c>
    </row>
    <row r="12" spans="1:80" ht="19.5" customHeight="1" x14ac:dyDescent="0.15">
      <c r="B12" s="188"/>
      <c r="C12" s="93"/>
      <c r="D12" s="127"/>
      <c r="E12" s="184" t="e">
        <f>VLOOKUP(D12,女子登録!$A$2:$J$948,3,FALSE)</f>
        <v>#N/A</v>
      </c>
      <c r="F12" s="184"/>
      <c r="G12" s="109"/>
      <c r="H12" s="109" t="s">
        <v>395</v>
      </c>
      <c r="I12" s="120" t="e">
        <f>VLOOKUP(D12,女子登録!$A$2:$K$954,5,0)</f>
        <v>#N/A</v>
      </c>
      <c r="J12" s="127"/>
      <c r="K12" s="135"/>
      <c r="L12" s="59"/>
      <c r="M12" s="196"/>
      <c r="N12" s="93"/>
      <c r="O12" s="127"/>
      <c r="P12" s="184" t="e">
        <f>VLOOKUP(O12,女子登録!$A$2:$J$948,3,FALSE)</f>
        <v>#N/A</v>
      </c>
      <c r="Q12" s="184"/>
      <c r="R12" s="109"/>
      <c r="S12" s="109" t="s">
        <v>433</v>
      </c>
      <c r="T12" s="120" t="e">
        <f>VLOOKUP(O12,女子登録!$A$2:$K$954,5,0)</f>
        <v>#N/A</v>
      </c>
      <c r="U12" s="154"/>
      <c r="V12" s="206"/>
      <c r="Y12" s="40" t="str">
        <f t="shared" si="0"/>
        <v/>
      </c>
      <c r="Z12" s="40" t="str">
        <f t="shared" si="1"/>
        <v/>
      </c>
      <c r="AA12" s="40" t="str">
        <f>IF($D$12="","",$D$12)</f>
        <v/>
      </c>
      <c r="AB12" s="40" t="e">
        <f>IF($E$12="","",$E$12)</f>
        <v>#N/A</v>
      </c>
      <c r="AD12" s="40" t="str">
        <f t="shared" ca="1" si="2"/>
        <v/>
      </c>
      <c r="AE12" s="40" t="str">
        <f t="shared" ca="1" si="3"/>
        <v/>
      </c>
      <c r="AF12" s="40" t="str">
        <f t="shared" si="4"/>
        <v/>
      </c>
      <c r="AG12" s="40" t="e">
        <f t="shared" si="5"/>
        <v>#N/A</v>
      </c>
      <c r="AH12" s="40" t="e">
        <f t="shared" si="6"/>
        <v>#N/A</v>
      </c>
      <c r="AJ12" s="40">
        <v>0</v>
      </c>
      <c r="AK12" s="40">
        <f t="shared" si="7"/>
        <v>0</v>
      </c>
      <c r="AL12" s="40" t="e">
        <f t="shared" si="8"/>
        <v>#N/A</v>
      </c>
      <c r="AN12" s="40" t="e">
        <f t="shared" si="9"/>
        <v>#N/A</v>
      </c>
      <c r="AO12" s="40">
        <f t="shared" si="10"/>
        <v>0</v>
      </c>
      <c r="AP12" s="40">
        <f>IF($D12="",0,IF(COUNTIF($D11:$D13,$D12)&gt;1,COLUMN(),0))</f>
        <v>0</v>
      </c>
      <c r="AQ12" s="40">
        <f t="shared" si="11"/>
        <v>0</v>
      </c>
      <c r="AR12" s="40" t="e">
        <f t="shared" ca="1" si="12"/>
        <v>#N/A</v>
      </c>
      <c r="AS12" s="40">
        <f t="shared" si="13"/>
        <v>0</v>
      </c>
      <c r="AT12" s="40" t="e">
        <f t="shared" si="14"/>
        <v>#N/A</v>
      </c>
      <c r="AV12" s="40" t="e">
        <f t="shared" si="15"/>
        <v>#N/A</v>
      </c>
      <c r="AW12" s="40">
        <f>IF(AND($D12&lt;&gt;"",$D11=""),COLUMN(),0)</f>
        <v>0</v>
      </c>
      <c r="AX12" s="40">
        <f t="shared" si="16"/>
        <v>0</v>
      </c>
      <c r="AZ12" s="40" t="e">
        <f t="shared" si="17"/>
        <v>#N/A</v>
      </c>
      <c r="BB12" s="40" t="s">
        <v>479</v>
      </c>
      <c r="BD12" s="40" t="str">
        <f t="shared" ca="1" si="18"/>
        <v/>
      </c>
      <c r="BE12" s="40" t="str">
        <f t="shared" ca="1" si="19"/>
        <v/>
      </c>
      <c r="BG12" s="40" t="e">
        <f t="shared" ca="1" si="20"/>
        <v>#N/A</v>
      </c>
      <c r="BH12" s="40" t="e">
        <f t="shared" ca="1" si="21"/>
        <v>#N/A</v>
      </c>
      <c r="BJ12" s="40">
        <v>0</v>
      </c>
      <c r="BK12" s="40">
        <v>0</v>
      </c>
      <c r="BL12" s="40">
        <v>0</v>
      </c>
      <c r="BN12" s="40">
        <v>0</v>
      </c>
      <c r="BO12" s="40">
        <v>0</v>
      </c>
      <c r="BP12" s="40">
        <f>IF($O12="",0,IF(COUNTIF($O8:$O13,$O12)&gt;1,COLUMN(),0))</f>
        <v>0</v>
      </c>
      <c r="BQ12" s="40">
        <f t="shared" si="22"/>
        <v>0</v>
      </c>
      <c r="BR12" s="40" t="e">
        <f t="shared" ca="1" si="23"/>
        <v>#N/A</v>
      </c>
      <c r="BS12" s="40">
        <f t="shared" si="24"/>
        <v>0</v>
      </c>
      <c r="BT12" s="40" t="e">
        <f t="shared" si="25"/>
        <v>#N/A</v>
      </c>
      <c r="BV12" s="40" t="e">
        <f t="shared" si="26"/>
        <v>#N/A</v>
      </c>
      <c r="BW12" s="40">
        <f>IF(AND($O12&lt;&gt;"",$O11=""),COLUMN(),0)</f>
        <v>0</v>
      </c>
      <c r="BX12" s="40">
        <f t="shared" si="27"/>
        <v>0</v>
      </c>
      <c r="BZ12" s="40" t="e">
        <f t="shared" si="28"/>
        <v>#N/A</v>
      </c>
      <c r="CB12" s="40" t="s">
        <v>490</v>
      </c>
    </row>
    <row r="13" spans="1:80" ht="19.5" customHeight="1" thickBot="1" x14ac:dyDescent="0.2">
      <c r="B13" s="189"/>
      <c r="C13" s="97"/>
      <c r="D13" s="128"/>
      <c r="E13" s="185" t="e">
        <f>VLOOKUP(D13,女子登録!$A$2:$J$948,3,FALSE)</f>
        <v>#N/A</v>
      </c>
      <c r="F13" s="185"/>
      <c r="G13" s="110"/>
      <c r="H13" s="110" t="s">
        <v>395</v>
      </c>
      <c r="I13" s="121" t="e">
        <f>VLOOKUP(D13,女子登録!$A$2:$K$954,5,0)</f>
        <v>#N/A</v>
      </c>
      <c r="J13" s="128"/>
      <c r="K13" s="136"/>
      <c r="L13" s="59"/>
      <c r="M13" s="197"/>
      <c r="N13" s="97"/>
      <c r="O13" s="128"/>
      <c r="P13" s="185" t="e">
        <f>VLOOKUP(O13,女子登録!$A$2:$J$948,3,FALSE)</f>
        <v>#N/A</v>
      </c>
      <c r="Q13" s="185"/>
      <c r="R13" s="110"/>
      <c r="S13" s="110" t="s">
        <v>433</v>
      </c>
      <c r="T13" s="121" t="e">
        <f>VLOOKUP(O13,女子登録!$A$2:$K$954,5,0)</f>
        <v>#N/A</v>
      </c>
      <c r="U13" s="155"/>
      <c r="V13" s="207"/>
      <c r="Y13" s="40" t="str">
        <f t="shared" si="0"/>
        <v/>
      </c>
      <c r="Z13" s="40" t="str">
        <f t="shared" si="1"/>
        <v/>
      </c>
      <c r="AA13" s="40" t="str">
        <f>IF($D$13="","",$D$13)</f>
        <v/>
      </c>
      <c r="AB13" s="40" t="e">
        <f>IF($E$13="","",$E$13)</f>
        <v>#N/A</v>
      </c>
      <c r="AD13" s="40" t="str">
        <f t="shared" ca="1" si="2"/>
        <v/>
      </c>
      <c r="AE13" s="40" t="str">
        <f t="shared" ca="1" si="3"/>
        <v/>
      </c>
      <c r="AF13" s="40" t="str">
        <f t="shared" si="4"/>
        <v/>
      </c>
      <c r="AG13" s="40" t="e">
        <f t="shared" si="5"/>
        <v>#N/A</v>
      </c>
      <c r="AH13" s="40" t="e">
        <f t="shared" si="6"/>
        <v>#N/A</v>
      </c>
      <c r="AJ13" s="40">
        <v>0</v>
      </c>
      <c r="AK13" s="40">
        <f t="shared" si="7"/>
        <v>0</v>
      </c>
      <c r="AL13" s="40" t="e">
        <f t="shared" si="8"/>
        <v>#N/A</v>
      </c>
      <c r="AN13" s="40" t="e">
        <f t="shared" si="9"/>
        <v>#N/A</v>
      </c>
      <c r="AO13" s="40">
        <f t="shared" si="10"/>
        <v>0</v>
      </c>
      <c r="AP13" s="40">
        <f>IF($D13="",0,IF(COUNTIF($D11:$D13,$D13)&gt;1,COLUMN(),0))</f>
        <v>0</v>
      </c>
      <c r="AQ13" s="40">
        <f t="shared" si="11"/>
        <v>0</v>
      </c>
      <c r="AR13" s="40" t="e">
        <f t="shared" ca="1" si="12"/>
        <v>#N/A</v>
      </c>
      <c r="AS13" s="40">
        <f t="shared" si="13"/>
        <v>0</v>
      </c>
      <c r="AT13" s="40" t="e">
        <f t="shared" si="14"/>
        <v>#N/A</v>
      </c>
      <c r="AV13" s="40" t="e">
        <f t="shared" si="15"/>
        <v>#N/A</v>
      </c>
      <c r="AW13" s="40">
        <f>IF(AND($D13&lt;&gt;"",$D12=""),COLUMN(),0)</f>
        <v>0</v>
      </c>
      <c r="AX13" s="40">
        <f t="shared" si="16"/>
        <v>0</v>
      </c>
      <c r="AZ13" s="40" t="e">
        <f t="shared" si="17"/>
        <v>#N/A</v>
      </c>
      <c r="BB13" s="40" t="s">
        <v>479</v>
      </c>
      <c r="BD13" s="40" t="str">
        <f t="shared" ca="1" si="18"/>
        <v/>
      </c>
      <c r="BE13" s="40" t="str">
        <f t="shared" ca="1" si="19"/>
        <v/>
      </c>
      <c r="BG13" s="40" t="e">
        <f t="shared" ca="1" si="20"/>
        <v>#N/A</v>
      </c>
      <c r="BH13" s="40" t="e">
        <f t="shared" ca="1" si="21"/>
        <v>#N/A</v>
      </c>
      <c r="BJ13" s="40">
        <v>0</v>
      </c>
      <c r="BK13" s="40">
        <v>0</v>
      </c>
      <c r="BL13" s="40">
        <v>0</v>
      </c>
      <c r="BN13" s="40">
        <v>0</v>
      </c>
      <c r="BO13" s="40">
        <v>0</v>
      </c>
      <c r="BP13" s="40">
        <f>IF($O13="",0,IF(COUNTIF($O8:$O13,$O13)&gt;1,COLUMN(),0))</f>
        <v>0</v>
      </c>
      <c r="BQ13" s="40">
        <f t="shared" si="22"/>
        <v>0</v>
      </c>
      <c r="BR13" s="40" t="e">
        <f t="shared" ca="1" si="23"/>
        <v>#N/A</v>
      </c>
      <c r="BS13" s="40">
        <f t="shared" si="24"/>
        <v>0</v>
      </c>
      <c r="BT13" s="40" t="e">
        <f t="shared" si="25"/>
        <v>#N/A</v>
      </c>
      <c r="BV13" s="40" t="e">
        <f t="shared" si="26"/>
        <v>#N/A</v>
      </c>
      <c r="BW13" s="40">
        <f>IF(AND($O13&lt;&gt;"",$O12=""),COLUMN(),0)</f>
        <v>0</v>
      </c>
      <c r="BX13" s="40">
        <f t="shared" si="27"/>
        <v>0</v>
      </c>
      <c r="BZ13" s="40" t="e">
        <f t="shared" si="28"/>
        <v>#N/A</v>
      </c>
      <c r="CB13" s="40" t="s">
        <v>490</v>
      </c>
    </row>
    <row r="14" spans="1:80" ht="19.5" customHeight="1" x14ac:dyDescent="0.15">
      <c r="B14" s="202" t="s">
        <v>397</v>
      </c>
      <c r="C14" s="103"/>
      <c r="D14" s="129"/>
      <c r="E14" s="183" t="e">
        <f>VLOOKUP(D14,女子登録!$A$2:$J$948,3,FALSE)</f>
        <v>#N/A</v>
      </c>
      <c r="F14" s="183"/>
      <c r="G14" s="111"/>
      <c r="H14" s="111" t="s">
        <v>397</v>
      </c>
      <c r="I14" s="122" t="e">
        <f>VLOOKUP(D14,女子登録!$A$2:$K$954,5,0)</f>
        <v>#N/A</v>
      </c>
      <c r="J14" s="129"/>
      <c r="K14" s="134"/>
      <c r="L14" s="59"/>
      <c r="M14" s="199" t="s">
        <v>435</v>
      </c>
      <c r="N14" s="101"/>
      <c r="O14" s="129"/>
      <c r="P14" s="183" t="e">
        <f>VLOOKUP(O14,女子登録!$A$2:$J$948,3,FALSE)</f>
        <v>#N/A</v>
      </c>
      <c r="Q14" s="183"/>
      <c r="R14" s="111"/>
      <c r="S14" s="111" t="s">
        <v>435</v>
      </c>
      <c r="T14" s="122" t="e">
        <f>VLOOKUP(O14,女子登録!$A$2:$K$954,5,0)</f>
        <v>#N/A</v>
      </c>
      <c r="U14" s="153"/>
      <c r="V14" s="208"/>
      <c r="Y14" s="40" t="str">
        <f t="shared" si="0"/>
        <v/>
      </c>
      <c r="Z14" s="40" t="str">
        <f t="shared" si="1"/>
        <v/>
      </c>
      <c r="AA14" s="40" t="str">
        <f>IF($D$14="","",$D$14)</f>
        <v/>
      </c>
      <c r="AB14" s="40" t="e">
        <f>IF($E$14="","",$E$14)</f>
        <v>#N/A</v>
      </c>
      <c r="AD14" s="40" t="str">
        <f t="shared" ca="1" si="2"/>
        <v/>
      </c>
      <c r="AE14" s="40" t="str">
        <f t="shared" ca="1" si="3"/>
        <v/>
      </c>
      <c r="AF14" s="40" t="str">
        <f t="shared" si="4"/>
        <v/>
      </c>
      <c r="AG14" s="40" t="e">
        <f t="shared" si="5"/>
        <v>#N/A</v>
      </c>
      <c r="AH14" s="40" t="e">
        <f t="shared" si="6"/>
        <v>#N/A</v>
      </c>
      <c r="AJ14" s="40">
        <v>0</v>
      </c>
      <c r="AK14" s="40">
        <f t="shared" si="7"/>
        <v>0</v>
      </c>
      <c r="AL14" s="40" t="e">
        <f t="shared" si="8"/>
        <v>#N/A</v>
      </c>
      <c r="AM14" s="40">
        <f>IF(COUNTIF(AF14:AF16,"B")&gt;1,COLUMN(),0)</f>
        <v>0</v>
      </c>
      <c r="AN14" s="40" t="e">
        <f t="shared" si="9"/>
        <v>#N/A</v>
      </c>
      <c r="AO14" s="40">
        <f t="shared" si="10"/>
        <v>0</v>
      </c>
      <c r="AP14" s="40">
        <f>IF($D14="",0,IF(COUNTIF($D14:$D16,$D14)&gt;1,COLUMN(),0))</f>
        <v>0</v>
      </c>
      <c r="AQ14" s="40">
        <f t="shared" si="11"/>
        <v>0</v>
      </c>
      <c r="AR14" s="40" t="e">
        <f t="shared" ca="1" si="12"/>
        <v>#N/A</v>
      </c>
      <c r="AS14" s="40">
        <f t="shared" si="13"/>
        <v>0</v>
      </c>
      <c r="AT14" s="40" t="e">
        <f t="shared" si="14"/>
        <v>#N/A</v>
      </c>
      <c r="AV14" s="40" t="e">
        <f t="shared" si="15"/>
        <v>#N/A</v>
      </c>
      <c r="AW14" s="40">
        <v>0</v>
      </c>
      <c r="AX14" s="40">
        <f t="shared" si="16"/>
        <v>0</v>
      </c>
      <c r="AZ14" s="40" t="e">
        <f t="shared" si="17"/>
        <v>#N/A</v>
      </c>
      <c r="BB14" s="40" t="s">
        <v>480</v>
      </c>
      <c r="BD14" s="40" t="str">
        <f t="shared" ca="1" si="18"/>
        <v/>
      </c>
      <c r="BE14" s="40" t="str">
        <f t="shared" ca="1" si="19"/>
        <v/>
      </c>
      <c r="BF14" s="40" t="str">
        <f>LEFT($U14)</f>
        <v/>
      </c>
      <c r="BG14" s="40" t="e">
        <f t="shared" si="20"/>
        <v>#N/A</v>
      </c>
      <c r="BH14" s="40" t="e">
        <f t="shared" si="21"/>
        <v>#N/A</v>
      </c>
      <c r="BJ14" s="40">
        <f>IF(AND($O14&lt;&gt;"",$O15=""),COLUMN(),0)</f>
        <v>0</v>
      </c>
      <c r="BK14" s="40">
        <f>IF(ISNUMBER(VALUE($V14))=TRUE,0,COLUMN())</f>
        <v>0</v>
      </c>
      <c r="BL14" s="40" t="e">
        <f>IF(AND($V14="",OR($U14&lt;&gt;"",$P14&lt;&gt;"",$O14&lt;&gt;"")),COLUMN(),0)</f>
        <v>#N/A</v>
      </c>
      <c r="BM14" s="40">
        <f>IF(COUNTIF(BF14:BF16,"B")&gt;1,COLUMN(),0)</f>
        <v>0</v>
      </c>
      <c r="BN14" s="40" t="e">
        <f>IF(AND($U14="",OR($V14&lt;&gt;"",$P14&lt;&gt;"",$O14&lt;&gt;"")),COLUMN(),0)</f>
        <v>#N/A</v>
      </c>
      <c r="BO14" s="40">
        <v>0</v>
      </c>
      <c r="BP14" s="40">
        <f>IF($O14="",0,IF(COUNTIF($O14:$O19,$O14)&gt;1,COLUMN(),0))</f>
        <v>0</v>
      </c>
      <c r="BQ14" s="40">
        <f t="shared" si="22"/>
        <v>0</v>
      </c>
      <c r="BR14" s="40" t="e">
        <f t="shared" ca="1" si="23"/>
        <v>#N/A</v>
      </c>
      <c r="BS14" s="40">
        <f t="shared" si="24"/>
        <v>0</v>
      </c>
      <c r="BT14" s="40" t="e">
        <f t="shared" si="25"/>
        <v>#N/A</v>
      </c>
      <c r="BV14" s="40" t="e">
        <f t="shared" si="26"/>
        <v>#N/A</v>
      </c>
      <c r="BW14" s="40">
        <v>0</v>
      </c>
      <c r="BX14" s="40">
        <f t="shared" si="27"/>
        <v>0</v>
      </c>
      <c r="BZ14" s="40" t="e">
        <f t="shared" si="28"/>
        <v>#N/A</v>
      </c>
      <c r="CB14" s="40" t="s">
        <v>491</v>
      </c>
    </row>
    <row r="15" spans="1:80" ht="19.5" customHeight="1" x14ac:dyDescent="0.15">
      <c r="B15" s="203"/>
      <c r="C15" s="94"/>
      <c r="D15" s="127"/>
      <c r="E15" s="184" t="e">
        <f>VLOOKUP(D15,女子登録!$A$2:$J$948,3,FALSE)</f>
        <v>#N/A</v>
      </c>
      <c r="F15" s="184"/>
      <c r="G15" s="109"/>
      <c r="H15" s="109" t="s">
        <v>397</v>
      </c>
      <c r="I15" s="120" t="e">
        <f>VLOOKUP(D15,女子登録!$A$2:$K$954,5,0)</f>
        <v>#N/A</v>
      </c>
      <c r="J15" s="127"/>
      <c r="K15" s="135"/>
      <c r="L15" s="59"/>
      <c r="M15" s="200"/>
      <c r="N15" s="95"/>
      <c r="O15" s="127"/>
      <c r="P15" s="184" t="e">
        <f>VLOOKUP(O15,女子登録!$A$2:$J$948,3,FALSE)</f>
        <v>#N/A</v>
      </c>
      <c r="Q15" s="184"/>
      <c r="R15" s="109"/>
      <c r="S15" s="109" t="s">
        <v>435</v>
      </c>
      <c r="T15" s="120" t="e">
        <f>VLOOKUP(O15,女子登録!$A$2:$K$954,5,0)</f>
        <v>#N/A</v>
      </c>
      <c r="U15" s="154"/>
      <c r="V15" s="206"/>
      <c r="Y15" s="40" t="str">
        <f t="shared" si="0"/>
        <v/>
      </c>
      <c r="Z15" s="40" t="str">
        <f t="shared" si="1"/>
        <v/>
      </c>
      <c r="AA15" s="40" t="str">
        <f>IF($D$15="","",$D$15)</f>
        <v/>
      </c>
      <c r="AB15" s="40" t="e">
        <f>IF($E$15="","",$E$15)</f>
        <v>#N/A</v>
      </c>
      <c r="AD15" s="40" t="str">
        <f t="shared" ca="1" si="2"/>
        <v/>
      </c>
      <c r="AE15" s="40" t="str">
        <f t="shared" ca="1" si="3"/>
        <v/>
      </c>
      <c r="AF15" s="40" t="str">
        <f t="shared" si="4"/>
        <v/>
      </c>
      <c r="AG15" s="40" t="e">
        <f t="shared" si="5"/>
        <v>#N/A</v>
      </c>
      <c r="AH15" s="40" t="e">
        <f t="shared" si="6"/>
        <v>#N/A</v>
      </c>
      <c r="AJ15" s="40">
        <v>0</v>
      </c>
      <c r="AK15" s="40">
        <f t="shared" si="7"/>
        <v>0</v>
      </c>
      <c r="AL15" s="40" t="e">
        <f t="shared" si="8"/>
        <v>#N/A</v>
      </c>
      <c r="AN15" s="40" t="e">
        <f t="shared" si="9"/>
        <v>#N/A</v>
      </c>
      <c r="AO15" s="40">
        <f t="shared" si="10"/>
        <v>0</v>
      </c>
      <c r="AP15" s="40">
        <f>IF($D15="",0,IF(COUNTIF($D14:$D16,$D15)&gt;1,COLUMN(),0))</f>
        <v>0</v>
      </c>
      <c r="AQ15" s="40">
        <f t="shared" si="11"/>
        <v>0</v>
      </c>
      <c r="AR15" s="40" t="e">
        <f t="shared" ca="1" si="12"/>
        <v>#N/A</v>
      </c>
      <c r="AS15" s="40">
        <f t="shared" si="13"/>
        <v>0</v>
      </c>
      <c r="AT15" s="40" t="e">
        <f t="shared" si="14"/>
        <v>#N/A</v>
      </c>
      <c r="AV15" s="40" t="e">
        <f t="shared" si="15"/>
        <v>#N/A</v>
      </c>
      <c r="AW15" s="40">
        <f>IF(AND($D15&lt;&gt;"",$D14=""),COLUMN(),0)</f>
        <v>0</v>
      </c>
      <c r="AX15" s="40">
        <f t="shared" si="16"/>
        <v>0</v>
      </c>
      <c r="AZ15" s="40" t="e">
        <f t="shared" si="17"/>
        <v>#N/A</v>
      </c>
      <c r="BB15" s="40" t="s">
        <v>480</v>
      </c>
      <c r="BD15" s="40" t="str">
        <f t="shared" ca="1" si="18"/>
        <v/>
      </c>
      <c r="BE15" s="40" t="str">
        <f t="shared" ca="1" si="19"/>
        <v/>
      </c>
      <c r="BG15" s="40" t="e">
        <f t="shared" ca="1" si="20"/>
        <v>#N/A</v>
      </c>
      <c r="BH15" s="40" t="e">
        <f t="shared" ca="1" si="21"/>
        <v>#N/A</v>
      </c>
      <c r="BJ15" s="40">
        <f>IF(AND($O15&lt;&gt;"",$O16=""),COLUMN(),0)</f>
        <v>0</v>
      </c>
      <c r="BK15" s="40">
        <v>0</v>
      </c>
      <c r="BL15" s="40">
        <v>0</v>
      </c>
      <c r="BN15" s="40">
        <v>0</v>
      </c>
      <c r="BO15" s="40">
        <v>0</v>
      </c>
      <c r="BP15" s="40">
        <f>IF($O15="",0,IF(COUNTIF($O14:$O19,$O15)&gt;1,COLUMN(),0))</f>
        <v>0</v>
      </c>
      <c r="BQ15" s="40">
        <f t="shared" si="22"/>
        <v>0</v>
      </c>
      <c r="BR15" s="40" t="e">
        <f t="shared" ca="1" si="23"/>
        <v>#N/A</v>
      </c>
      <c r="BS15" s="40">
        <f t="shared" si="24"/>
        <v>0</v>
      </c>
      <c r="BT15" s="40" t="e">
        <f t="shared" si="25"/>
        <v>#N/A</v>
      </c>
      <c r="BV15" s="40" t="e">
        <f t="shared" si="26"/>
        <v>#N/A</v>
      </c>
      <c r="BW15" s="40">
        <f>IF(AND($O15&lt;&gt;"",$O14=""),COLUMN(),0)</f>
        <v>0</v>
      </c>
      <c r="BX15" s="40">
        <f t="shared" si="27"/>
        <v>0</v>
      </c>
      <c r="BZ15" s="40" t="e">
        <f t="shared" si="28"/>
        <v>#N/A</v>
      </c>
      <c r="CB15" s="40" t="s">
        <v>491</v>
      </c>
    </row>
    <row r="16" spans="1:80" ht="19.5" customHeight="1" thickBot="1" x14ac:dyDescent="0.2">
      <c r="B16" s="204"/>
      <c r="C16" s="104"/>
      <c r="D16" s="128"/>
      <c r="E16" s="185" t="e">
        <f>VLOOKUP(D16,女子登録!$A$2:$J$948,3,FALSE)</f>
        <v>#N/A</v>
      </c>
      <c r="F16" s="185"/>
      <c r="G16" s="110"/>
      <c r="H16" s="110" t="s">
        <v>397</v>
      </c>
      <c r="I16" s="121" t="e">
        <f>VLOOKUP(D16,女子登録!$A$2:$K$954,5,0)</f>
        <v>#N/A</v>
      </c>
      <c r="J16" s="128"/>
      <c r="K16" s="136"/>
      <c r="L16" s="59"/>
      <c r="M16" s="201"/>
      <c r="N16" s="94"/>
      <c r="O16" s="127"/>
      <c r="P16" s="184" t="e">
        <f>VLOOKUP(O16,女子登録!$A$2:$J$948,3,FALSE)</f>
        <v>#N/A</v>
      </c>
      <c r="Q16" s="184"/>
      <c r="R16" s="109"/>
      <c r="S16" s="109" t="s">
        <v>435</v>
      </c>
      <c r="T16" s="120" t="e">
        <f>VLOOKUP(O16,女子登録!$A$2:$K$954,5,0)</f>
        <v>#N/A</v>
      </c>
      <c r="U16" s="154"/>
      <c r="V16" s="206"/>
      <c r="Y16" s="40" t="str">
        <f t="shared" si="0"/>
        <v/>
      </c>
      <c r="Z16" s="40" t="str">
        <f t="shared" si="1"/>
        <v/>
      </c>
      <c r="AA16" s="40" t="str">
        <f>IF($D$16="","",$D$16)</f>
        <v/>
      </c>
      <c r="AB16" s="40" t="e">
        <f>IF($E$16="","",$E$16)</f>
        <v>#N/A</v>
      </c>
      <c r="AD16" s="40" t="str">
        <f t="shared" ca="1" si="2"/>
        <v/>
      </c>
      <c r="AE16" s="40" t="str">
        <f t="shared" ca="1" si="3"/>
        <v/>
      </c>
      <c r="AF16" s="40" t="str">
        <f t="shared" si="4"/>
        <v/>
      </c>
      <c r="AG16" s="40" t="e">
        <f t="shared" si="5"/>
        <v>#N/A</v>
      </c>
      <c r="AH16" s="40" t="e">
        <f t="shared" si="6"/>
        <v>#N/A</v>
      </c>
      <c r="AJ16" s="40">
        <v>0</v>
      </c>
      <c r="AK16" s="40">
        <f t="shared" si="7"/>
        <v>0</v>
      </c>
      <c r="AL16" s="40" t="e">
        <f t="shared" si="8"/>
        <v>#N/A</v>
      </c>
      <c r="AN16" s="40" t="e">
        <f t="shared" si="9"/>
        <v>#N/A</v>
      </c>
      <c r="AO16" s="40">
        <f t="shared" si="10"/>
        <v>0</v>
      </c>
      <c r="AP16" s="40">
        <f>IF($D16="",0,IF(COUNTIF($D14:$D16,$D16)&gt;1,COLUMN(),0))</f>
        <v>0</v>
      </c>
      <c r="AQ16" s="40">
        <f t="shared" si="11"/>
        <v>0</v>
      </c>
      <c r="AR16" s="40" t="e">
        <f t="shared" ca="1" si="12"/>
        <v>#N/A</v>
      </c>
      <c r="AS16" s="40">
        <f t="shared" si="13"/>
        <v>0</v>
      </c>
      <c r="AT16" s="40" t="e">
        <f t="shared" si="14"/>
        <v>#N/A</v>
      </c>
      <c r="AV16" s="40" t="e">
        <f t="shared" si="15"/>
        <v>#N/A</v>
      </c>
      <c r="AW16" s="40">
        <f>IF(AND($D16&lt;&gt;"",$D15=""),COLUMN(),0)</f>
        <v>0</v>
      </c>
      <c r="AX16" s="40">
        <f t="shared" si="16"/>
        <v>0</v>
      </c>
      <c r="AZ16" s="40" t="e">
        <f t="shared" si="17"/>
        <v>#N/A</v>
      </c>
      <c r="BB16" s="40" t="s">
        <v>480</v>
      </c>
      <c r="BD16" s="40" t="str">
        <f t="shared" ca="1" si="18"/>
        <v/>
      </c>
      <c r="BE16" s="40" t="str">
        <f t="shared" ca="1" si="19"/>
        <v/>
      </c>
      <c r="BG16" s="40" t="e">
        <f t="shared" ca="1" si="20"/>
        <v>#N/A</v>
      </c>
      <c r="BH16" s="40" t="e">
        <f t="shared" ca="1" si="21"/>
        <v>#N/A</v>
      </c>
      <c r="BJ16" s="40">
        <f>IF(AND($O16&lt;&gt;"",$O17=""),COLUMN(),0)</f>
        <v>0</v>
      </c>
      <c r="BK16" s="40">
        <v>0</v>
      </c>
      <c r="BL16" s="40">
        <v>0</v>
      </c>
      <c r="BN16" s="40">
        <v>0</v>
      </c>
      <c r="BO16" s="40">
        <v>0</v>
      </c>
      <c r="BP16" s="40">
        <f>IF($O16="",0,IF(COUNTIF($O14:$O19,$O16)&gt;1,COLUMN(),0))</f>
        <v>0</v>
      </c>
      <c r="BQ16" s="40">
        <f t="shared" si="22"/>
        <v>0</v>
      </c>
      <c r="BR16" s="40" t="e">
        <f t="shared" ca="1" si="23"/>
        <v>#N/A</v>
      </c>
      <c r="BS16" s="40">
        <f t="shared" si="24"/>
        <v>0</v>
      </c>
      <c r="BT16" s="40" t="e">
        <f t="shared" si="25"/>
        <v>#N/A</v>
      </c>
      <c r="BV16" s="40" t="e">
        <f t="shared" si="26"/>
        <v>#N/A</v>
      </c>
      <c r="BW16" s="40">
        <f>IF(AND($O16&lt;&gt;"",$O15=""),COLUMN(),0)</f>
        <v>0</v>
      </c>
      <c r="BX16" s="40">
        <f t="shared" si="27"/>
        <v>0</v>
      </c>
      <c r="BZ16" s="40" t="e">
        <f t="shared" si="28"/>
        <v>#N/A</v>
      </c>
      <c r="CB16" s="40" t="s">
        <v>491</v>
      </c>
    </row>
    <row r="17" spans="2:80" ht="19.5" customHeight="1" x14ac:dyDescent="0.15">
      <c r="B17" s="192" t="s">
        <v>399</v>
      </c>
      <c r="C17" s="101"/>
      <c r="D17" s="129"/>
      <c r="E17" s="183" t="e">
        <f>VLOOKUP(D17,女子登録!$A$2:$J$948,3,FALSE)</f>
        <v>#N/A</v>
      </c>
      <c r="F17" s="183"/>
      <c r="G17" s="111"/>
      <c r="H17" s="111" t="s">
        <v>399</v>
      </c>
      <c r="I17" s="122" t="e">
        <f>VLOOKUP(D17,女子登録!$A$2:$K$954,5,0)</f>
        <v>#N/A</v>
      </c>
      <c r="J17" s="129"/>
      <c r="K17" s="134"/>
      <c r="L17" s="59"/>
      <c r="M17" s="196"/>
      <c r="N17" s="96"/>
      <c r="O17" s="127"/>
      <c r="P17" s="184" t="e">
        <f>VLOOKUP(O17,女子登録!$A$2:$J$948,3,FALSE)</f>
        <v>#N/A</v>
      </c>
      <c r="Q17" s="184"/>
      <c r="R17" s="109"/>
      <c r="S17" s="109" t="s">
        <v>435</v>
      </c>
      <c r="T17" s="120" t="e">
        <f>VLOOKUP(O17,女子登録!$A$2:$K$954,5,0)</f>
        <v>#N/A</v>
      </c>
      <c r="U17" s="154"/>
      <c r="V17" s="206"/>
      <c r="Y17" s="40" t="str">
        <f t="shared" si="0"/>
        <v/>
      </c>
      <c r="Z17" s="40" t="str">
        <f t="shared" si="1"/>
        <v/>
      </c>
      <c r="AA17" s="40" t="str">
        <f>IF($D$17="","",$D$17)</f>
        <v/>
      </c>
      <c r="AB17" s="40" t="e">
        <f>IF($E$17="","",$E$17)</f>
        <v>#N/A</v>
      </c>
      <c r="AD17" s="40" t="str">
        <f t="shared" ca="1" si="2"/>
        <v/>
      </c>
      <c r="AE17" s="40" t="str">
        <f t="shared" ca="1" si="3"/>
        <v/>
      </c>
      <c r="AF17" s="40" t="str">
        <f t="shared" si="4"/>
        <v/>
      </c>
      <c r="AG17" s="40" t="e">
        <f t="shared" si="5"/>
        <v>#N/A</v>
      </c>
      <c r="AH17" s="40" t="e">
        <f t="shared" si="6"/>
        <v>#N/A</v>
      </c>
      <c r="AJ17" s="40">
        <v>0</v>
      </c>
      <c r="AK17" s="40">
        <f t="shared" si="7"/>
        <v>0</v>
      </c>
      <c r="AL17" s="40" t="e">
        <f t="shared" si="8"/>
        <v>#N/A</v>
      </c>
      <c r="AM17" s="40">
        <f>IF(COUNTIF(AF17:AF19,"B")&gt;1,COLUMN(),0)</f>
        <v>0</v>
      </c>
      <c r="AN17" s="40" t="e">
        <f t="shared" si="9"/>
        <v>#N/A</v>
      </c>
      <c r="AO17" s="40">
        <f t="shared" si="10"/>
        <v>0</v>
      </c>
      <c r="AP17" s="40">
        <f>IF($D17="",0,IF(COUNTIF($D17:$D19,$D17)&gt;1,COLUMN(),0))</f>
        <v>0</v>
      </c>
      <c r="AQ17" s="40">
        <f t="shared" si="11"/>
        <v>0</v>
      </c>
      <c r="AR17" s="40" t="e">
        <f t="shared" ca="1" si="12"/>
        <v>#N/A</v>
      </c>
      <c r="AS17" s="40">
        <f t="shared" si="13"/>
        <v>0</v>
      </c>
      <c r="AT17" s="40" t="e">
        <f t="shared" si="14"/>
        <v>#N/A</v>
      </c>
      <c r="AV17" s="40" t="e">
        <f t="shared" si="15"/>
        <v>#N/A</v>
      </c>
      <c r="AW17" s="40">
        <v>0</v>
      </c>
      <c r="AX17" s="40">
        <f t="shared" si="16"/>
        <v>0</v>
      </c>
      <c r="AZ17" s="40" t="e">
        <f t="shared" si="17"/>
        <v>#N/A</v>
      </c>
      <c r="BB17" s="40" t="s">
        <v>481</v>
      </c>
      <c r="BD17" s="40" t="str">
        <f t="shared" ca="1" si="18"/>
        <v/>
      </c>
      <c r="BE17" s="40" t="str">
        <f t="shared" ca="1" si="19"/>
        <v/>
      </c>
      <c r="BG17" s="40" t="e">
        <f t="shared" ca="1" si="20"/>
        <v>#N/A</v>
      </c>
      <c r="BH17" s="40" t="e">
        <f t="shared" ca="1" si="21"/>
        <v>#N/A</v>
      </c>
      <c r="BJ17" s="40">
        <v>0</v>
      </c>
      <c r="BK17" s="40">
        <v>0</v>
      </c>
      <c r="BL17" s="40">
        <v>0</v>
      </c>
      <c r="BN17" s="40">
        <v>0</v>
      </c>
      <c r="BO17" s="40">
        <v>0</v>
      </c>
      <c r="BP17" s="40">
        <f>IF($O17="",0,IF(COUNTIF($O14:$O19,$O17)&gt;1,COLUMN(),0))</f>
        <v>0</v>
      </c>
      <c r="BQ17" s="40">
        <f t="shared" si="22"/>
        <v>0</v>
      </c>
      <c r="BR17" s="40" t="e">
        <f t="shared" ca="1" si="23"/>
        <v>#N/A</v>
      </c>
      <c r="BS17" s="40">
        <f t="shared" si="24"/>
        <v>0</v>
      </c>
      <c r="BT17" s="40" t="e">
        <f t="shared" si="25"/>
        <v>#N/A</v>
      </c>
      <c r="BV17" s="40" t="e">
        <f t="shared" si="26"/>
        <v>#N/A</v>
      </c>
      <c r="BW17" s="40">
        <f>IF(AND($O17&lt;&gt;"",$O16=""),COLUMN(),0)</f>
        <v>0</v>
      </c>
      <c r="BX17" s="40">
        <f t="shared" si="27"/>
        <v>0</v>
      </c>
      <c r="BZ17" s="40" t="e">
        <f t="shared" si="28"/>
        <v>#N/A</v>
      </c>
      <c r="CB17" s="40" t="s">
        <v>491</v>
      </c>
    </row>
    <row r="18" spans="2:80" ht="19.5" customHeight="1" x14ac:dyDescent="0.15">
      <c r="B18" s="188"/>
      <c r="C18" s="93"/>
      <c r="D18" s="127"/>
      <c r="E18" s="184" t="e">
        <f>VLOOKUP(D18,女子登録!$A$2:$J$948,3,FALSE)</f>
        <v>#N/A</v>
      </c>
      <c r="F18" s="184"/>
      <c r="G18" s="109"/>
      <c r="H18" s="109" t="s">
        <v>399</v>
      </c>
      <c r="I18" s="120" t="e">
        <f>VLOOKUP(D18,女子登録!$A$2:$K$954,5,0)</f>
        <v>#N/A</v>
      </c>
      <c r="J18" s="127"/>
      <c r="K18" s="135"/>
      <c r="L18" s="59"/>
      <c r="M18" s="196"/>
      <c r="N18" s="93"/>
      <c r="O18" s="127"/>
      <c r="P18" s="184" t="e">
        <f>VLOOKUP(O18,女子登録!$A$2:$J$948,3,FALSE)</f>
        <v>#N/A</v>
      </c>
      <c r="Q18" s="184"/>
      <c r="R18" s="109"/>
      <c r="S18" s="109" t="s">
        <v>435</v>
      </c>
      <c r="T18" s="120" t="e">
        <f>VLOOKUP(O18,女子登録!$A$2:$K$954,5,0)</f>
        <v>#N/A</v>
      </c>
      <c r="U18" s="154"/>
      <c r="V18" s="206"/>
      <c r="Y18" s="40" t="str">
        <f t="shared" si="0"/>
        <v/>
      </c>
      <c r="Z18" s="40" t="str">
        <f t="shared" si="1"/>
        <v/>
      </c>
      <c r="AA18" s="40" t="str">
        <f>IF($D$18="","",$D$18)</f>
        <v/>
      </c>
      <c r="AB18" s="40" t="e">
        <f>IF($E$18="","",$E$18)</f>
        <v>#N/A</v>
      </c>
      <c r="AD18" s="40" t="str">
        <f t="shared" ca="1" si="2"/>
        <v/>
      </c>
      <c r="AE18" s="40" t="str">
        <f t="shared" ca="1" si="3"/>
        <v/>
      </c>
      <c r="AF18" s="40" t="str">
        <f t="shared" si="4"/>
        <v/>
      </c>
      <c r="AG18" s="40" t="e">
        <f t="shared" si="5"/>
        <v>#N/A</v>
      </c>
      <c r="AH18" s="40" t="e">
        <f t="shared" si="6"/>
        <v>#N/A</v>
      </c>
      <c r="AJ18" s="40">
        <v>0</v>
      </c>
      <c r="AK18" s="40">
        <f t="shared" si="7"/>
        <v>0</v>
      </c>
      <c r="AL18" s="40" t="e">
        <f t="shared" si="8"/>
        <v>#N/A</v>
      </c>
      <c r="AN18" s="40" t="e">
        <f t="shared" si="9"/>
        <v>#N/A</v>
      </c>
      <c r="AO18" s="40">
        <f t="shared" si="10"/>
        <v>0</v>
      </c>
      <c r="AP18" s="40">
        <f>IF($D18="",0,IF(COUNTIF($D17:$D19,$D18)&gt;1,COLUMN(),0))</f>
        <v>0</v>
      </c>
      <c r="AQ18" s="40">
        <f t="shared" si="11"/>
        <v>0</v>
      </c>
      <c r="AR18" s="40" t="e">
        <f t="shared" ca="1" si="12"/>
        <v>#N/A</v>
      </c>
      <c r="AS18" s="40">
        <f t="shared" si="13"/>
        <v>0</v>
      </c>
      <c r="AT18" s="40" t="e">
        <f t="shared" si="14"/>
        <v>#N/A</v>
      </c>
      <c r="AV18" s="40" t="e">
        <f t="shared" si="15"/>
        <v>#N/A</v>
      </c>
      <c r="AW18" s="40">
        <f>IF(AND($D18&lt;&gt;"",$D17=""),COLUMN(),0)</f>
        <v>0</v>
      </c>
      <c r="AX18" s="40">
        <f t="shared" si="16"/>
        <v>0</v>
      </c>
      <c r="AZ18" s="40" t="e">
        <f t="shared" si="17"/>
        <v>#N/A</v>
      </c>
      <c r="BB18" s="40" t="s">
        <v>481</v>
      </c>
      <c r="BD18" s="40" t="str">
        <f t="shared" ca="1" si="18"/>
        <v/>
      </c>
      <c r="BE18" s="40" t="str">
        <f t="shared" ca="1" si="19"/>
        <v/>
      </c>
      <c r="BG18" s="40" t="e">
        <f t="shared" ca="1" si="20"/>
        <v>#N/A</v>
      </c>
      <c r="BH18" s="40" t="e">
        <f t="shared" ca="1" si="21"/>
        <v>#N/A</v>
      </c>
      <c r="BJ18" s="40">
        <v>0</v>
      </c>
      <c r="BK18" s="40">
        <v>0</v>
      </c>
      <c r="BL18" s="40">
        <v>0</v>
      </c>
      <c r="BN18" s="40">
        <v>0</v>
      </c>
      <c r="BO18" s="40">
        <v>0</v>
      </c>
      <c r="BP18" s="40">
        <f>IF($O18="",0,IF(COUNTIF($O14:$O19,$O18)&gt;1,COLUMN(),0))</f>
        <v>0</v>
      </c>
      <c r="BQ18" s="40">
        <f t="shared" si="22"/>
        <v>0</v>
      </c>
      <c r="BR18" s="40" t="e">
        <f t="shared" ca="1" si="23"/>
        <v>#N/A</v>
      </c>
      <c r="BS18" s="40">
        <f t="shared" si="24"/>
        <v>0</v>
      </c>
      <c r="BT18" s="40" t="e">
        <f t="shared" si="25"/>
        <v>#N/A</v>
      </c>
      <c r="BV18" s="40" t="e">
        <f t="shared" si="26"/>
        <v>#N/A</v>
      </c>
      <c r="BW18" s="40">
        <f>IF(AND($O18&lt;&gt;"",$O17=""),COLUMN(),0)</f>
        <v>0</v>
      </c>
      <c r="BX18" s="40">
        <f t="shared" si="27"/>
        <v>0</v>
      </c>
      <c r="BZ18" s="40" t="e">
        <f t="shared" si="28"/>
        <v>#N/A</v>
      </c>
      <c r="CB18" s="40" t="s">
        <v>491</v>
      </c>
    </row>
    <row r="19" spans="2:80" ht="19.5" customHeight="1" thickBot="1" x14ac:dyDescent="0.2">
      <c r="B19" s="189"/>
      <c r="C19" s="97"/>
      <c r="D19" s="128"/>
      <c r="E19" s="185" t="e">
        <f>VLOOKUP(D19,女子登録!$A$2:$J$948,3,FALSE)</f>
        <v>#N/A</v>
      </c>
      <c r="F19" s="185"/>
      <c r="G19" s="110"/>
      <c r="H19" s="110" t="s">
        <v>399</v>
      </c>
      <c r="I19" s="121" t="e">
        <f>VLOOKUP(D19,女子登録!$A$2:$K$954,5,0)</f>
        <v>#N/A</v>
      </c>
      <c r="J19" s="128"/>
      <c r="K19" s="136"/>
      <c r="L19" s="60"/>
      <c r="M19" s="197"/>
      <c r="N19" s="97"/>
      <c r="O19" s="128"/>
      <c r="P19" s="185" t="e">
        <f>VLOOKUP(O19,女子登録!$A$2:$J$948,3,FALSE)</f>
        <v>#N/A</v>
      </c>
      <c r="Q19" s="185"/>
      <c r="R19" s="110"/>
      <c r="S19" s="110" t="s">
        <v>435</v>
      </c>
      <c r="T19" s="121" t="e">
        <f>VLOOKUP(O19,女子登録!$A$2:$K$954,5,0)</f>
        <v>#N/A</v>
      </c>
      <c r="U19" s="155"/>
      <c r="V19" s="207"/>
      <c r="Y19" s="40" t="str">
        <f t="shared" si="0"/>
        <v/>
      </c>
      <c r="Z19" s="40" t="str">
        <f t="shared" si="1"/>
        <v/>
      </c>
      <c r="AA19" s="40" t="str">
        <f>IF($D$19="","",$D$19)</f>
        <v/>
      </c>
      <c r="AB19" s="40" t="e">
        <f>IF($E$19="","",$E$19)</f>
        <v>#N/A</v>
      </c>
      <c r="AD19" s="40" t="str">
        <f t="shared" ca="1" si="2"/>
        <v/>
      </c>
      <c r="AE19" s="40" t="str">
        <f t="shared" ca="1" si="3"/>
        <v/>
      </c>
      <c r="AF19" s="40" t="str">
        <f t="shared" si="4"/>
        <v/>
      </c>
      <c r="AG19" s="40" t="e">
        <f t="shared" si="5"/>
        <v>#N/A</v>
      </c>
      <c r="AH19" s="40" t="e">
        <f t="shared" si="6"/>
        <v>#N/A</v>
      </c>
      <c r="AJ19" s="40">
        <v>0</v>
      </c>
      <c r="AK19" s="40">
        <f t="shared" si="7"/>
        <v>0</v>
      </c>
      <c r="AL19" s="40" t="e">
        <f t="shared" si="8"/>
        <v>#N/A</v>
      </c>
      <c r="AN19" s="40" t="e">
        <f t="shared" si="9"/>
        <v>#N/A</v>
      </c>
      <c r="AO19" s="40">
        <f t="shared" si="10"/>
        <v>0</v>
      </c>
      <c r="AP19" s="40">
        <f>IF($D19="",0,IF(COUNTIF($D17:$D19,$D19)&gt;1,COLUMN(),0))</f>
        <v>0</v>
      </c>
      <c r="AQ19" s="40">
        <f t="shared" si="11"/>
        <v>0</v>
      </c>
      <c r="AR19" s="40" t="e">
        <f t="shared" ca="1" si="12"/>
        <v>#N/A</v>
      </c>
      <c r="AS19" s="40">
        <f t="shared" si="13"/>
        <v>0</v>
      </c>
      <c r="AT19" s="40" t="e">
        <f t="shared" si="14"/>
        <v>#N/A</v>
      </c>
      <c r="AV19" s="40" t="e">
        <f t="shared" si="15"/>
        <v>#N/A</v>
      </c>
      <c r="AW19" s="40">
        <f>IF(AND($D19&lt;&gt;"",$D18=""),COLUMN(),0)</f>
        <v>0</v>
      </c>
      <c r="AX19" s="40">
        <f t="shared" si="16"/>
        <v>0</v>
      </c>
      <c r="AZ19" s="40" t="e">
        <f t="shared" si="17"/>
        <v>#N/A</v>
      </c>
      <c r="BB19" s="40" t="s">
        <v>481</v>
      </c>
      <c r="BD19" s="40" t="str">
        <f t="shared" ca="1" si="18"/>
        <v/>
      </c>
      <c r="BE19" s="40" t="str">
        <f t="shared" ca="1" si="19"/>
        <v/>
      </c>
      <c r="BG19" s="40" t="e">
        <f t="shared" ca="1" si="20"/>
        <v>#N/A</v>
      </c>
      <c r="BH19" s="40" t="e">
        <f t="shared" ca="1" si="21"/>
        <v>#N/A</v>
      </c>
      <c r="BJ19" s="40">
        <v>0</v>
      </c>
      <c r="BK19" s="40">
        <v>0</v>
      </c>
      <c r="BL19" s="40">
        <v>0</v>
      </c>
      <c r="BN19" s="40">
        <v>0</v>
      </c>
      <c r="BO19" s="40">
        <v>0</v>
      </c>
      <c r="BP19" s="40">
        <f>IF($O19="",0,IF(COUNTIF($O14:$O19,$O19)&gt;1,COLUMN(),0))</f>
        <v>0</v>
      </c>
      <c r="BQ19" s="40">
        <f t="shared" si="22"/>
        <v>0</v>
      </c>
      <c r="BR19" s="40" t="e">
        <f t="shared" ca="1" si="23"/>
        <v>#N/A</v>
      </c>
      <c r="BS19" s="40">
        <f t="shared" si="24"/>
        <v>0</v>
      </c>
      <c r="BT19" s="40" t="e">
        <f t="shared" si="25"/>
        <v>#N/A</v>
      </c>
      <c r="BV19" s="40" t="e">
        <f t="shared" si="26"/>
        <v>#N/A</v>
      </c>
      <c r="BW19" s="40">
        <f>IF(AND($O19&lt;&gt;"",$O18=""),COLUMN(),0)</f>
        <v>0</v>
      </c>
      <c r="BX19" s="40">
        <f t="shared" si="27"/>
        <v>0</v>
      </c>
      <c r="BZ19" s="40" t="e">
        <f t="shared" si="28"/>
        <v>#N/A</v>
      </c>
      <c r="CB19" s="40" t="s">
        <v>491</v>
      </c>
    </row>
    <row r="20" spans="2:80" ht="19.5" customHeight="1" x14ac:dyDescent="0.15">
      <c r="B20" s="192" t="s">
        <v>401</v>
      </c>
      <c r="C20" s="101"/>
      <c r="D20" s="129"/>
      <c r="E20" s="183" t="e">
        <f>VLOOKUP(D20,女子登録!$A$2:$J$948,3,FALSE)</f>
        <v>#N/A</v>
      </c>
      <c r="F20" s="183"/>
      <c r="G20" s="111"/>
      <c r="H20" s="111" t="s">
        <v>401</v>
      </c>
      <c r="I20" s="122" t="e">
        <f>VLOOKUP(D20,女子登録!$A$2:$K$954,5,0)</f>
        <v>#N/A</v>
      </c>
      <c r="J20" s="129"/>
      <c r="K20" s="134"/>
      <c r="L20" s="61"/>
      <c r="M20" s="192" t="s">
        <v>415</v>
      </c>
      <c r="N20" s="101"/>
      <c r="O20" s="129"/>
      <c r="P20" s="183" t="e">
        <f>VLOOKUP(O20,女子登録!$A$2:$J$948,3,FALSE)</f>
        <v>#N/A</v>
      </c>
      <c r="Q20" s="183"/>
      <c r="R20" s="111"/>
      <c r="S20" s="111" t="s">
        <v>415</v>
      </c>
      <c r="T20" s="122" t="e">
        <f>VLOOKUP(O20,女子登録!$A$2:$K$954,5,0)</f>
        <v>#N/A</v>
      </c>
      <c r="U20" s="129"/>
      <c r="V20" s="134"/>
      <c r="Y20" s="40" t="str">
        <f t="shared" si="0"/>
        <v/>
      </c>
      <c r="Z20" s="40" t="str">
        <f t="shared" si="1"/>
        <v/>
      </c>
      <c r="AA20" s="40" t="str">
        <f>IF($D$20="","",$D$20)</f>
        <v/>
      </c>
      <c r="AB20" s="40" t="e">
        <f>IF($E$20="","",$E$20)</f>
        <v>#N/A</v>
      </c>
      <c r="AD20" s="40" t="str">
        <f t="shared" ca="1" si="2"/>
        <v/>
      </c>
      <c r="AE20" s="40" t="str">
        <f t="shared" ca="1" si="3"/>
        <v/>
      </c>
      <c r="AF20" s="40" t="str">
        <f t="shared" si="4"/>
        <v/>
      </c>
      <c r="AG20" s="40" t="e">
        <f t="shared" si="5"/>
        <v>#N/A</v>
      </c>
      <c r="AH20" s="40" t="e">
        <f t="shared" si="6"/>
        <v>#N/A</v>
      </c>
      <c r="AJ20" s="40">
        <v>0</v>
      </c>
      <c r="AK20" s="40">
        <f t="shared" si="7"/>
        <v>0</v>
      </c>
      <c r="AL20" s="40" t="e">
        <f t="shared" si="8"/>
        <v>#N/A</v>
      </c>
      <c r="AM20" s="40">
        <f>IF(COUNTIF(AF20:AF22,"B")&gt;1,COLUMN(),0)</f>
        <v>0</v>
      </c>
      <c r="AN20" s="40" t="e">
        <f t="shared" si="9"/>
        <v>#N/A</v>
      </c>
      <c r="AO20" s="40">
        <f t="shared" si="10"/>
        <v>0</v>
      </c>
      <c r="AP20" s="40">
        <f>IF($D20="",0,IF(COUNTIF($D20:$D22,$D20)&gt;1,COLUMN(),0))</f>
        <v>0</v>
      </c>
      <c r="AQ20" s="40">
        <f t="shared" si="11"/>
        <v>0</v>
      </c>
      <c r="AR20" s="40" t="e">
        <f t="shared" ca="1" si="12"/>
        <v>#N/A</v>
      </c>
      <c r="AS20" s="40">
        <f t="shared" si="13"/>
        <v>0</v>
      </c>
      <c r="AT20" s="40" t="e">
        <f t="shared" si="14"/>
        <v>#N/A</v>
      </c>
      <c r="AV20" s="40" t="e">
        <f t="shared" si="15"/>
        <v>#N/A</v>
      </c>
      <c r="AW20" s="40">
        <v>0</v>
      </c>
      <c r="AX20" s="40">
        <f t="shared" si="16"/>
        <v>0</v>
      </c>
      <c r="AZ20" s="40" t="e">
        <f t="shared" si="17"/>
        <v>#N/A</v>
      </c>
      <c r="BB20" s="40" t="s">
        <v>482</v>
      </c>
      <c r="BD20" s="40" t="str">
        <f t="shared" ca="1" si="18"/>
        <v/>
      </c>
      <c r="BE20" s="40" t="str">
        <f t="shared" ca="1" si="19"/>
        <v/>
      </c>
      <c r="BF20" s="40" t="str">
        <f t="shared" ref="BF20:BF43" si="29">LEFT($U20)</f>
        <v/>
      </c>
      <c r="BG20" s="40" t="e">
        <f t="shared" si="20"/>
        <v>#N/A</v>
      </c>
      <c r="BH20" s="40" t="e">
        <f t="shared" si="21"/>
        <v>#N/A</v>
      </c>
      <c r="BJ20" s="40">
        <v>0</v>
      </c>
      <c r="BK20" s="40">
        <f t="shared" ref="BK20:BK43" si="30">IF(ISNUMBER(IF(RIGHT($V20,2)="++",VALUE(LEFT($V20,4)&amp;"00"),IF(RIGHT($V20,1)="+",VALUE(LEFT($V20,5)&amp;"0"),VALUE($V20))))=TRUE,0,COLUMN())</f>
        <v>0</v>
      </c>
      <c r="BL20" s="40" t="e">
        <f t="shared" ref="BL20:BL43" si="31">IF(AND($V20="",OR($U20&lt;&gt;"",$P20&lt;&gt;"",$O20&lt;&gt;"")),COLUMN(),0)</f>
        <v>#N/A</v>
      </c>
      <c r="BM20" s="40">
        <f>IF(COUNTIF(BF20:BF22,"B")&gt;1,COLUMN(),0)</f>
        <v>0</v>
      </c>
      <c r="BN20" s="40" t="e">
        <f t="shared" ref="BN20:BN43" si="32">IF(AND($U20="",OR($V20&lt;&gt;"",$P20&lt;&gt;"",$O20&lt;&gt;"")),COLUMN(),0)</f>
        <v>#N/A</v>
      </c>
      <c r="BO20" s="40">
        <f t="shared" ref="BO20:BO43" si="33">IF($O20="",0,IF(COUNTIF($AA$8:$AA$57,$O20)-COUNTIF($O$8:$O$13,$O20)-COUNTIF($O$14:$O$19,$O20)&gt;5,COLUMN(),0))</f>
        <v>0</v>
      </c>
      <c r="BP20" s="40">
        <f>IF($O20="",0,IF(COUNTIF($O20:$O22,$O20)&gt;1,COLUMN(),0))</f>
        <v>0</v>
      </c>
      <c r="BQ20" s="40">
        <f t="shared" si="22"/>
        <v>0</v>
      </c>
      <c r="BR20" s="40" t="e">
        <f t="shared" ca="1" si="23"/>
        <v>#N/A</v>
      </c>
      <c r="BS20" s="40">
        <f t="shared" si="24"/>
        <v>0</v>
      </c>
      <c r="BT20" s="40" t="e">
        <f t="shared" si="25"/>
        <v>#N/A</v>
      </c>
      <c r="BV20" s="40" t="e">
        <f t="shared" si="26"/>
        <v>#N/A</v>
      </c>
      <c r="BW20" s="40">
        <v>0</v>
      </c>
      <c r="BX20" s="40">
        <f t="shared" si="27"/>
        <v>0</v>
      </c>
      <c r="BZ20" s="40" t="e">
        <f t="shared" si="28"/>
        <v>#N/A</v>
      </c>
      <c r="CB20" s="40" t="s">
        <v>492</v>
      </c>
    </row>
    <row r="21" spans="2:80" ht="19.5" customHeight="1" x14ac:dyDescent="0.15">
      <c r="B21" s="188"/>
      <c r="C21" s="93"/>
      <c r="D21" s="127"/>
      <c r="E21" s="184" t="e">
        <f>VLOOKUP(D21,女子登録!$A$2:$J$948,3,FALSE)</f>
        <v>#N/A</v>
      </c>
      <c r="F21" s="184"/>
      <c r="G21" s="109"/>
      <c r="H21" s="109" t="s">
        <v>401</v>
      </c>
      <c r="I21" s="120" t="e">
        <f>VLOOKUP(D21,女子登録!$A$2:$K$954,5,0)</f>
        <v>#N/A</v>
      </c>
      <c r="J21" s="127"/>
      <c r="K21" s="135"/>
      <c r="L21" s="59"/>
      <c r="M21" s="188"/>
      <c r="N21" s="93"/>
      <c r="O21" s="127"/>
      <c r="P21" s="184" t="e">
        <f>VLOOKUP(O21,女子登録!$A$2:$J$948,3,FALSE)</f>
        <v>#N/A</v>
      </c>
      <c r="Q21" s="184"/>
      <c r="R21" s="109"/>
      <c r="S21" s="109" t="s">
        <v>415</v>
      </c>
      <c r="T21" s="120" t="e">
        <f>VLOOKUP(O21,女子登録!$A$2:$K$954,5,0)</f>
        <v>#N/A</v>
      </c>
      <c r="U21" s="127"/>
      <c r="V21" s="135"/>
      <c r="Y21" s="40" t="str">
        <f t="shared" si="0"/>
        <v/>
      </c>
      <c r="Z21" s="40" t="str">
        <f t="shared" si="1"/>
        <v/>
      </c>
      <c r="AA21" s="40" t="str">
        <f>IF($D$21="","",$D$21)</f>
        <v/>
      </c>
      <c r="AB21" s="40" t="e">
        <f>IF($E$21="","",$E$21)</f>
        <v>#N/A</v>
      </c>
      <c r="AD21" s="40" t="str">
        <f t="shared" ca="1" si="2"/>
        <v/>
      </c>
      <c r="AE21" s="40" t="str">
        <f t="shared" ca="1" si="3"/>
        <v/>
      </c>
      <c r="AF21" s="40" t="str">
        <f t="shared" si="4"/>
        <v/>
      </c>
      <c r="AG21" s="40" t="e">
        <f t="shared" si="5"/>
        <v>#N/A</v>
      </c>
      <c r="AH21" s="40" t="e">
        <f t="shared" si="6"/>
        <v>#N/A</v>
      </c>
      <c r="AJ21" s="40">
        <v>0</v>
      </c>
      <c r="AK21" s="40">
        <f t="shared" si="7"/>
        <v>0</v>
      </c>
      <c r="AL21" s="40" t="e">
        <f t="shared" si="8"/>
        <v>#N/A</v>
      </c>
      <c r="AN21" s="40" t="e">
        <f t="shared" si="9"/>
        <v>#N/A</v>
      </c>
      <c r="AO21" s="40">
        <f t="shared" si="10"/>
        <v>0</v>
      </c>
      <c r="AP21" s="40">
        <f>IF($D21="",0,IF(COUNTIF($D20:$D22,$D21)&gt;1,COLUMN(),0))</f>
        <v>0</v>
      </c>
      <c r="AQ21" s="40">
        <f t="shared" si="11"/>
        <v>0</v>
      </c>
      <c r="AR21" s="40" t="e">
        <f t="shared" ca="1" si="12"/>
        <v>#N/A</v>
      </c>
      <c r="AS21" s="40">
        <f t="shared" si="13"/>
        <v>0</v>
      </c>
      <c r="AT21" s="40" t="e">
        <f t="shared" si="14"/>
        <v>#N/A</v>
      </c>
      <c r="AV21" s="40" t="e">
        <f t="shared" si="15"/>
        <v>#N/A</v>
      </c>
      <c r="AW21" s="40">
        <f>IF(AND($D21&lt;&gt;"",$D20=""),COLUMN(),0)</f>
        <v>0</v>
      </c>
      <c r="AX21" s="40">
        <f t="shared" si="16"/>
        <v>0</v>
      </c>
      <c r="AZ21" s="40" t="e">
        <f t="shared" si="17"/>
        <v>#N/A</v>
      </c>
      <c r="BB21" s="40" t="s">
        <v>482</v>
      </c>
      <c r="BD21" s="40" t="str">
        <f t="shared" ca="1" si="18"/>
        <v/>
      </c>
      <c r="BE21" s="40" t="str">
        <f t="shared" ca="1" si="19"/>
        <v/>
      </c>
      <c r="BF21" s="40" t="str">
        <f t="shared" si="29"/>
        <v/>
      </c>
      <c r="BG21" s="40" t="e">
        <f t="shared" si="20"/>
        <v>#N/A</v>
      </c>
      <c r="BH21" s="40" t="e">
        <f t="shared" si="21"/>
        <v>#N/A</v>
      </c>
      <c r="BJ21" s="40">
        <v>0</v>
      </c>
      <c r="BK21" s="40">
        <f t="shared" si="30"/>
        <v>0</v>
      </c>
      <c r="BL21" s="40" t="e">
        <f t="shared" si="31"/>
        <v>#N/A</v>
      </c>
      <c r="BN21" s="40" t="e">
        <f t="shared" si="32"/>
        <v>#N/A</v>
      </c>
      <c r="BO21" s="40">
        <f t="shared" si="33"/>
        <v>0</v>
      </c>
      <c r="BP21" s="40">
        <f>IF($O21="",0,IF(COUNTIF($O20:$O22,$O21)&gt;1,COLUMN(),0))</f>
        <v>0</v>
      </c>
      <c r="BQ21" s="40">
        <f t="shared" si="22"/>
        <v>0</v>
      </c>
      <c r="BR21" s="40" t="e">
        <f t="shared" ca="1" si="23"/>
        <v>#N/A</v>
      </c>
      <c r="BS21" s="40">
        <f t="shared" si="24"/>
        <v>0</v>
      </c>
      <c r="BT21" s="40" t="e">
        <f t="shared" si="25"/>
        <v>#N/A</v>
      </c>
      <c r="BV21" s="40" t="e">
        <f t="shared" si="26"/>
        <v>#N/A</v>
      </c>
      <c r="BW21" s="40">
        <f>IF(AND($O21&lt;&gt;"",$O20=""),COLUMN(),0)</f>
        <v>0</v>
      </c>
      <c r="BX21" s="40">
        <f t="shared" si="27"/>
        <v>0</v>
      </c>
      <c r="BZ21" s="40" t="e">
        <f t="shared" si="28"/>
        <v>#N/A</v>
      </c>
      <c r="CB21" s="40" t="s">
        <v>492</v>
      </c>
    </row>
    <row r="22" spans="2:80" ht="19.5" customHeight="1" thickBot="1" x14ac:dyDescent="0.2">
      <c r="B22" s="189"/>
      <c r="C22" s="97"/>
      <c r="D22" s="128"/>
      <c r="E22" s="185" t="e">
        <f>VLOOKUP(D22,女子登録!$A$2:$J$948,3,FALSE)</f>
        <v>#N/A</v>
      </c>
      <c r="F22" s="185"/>
      <c r="G22" s="110"/>
      <c r="H22" s="110" t="s">
        <v>401</v>
      </c>
      <c r="I22" s="121" t="e">
        <f>VLOOKUP(D22,女子登録!$A$2:$K$954,5,0)</f>
        <v>#N/A</v>
      </c>
      <c r="J22" s="128"/>
      <c r="K22" s="136"/>
      <c r="L22" s="60"/>
      <c r="M22" s="189"/>
      <c r="N22" s="97"/>
      <c r="O22" s="128"/>
      <c r="P22" s="185" t="e">
        <f>VLOOKUP(O22,女子登録!$A$2:$J$948,3,FALSE)</f>
        <v>#N/A</v>
      </c>
      <c r="Q22" s="185"/>
      <c r="R22" s="110"/>
      <c r="S22" s="110" t="s">
        <v>415</v>
      </c>
      <c r="T22" s="121" t="e">
        <f>VLOOKUP(O22,女子登録!$A$2:$K$954,5,0)</f>
        <v>#N/A</v>
      </c>
      <c r="U22" s="128"/>
      <c r="V22" s="136"/>
      <c r="Y22" s="40" t="str">
        <f t="shared" si="0"/>
        <v/>
      </c>
      <c r="Z22" s="40" t="str">
        <f t="shared" si="1"/>
        <v/>
      </c>
      <c r="AA22" s="40" t="str">
        <f>IF($D$22="","",$D$22)</f>
        <v/>
      </c>
      <c r="AB22" s="40" t="e">
        <f>IF($E$22="","",$E$22)</f>
        <v>#N/A</v>
      </c>
      <c r="AD22" s="40" t="str">
        <f t="shared" ca="1" si="2"/>
        <v/>
      </c>
      <c r="AE22" s="40" t="str">
        <f t="shared" ca="1" si="3"/>
        <v/>
      </c>
      <c r="AF22" s="40" t="str">
        <f t="shared" si="4"/>
        <v/>
      </c>
      <c r="AG22" s="40" t="e">
        <f t="shared" si="5"/>
        <v>#N/A</v>
      </c>
      <c r="AH22" s="40" t="e">
        <f t="shared" si="6"/>
        <v>#N/A</v>
      </c>
      <c r="AJ22" s="40">
        <v>0</v>
      </c>
      <c r="AK22" s="40">
        <f t="shared" si="7"/>
        <v>0</v>
      </c>
      <c r="AL22" s="40" t="e">
        <f t="shared" si="8"/>
        <v>#N/A</v>
      </c>
      <c r="AN22" s="40" t="e">
        <f t="shared" si="9"/>
        <v>#N/A</v>
      </c>
      <c r="AO22" s="40">
        <f t="shared" si="10"/>
        <v>0</v>
      </c>
      <c r="AP22" s="40">
        <f>IF($D22="",0,IF(COUNTIF($D20:$D22,$D22)&gt;1,COLUMN(),0))</f>
        <v>0</v>
      </c>
      <c r="AQ22" s="40">
        <f t="shared" si="11"/>
        <v>0</v>
      </c>
      <c r="AR22" s="40" t="e">
        <f t="shared" ca="1" si="12"/>
        <v>#N/A</v>
      </c>
      <c r="AS22" s="40">
        <f t="shared" si="13"/>
        <v>0</v>
      </c>
      <c r="AT22" s="40" t="e">
        <f t="shared" si="14"/>
        <v>#N/A</v>
      </c>
      <c r="AV22" s="40" t="e">
        <f t="shared" si="15"/>
        <v>#N/A</v>
      </c>
      <c r="AW22" s="40">
        <f>IF(AND($D22&lt;&gt;"",$D21=""),COLUMN(),0)</f>
        <v>0</v>
      </c>
      <c r="AX22" s="40">
        <f t="shared" si="16"/>
        <v>0</v>
      </c>
      <c r="AZ22" s="40" t="e">
        <f t="shared" si="17"/>
        <v>#N/A</v>
      </c>
      <c r="BB22" s="40" t="s">
        <v>482</v>
      </c>
      <c r="BD22" s="40" t="str">
        <f t="shared" ca="1" si="18"/>
        <v/>
      </c>
      <c r="BE22" s="40" t="str">
        <f t="shared" ca="1" si="19"/>
        <v/>
      </c>
      <c r="BF22" s="40" t="str">
        <f t="shared" si="29"/>
        <v/>
      </c>
      <c r="BG22" s="40" t="e">
        <f t="shared" si="20"/>
        <v>#N/A</v>
      </c>
      <c r="BH22" s="40" t="e">
        <f t="shared" si="21"/>
        <v>#N/A</v>
      </c>
      <c r="BJ22" s="40">
        <v>0</v>
      </c>
      <c r="BK22" s="40">
        <f t="shared" si="30"/>
        <v>0</v>
      </c>
      <c r="BL22" s="40" t="e">
        <f t="shared" si="31"/>
        <v>#N/A</v>
      </c>
      <c r="BN22" s="40" t="e">
        <f t="shared" si="32"/>
        <v>#N/A</v>
      </c>
      <c r="BO22" s="40">
        <f t="shared" si="33"/>
        <v>0</v>
      </c>
      <c r="BP22" s="40">
        <f>IF($O22="",0,IF(COUNTIF($O20:$O22,$O22)&gt;1,COLUMN(),0))</f>
        <v>0</v>
      </c>
      <c r="BQ22" s="40">
        <f t="shared" si="22"/>
        <v>0</v>
      </c>
      <c r="BR22" s="40" t="e">
        <f t="shared" ca="1" si="23"/>
        <v>#N/A</v>
      </c>
      <c r="BS22" s="40">
        <f t="shared" si="24"/>
        <v>0</v>
      </c>
      <c r="BT22" s="40" t="e">
        <f t="shared" si="25"/>
        <v>#N/A</v>
      </c>
      <c r="BV22" s="40" t="e">
        <f t="shared" si="26"/>
        <v>#N/A</v>
      </c>
      <c r="BW22" s="40">
        <f>IF(AND($O22&lt;&gt;"",$O21=""),COLUMN(),0)</f>
        <v>0</v>
      </c>
      <c r="BX22" s="40">
        <f t="shared" si="27"/>
        <v>0</v>
      </c>
      <c r="BZ22" s="40" t="e">
        <f t="shared" si="28"/>
        <v>#N/A</v>
      </c>
      <c r="CB22" s="40" t="s">
        <v>492</v>
      </c>
    </row>
    <row r="23" spans="2:80" ht="19.5" customHeight="1" x14ac:dyDescent="0.15">
      <c r="B23" s="192" t="s">
        <v>403</v>
      </c>
      <c r="C23" s="101"/>
      <c r="D23" s="129"/>
      <c r="E23" s="183" t="e">
        <f>VLOOKUP(D23,女子登録!$A$2:$J$948,3,FALSE)</f>
        <v>#N/A</v>
      </c>
      <c r="F23" s="183"/>
      <c r="G23" s="111"/>
      <c r="H23" s="111" t="s">
        <v>403</v>
      </c>
      <c r="I23" s="122" t="e">
        <f>VLOOKUP(D23,女子登録!$A$2:$K$954,5,0)</f>
        <v>#N/A</v>
      </c>
      <c r="J23" s="129"/>
      <c r="K23" s="134"/>
      <c r="L23" s="61"/>
      <c r="M23" s="192" t="s">
        <v>417</v>
      </c>
      <c r="N23" s="101"/>
      <c r="O23" s="129"/>
      <c r="P23" s="183" t="e">
        <f>VLOOKUP(O23,女子登録!$A$2:$J$948,3,FALSE)</f>
        <v>#N/A</v>
      </c>
      <c r="Q23" s="183"/>
      <c r="R23" s="111"/>
      <c r="S23" s="111" t="s">
        <v>417</v>
      </c>
      <c r="T23" s="122" t="e">
        <f>VLOOKUP(O23,女子登録!$A$2:$K$954,5,0)</f>
        <v>#N/A</v>
      </c>
      <c r="U23" s="129"/>
      <c r="V23" s="134"/>
      <c r="Y23" s="40" t="str">
        <f t="shared" si="0"/>
        <v/>
      </c>
      <c r="Z23" s="40" t="str">
        <f t="shared" si="1"/>
        <v/>
      </c>
      <c r="AA23" s="40" t="str">
        <f>IF($D$23="","",$D$23)</f>
        <v/>
      </c>
      <c r="AB23" s="40" t="e">
        <f>IF($E$23="","",$E$23)</f>
        <v>#N/A</v>
      </c>
      <c r="AD23" s="40" t="str">
        <f t="shared" ca="1" si="2"/>
        <v/>
      </c>
      <c r="AE23" s="40" t="str">
        <f t="shared" ca="1" si="3"/>
        <v/>
      </c>
      <c r="AF23" s="40" t="str">
        <f t="shared" si="4"/>
        <v/>
      </c>
      <c r="AG23" s="40" t="e">
        <f t="shared" si="5"/>
        <v>#N/A</v>
      </c>
      <c r="AH23" s="40" t="e">
        <f t="shared" si="6"/>
        <v>#N/A</v>
      </c>
      <c r="AJ23" s="40">
        <v>0</v>
      </c>
      <c r="AK23" s="40">
        <f t="shared" si="7"/>
        <v>0</v>
      </c>
      <c r="AL23" s="40" t="e">
        <f t="shared" si="8"/>
        <v>#N/A</v>
      </c>
      <c r="AM23" s="40">
        <f>IF(COUNTIF(AF23:AF25,"B")&gt;1,COLUMN(),0)</f>
        <v>0</v>
      </c>
      <c r="AN23" s="40" t="e">
        <f t="shared" si="9"/>
        <v>#N/A</v>
      </c>
      <c r="AO23" s="40">
        <f t="shared" si="10"/>
        <v>0</v>
      </c>
      <c r="AP23" s="40">
        <f>IF($D23="",0,IF(COUNTIF($D23:$D25,$D23)&gt;1,COLUMN(),0))</f>
        <v>0</v>
      </c>
      <c r="AQ23" s="40">
        <f t="shared" si="11"/>
        <v>0</v>
      </c>
      <c r="AR23" s="40" t="e">
        <f t="shared" ca="1" si="12"/>
        <v>#N/A</v>
      </c>
      <c r="AS23" s="40">
        <f t="shared" si="13"/>
        <v>0</v>
      </c>
      <c r="AT23" s="40" t="e">
        <f t="shared" si="14"/>
        <v>#N/A</v>
      </c>
      <c r="AV23" s="40" t="e">
        <f t="shared" si="15"/>
        <v>#N/A</v>
      </c>
      <c r="AW23" s="40">
        <v>0</v>
      </c>
      <c r="AX23" s="40">
        <f t="shared" si="16"/>
        <v>0</v>
      </c>
      <c r="AZ23" s="40" t="e">
        <f t="shared" si="17"/>
        <v>#N/A</v>
      </c>
      <c r="BB23" s="40" t="s">
        <v>483</v>
      </c>
      <c r="BD23" s="40" t="str">
        <f t="shared" ca="1" si="18"/>
        <v/>
      </c>
      <c r="BE23" s="40" t="str">
        <f t="shared" ca="1" si="19"/>
        <v/>
      </c>
      <c r="BF23" s="40" t="str">
        <f t="shared" si="29"/>
        <v/>
      </c>
      <c r="BG23" s="40" t="e">
        <f t="shared" si="20"/>
        <v>#N/A</v>
      </c>
      <c r="BH23" s="40" t="e">
        <f t="shared" si="21"/>
        <v>#N/A</v>
      </c>
      <c r="BJ23" s="40">
        <v>0</v>
      </c>
      <c r="BK23" s="40">
        <f t="shared" si="30"/>
        <v>0</v>
      </c>
      <c r="BL23" s="40" t="e">
        <f t="shared" si="31"/>
        <v>#N/A</v>
      </c>
      <c r="BM23" s="40">
        <f>IF(COUNTIF(BF23:BF25,"B")&gt;1,COLUMN(),0)</f>
        <v>0</v>
      </c>
      <c r="BN23" s="40" t="e">
        <f t="shared" si="32"/>
        <v>#N/A</v>
      </c>
      <c r="BO23" s="40">
        <f t="shared" si="33"/>
        <v>0</v>
      </c>
      <c r="BP23" s="40">
        <f>IF($O23="",0,IF(COUNTIF($O23:$O25,$O23)&gt;1,COLUMN(),0))</f>
        <v>0</v>
      </c>
      <c r="BQ23" s="40">
        <f t="shared" si="22"/>
        <v>0</v>
      </c>
      <c r="BR23" s="40" t="e">
        <f t="shared" ca="1" si="23"/>
        <v>#N/A</v>
      </c>
      <c r="BS23" s="40">
        <f t="shared" si="24"/>
        <v>0</v>
      </c>
      <c r="BT23" s="40" t="e">
        <f t="shared" si="25"/>
        <v>#N/A</v>
      </c>
      <c r="BV23" s="40" t="e">
        <f t="shared" si="26"/>
        <v>#N/A</v>
      </c>
      <c r="BW23" s="40">
        <v>0</v>
      </c>
      <c r="BX23" s="40">
        <f t="shared" si="27"/>
        <v>0</v>
      </c>
      <c r="BZ23" s="40" t="e">
        <f t="shared" si="28"/>
        <v>#N/A</v>
      </c>
      <c r="CB23" s="40" t="s">
        <v>493</v>
      </c>
    </row>
    <row r="24" spans="2:80" ht="19.5" customHeight="1" x14ac:dyDescent="0.15">
      <c r="B24" s="188"/>
      <c r="C24" s="93"/>
      <c r="D24" s="127"/>
      <c r="E24" s="184" t="e">
        <f>VLOOKUP(D24,女子登録!$A$2:$J$948,3,FALSE)</f>
        <v>#N/A</v>
      </c>
      <c r="F24" s="184"/>
      <c r="G24" s="109"/>
      <c r="H24" s="109" t="s">
        <v>403</v>
      </c>
      <c r="I24" s="120" t="e">
        <f>VLOOKUP(D24,女子登録!$A$2:$K$954,5,0)</f>
        <v>#N/A</v>
      </c>
      <c r="J24" s="127"/>
      <c r="K24" s="135"/>
      <c r="L24" s="59"/>
      <c r="M24" s="188"/>
      <c r="N24" s="93"/>
      <c r="O24" s="127"/>
      <c r="P24" s="184" t="e">
        <f>VLOOKUP(O24,女子登録!$A$2:$J$948,3,FALSE)</f>
        <v>#N/A</v>
      </c>
      <c r="Q24" s="184"/>
      <c r="R24" s="109"/>
      <c r="S24" s="109" t="s">
        <v>417</v>
      </c>
      <c r="T24" s="120" t="e">
        <f>VLOOKUP(O24,女子登録!$A$2:$K$954,5,0)</f>
        <v>#N/A</v>
      </c>
      <c r="U24" s="127"/>
      <c r="V24" s="135"/>
      <c r="Y24" s="40" t="str">
        <f t="shared" si="0"/>
        <v/>
      </c>
      <c r="Z24" s="40" t="str">
        <f t="shared" si="1"/>
        <v/>
      </c>
      <c r="AA24" s="40" t="str">
        <f>IF($D$24="","",$D$24)</f>
        <v/>
      </c>
      <c r="AB24" s="40" t="e">
        <f>IF($E$24="","",$E$24)</f>
        <v>#N/A</v>
      </c>
      <c r="AD24" s="40" t="str">
        <f t="shared" ca="1" si="2"/>
        <v/>
      </c>
      <c r="AE24" s="40" t="str">
        <f t="shared" ca="1" si="3"/>
        <v/>
      </c>
      <c r="AF24" s="40" t="str">
        <f t="shared" si="4"/>
        <v/>
      </c>
      <c r="AG24" s="40" t="e">
        <f t="shared" si="5"/>
        <v>#N/A</v>
      </c>
      <c r="AH24" s="40" t="e">
        <f t="shared" si="6"/>
        <v>#N/A</v>
      </c>
      <c r="AJ24" s="40">
        <v>0</v>
      </c>
      <c r="AK24" s="40">
        <f t="shared" si="7"/>
        <v>0</v>
      </c>
      <c r="AL24" s="40" t="e">
        <f t="shared" si="8"/>
        <v>#N/A</v>
      </c>
      <c r="AN24" s="40" t="e">
        <f t="shared" si="9"/>
        <v>#N/A</v>
      </c>
      <c r="AO24" s="40">
        <f t="shared" si="10"/>
        <v>0</v>
      </c>
      <c r="AP24" s="40">
        <f>IF($D24="",0,IF(COUNTIF($D23:$D25,$D24)&gt;1,COLUMN(),0))</f>
        <v>0</v>
      </c>
      <c r="AQ24" s="40">
        <f t="shared" si="11"/>
        <v>0</v>
      </c>
      <c r="AR24" s="40" t="e">
        <f t="shared" ca="1" si="12"/>
        <v>#N/A</v>
      </c>
      <c r="AS24" s="40">
        <f t="shared" si="13"/>
        <v>0</v>
      </c>
      <c r="AT24" s="40" t="e">
        <f t="shared" si="14"/>
        <v>#N/A</v>
      </c>
      <c r="AV24" s="40" t="e">
        <f t="shared" si="15"/>
        <v>#N/A</v>
      </c>
      <c r="AW24" s="40">
        <f>IF(AND($D24&lt;&gt;"",$D23=""),COLUMN(),0)</f>
        <v>0</v>
      </c>
      <c r="AX24" s="40">
        <f t="shared" si="16"/>
        <v>0</v>
      </c>
      <c r="AZ24" s="40" t="e">
        <f t="shared" si="17"/>
        <v>#N/A</v>
      </c>
      <c r="BB24" s="40" t="s">
        <v>483</v>
      </c>
      <c r="BD24" s="40" t="str">
        <f t="shared" ca="1" si="18"/>
        <v/>
      </c>
      <c r="BE24" s="40" t="str">
        <f t="shared" ca="1" si="19"/>
        <v/>
      </c>
      <c r="BF24" s="40" t="str">
        <f t="shared" si="29"/>
        <v/>
      </c>
      <c r="BG24" s="40" t="e">
        <f t="shared" si="20"/>
        <v>#N/A</v>
      </c>
      <c r="BH24" s="40" t="e">
        <f t="shared" si="21"/>
        <v>#N/A</v>
      </c>
      <c r="BJ24" s="40">
        <v>0</v>
      </c>
      <c r="BK24" s="40">
        <f t="shared" si="30"/>
        <v>0</v>
      </c>
      <c r="BL24" s="40" t="e">
        <f t="shared" si="31"/>
        <v>#N/A</v>
      </c>
      <c r="BN24" s="40" t="e">
        <f t="shared" si="32"/>
        <v>#N/A</v>
      </c>
      <c r="BO24" s="40">
        <f t="shared" si="33"/>
        <v>0</v>
      </c>
      <c r="BP24" s="40">
        <f>IF($O24="",0,IF(COUNTIF($O23:$O25,$O24)&gt;1,COLUMN(),0))</f>
        <v>0</v>
      </c>
      <c r="BQ24" s="40">
        <f t="shared" si="22"/>
        <v>0</v>
      </c>
      <c r="BR24" s="40" t="e">
        <f t="shared" ca="1" si="23"/>
        <v>#N/A</v>
      </c>
      <c r="BS24" s="40">
        <f t="shared" si="24"/>
        <v>0</v>
      </c>
      <c r="BT24" s="40" t="e">
        <f t="shared" si="25"/>
        <v>#N/A</v>
      </c>
      <c r="BV24" s="40" t="e">
        <f t="shared" si="26"/>
        <v>#N/A</v>
      </c>
      <c r="BW24" s="40">
        <f>IF(AND($O24&lt;&gt;"",$O23=""),COLUMN(),0)</f>
        <v>0</v>
      </c>
      <c r="BX24" s="40">
        <f t="shared" si="27"/>
        <v>0</v>
      </c>
      <c r="BZ24" s="40" t="e">
        <f t="shared" si="28"/>
        <v>#N/A</v>
      </c>
      <c r="CB24" s="40" t="s">
        <v>493</v>
      </c>
    </row>
    <row r="25" spans="2:80" ht="19.5" customHeight="1" thickBot="1" x14ac:dyDescent="0.2">
      <c r="B25" s="189"/>
      <c r="C25" s="97"/>
      <c r="D25" s="128"/>
      <c r="E25" s="185" t="e">
        <f>VLOOKUP(D25,女子登録!$A$2:$J$948,3,FALSE)</f>
        <v>#N/A</v>
      </c>
      <c r="F25" s="185"/>
      <c r="G25" s="110"/>
      <c r="H25" s="110" t="s">
        <v>403</v>
      </c>
      <c r="I25" s="121" t="e">
        <f>VLOOKUP(D25,女子登録!$A$2:$K$954,5,0)</f>
        <v>#N/A</v>
      </c>
      <c r="J25" s="128"/>
      <c r="K25" s="136"/>
      <c r="L25" s="60"/>
      <c r="M25" s="189"/>
      <c r="N25" s="97"/>
      <c r="O25" s="128"/>
      <c r="P25" s="185" t="e">
        <f>VLOOKUP(O25,女子登録!$A$2:$J$948,3,FALSE)</f>
        <v>#N/A</v>
      </c>
      <c r="Q25" s="185"/>
      <c r="R25" s="110"/>
      <c r="S25" s="110" t="s">
        <v>417</v>
      </c>
      <c r="T25" s="121" t="e">
        <f>VLOOKUP(O25,女子登録!$A$2:$K$954,5,0)</f>
        <v>#N/A</v>
      </c>
      <c r="U25" s="128"/>
      <c r="V25" s="136"/>
      <c r="Y25" s="40" t="str">
        <f t="shared" si="0"/>
        <v/>
      </c>
      <c r="Z25" s="40" t="str">
        <f t="shared" si="1"/>
        <v/>
      </c>
      <c r="AA25" s="40" t="str">
        <f>IF($D$25="","",$D$25)</f>
        <v/>
      </c>
      <c r="AB25" s="40" t="e">
        <f>IF($E$25="","",$E$25)</f>
        <v>#N/A</v>
      </c>
      <c r="AD25" s="40" t="str">
        <f t="shared" ca="1" si="2"/>
        <v/>
      </c>
      <c r="AE25" s="40" t="str">
        <f t="shared" ca="1" si="3"/>
        <v/>
      </c>
      <c r="AF25" s="40" t="str">
        <f t="shared" si="4"/>
        <v/>
      </c>
      <c r="AG25" s="40" t="e">
        <f t="shared" si="5"/>
        <v>#N/A</v>
      </c>
      <c r="AH25" s="40" t="e">
        <f t="shared" si="6"/>
        <v>#N/A</v>
      </c>
      <c r="AJ25" s="40">
        <v>0</v>
      </c>
      <c r="AK25" s="40">
        <f t="shared" si="7"/>
        <v>0</v>
      </c>
      <c r="AL25" s="40" t="e">
        <f t="shared" si="8"/>
        <v>#N/A</v>
      </c>
      <c r="AN25" s="40" t="e">
        <f t="shared" si="9"/>
        <v>#N/A</v>
      </c>
      <c r="AO25" s="40">
        <f t="shared" si="10"/>
        <v>0</v>
      </c>
      <c r="AP25" s="40">
        <f>IF($D25="",0,IF(COUNTIF($D23:$D25,$D25)&gt;1,COLUMN(),0))</f>
        <v>0</v>
      </c>
      <c r="AQ25" s="40">
        <f t="shared" si="11"/>
        <v>0</v>
      </c>
      <c r="AR25" s="40" t="e">
        <f t="shared" ca="1" si="12"/>
        <v>#N/A</v>
      </c>
      <c r="AS25" s="40">
        <f t="shared" si="13"/>
        <v>0</v>
      </c>
      <c r="AT25" s="40" t="e">
        <f t="shared" si="14"/>
        <v>#N/A</v>
      </c>
      <c r="AV25" s="40" t="e">
        <f t="shared" si="15"/>
        <v>#N/A</v>
      </c>
      <c r="AW25" s="40">
        <f>IF(AND($D25&lt;&gt;"",$D24=""),COLUMN(),0)</f>
        <v>0</v>
      </c>
      <c r="AX25" s="40">
        <f t="shared" si="16"/>
        <v>0</v>
      </c>
      <c r="AZ25" s="40" t="e">
        <f t="shared" si="17"/>
        <v>#N/A</v>
      </c>
      <c r="BB25" s="40" t="s">
        <v>483</v>
      </c>
      <c r="BD25" s="40" t="str">
        <f t="shared" ca="1" si="18"/>
        <v/>
      </c>
      <c r="BE25" s="40" t="str">
        <f t="shared" ca="1" si="19"/>
        <v/>
      </c>
      <c r="BF25" s="40" t="str">
        <f t="shared" si="29"/>
        <v/>
      </c>
      <c r="BG25" s="40" t="e">
        <f t="shared" si="20"/>
        <v>#N/A</v>
      </c>
      <c r="BH25" s="40" t="e">
        <f t="shared" si="21"/>
        <v>#N/A</v>
      </c>
      <c r="BJ25" s="40">
        <v>0</v>
      </c>
      <c r="BK25" s="40">
        <f t="shared" si="30"/>
        <v>0</v>
      </c>
      <c r="BL25" s="40" t="e">
        <f t="shared" si="31"/>
        <v>#N/A</v>
      </c>
      <c r="BN25" s="40" t="e">
        <f t="shared" si="32"/>
        <v>#N/A</v>
      </c>
      <c r="BO25" s="40">
        <f t="shared" si="33"/>
        <v>0</v>
      </c>
      <c r="BP25" s="40">
        <f>IF($O25="",0,IF(COUNTIF($O23:$O25,$O25)&gt;1,COLUMN(),0))</f>
        <v>0</v>
      </c>
      <c r="BQ25" s="40">
        <f t="shared" si="22"/>
        <v>0</v>
      </c>
      <c r="BR25" s="40" t="e">
        <f t="shared" ca="1" si="23"/>
        <v>#N/A</v>
      </c>
      <c r="BS25" s="40">
        <f t="shared" si="24"/>
        <v>0</v>
      </c>
      <c r="BT25" s="40" t="e">
        <f t="shared" si="25"/>
        <v>#N/A</v>
      </c>
      <c r="BV25" s="40" t="e">
        <f t="shared" si="26"/>
        <v>#N/A</v>
      </c>
      <c r="BW25" s="40">
        <f>IF(AND($O25&lt;&gt;"",$O24=""),COLUMN(),0)</f>
        <v>0</v>
      </c>
      <c r="BX25" s="40">
        <f t="shared" si="27"/>
        <v>0</v>
      </c>
      <c r="BZ25" s="40" t="e">
        <f t="shared" si="28"/>
        <v>#N/A</v>
      </c>
      <c r="CB25" s="40" t="s">
        <v>493</v>
      </c>
    </row>
    <row r="26" spans="2:80" ht="19.5" customHeight="1" x14ac:dyDescent="0.15">
      <c r="B26" s="192" t="s">
        <v>405</v>
      </c>
      <c r="C26" s="101"/>
      <c r="D26" s="129"/>
      <c r="E26" s="183" t="e">
        <f>VLOOKUP(D26,女子登録!$A$2:$J$948,3,FALSE)</f>
        <v>#N/A</v>
      </c>
      <c r="F26" s="183"/>
      <c r="G26" s="111"/>
      <c r="H26" s="111" t="s">
        <v>405</v>
      </c>
      <c r="I26" s="122" t="e">
        <f>VLOOKUP(D26,女子登録!$A$2:$K$954,5,0)</f>
        <v>#N/A</v>
      </c>
      <c r="J26" s="129"/>
      <c r="K26" s="134"/>
      <c r="L26" s="61"/>
      <c r="M26" s="202" t="s">
        <v>419</v>
      </c>
      <c r="N26" s="103"/>
      <c r="O26" s="129"/>
      <c r="P26" s="183" t="e">
        <f>VLOOKUP(O26,女子登録!$A$2:$J$948,3,FALSE)</f>
        <v>#N/A</v>
      </c>
      <c r="Q26" s="183"/>
      <c r="R26" s="111"/>
      <c r="S26" s="111" t="s">
        <v>419</v>
      </c>
      <c r="T26" s="122" t="e">
        <f>VLOOKUP(O26,女子登録!$A$2:$K$954,5,0)</f>
        <v>#N/A</v>
      </c>
      <c r="U26" s="129"/>
      <c r="V26" s="134"/>
      <c r="Y26" s="40" t="str">
        <f t="shared" si="0"/>
        <v/>
      </c>
      <c r="Z26" s="40" t="str">
        <f t="shared" si="1"/>
        <v/>
      </c>
      <c r="AA26" s="40" t="str">
        <f>IF($D$26="","",$D$26)</f>
        <v/>
      </c>
      <c r="AB26" s="40" t="e">
        <f>IF($E$26="","",$E$26)</f>
        <v>#N/A</v>
      </c>
      <c r="AD26" s="40" t="str">
        <f t="shared" ca="1" si="2"/>
        <v/>
      </c>
      <c r="AE26" s="40" t="str">
        <f t="shared" ca="1" si="3"/>
        <v/>
      </c>
      <c r="AF26" s="40" t="str">
        <f t="shared" si="4"/>
        <v/>
      </c>
      <c r="AG26" s="40" t="e">
        <f t="shared" si="5"/>
        <v>#N/A</v>
      </c>
      <c r="AH26" s="40" t="e">
        <f t="shared" si="6"/>
        <v>#N/A</v>
      </c>
      <c r="AJ26" s="40">
        <v>0</v>
      </c>
      <c r="AK26" s="40">
        <f t="shared" si="7"/>
        <v>0</v>
      </c>
      <c r="AL26" s="40" t="e">
        <f t="shared" si="8"/>
        <v>#N/A</v>
      </c>
      <c r="AM26" s="40">
        <f>IF(COUNTIF(AF26:AF28,"B")&gt;1,COLUMN(),0)</f>
        <v>0</v>
      </c>
      <c r="AN26" s="40" t="e">
        <f t="shared" si="9"/>
        <v>#N/A</v>
      </c>
      <c r="AO26" s="40">
        <f t="shared" si="10"/>
        <v>0</v>
      </c>
      <c r="AP26" s="40">
        <f>IF($D26="",0,IF(COUNTIF($D26:$D28,$D26)&gt;1,COLUMN(),0))</f>
        <v>0</v>
      </c>
      <c r="AQ26" s="40">
        <f t="shared" si="11"/>
        <v>0</v>
      </c>
      <c r="AR26" s="40" t="e">
        <f t="shared" ca="1" si="12"/>
        <v>#N/A</v>
      </c>
      <c r="AS26" s="40">
        <f t="shared" si="13"/>
        <v>0</v>
      </c>
      <c r="AT26" s="40" t="e">
        <f t="shared" si="14"/>
        <v>#N/A</v>
      </c>
      <c r="AV26" s="40" t="e">
        <f t="shared" si="15"/>
        <v>#N/A</v>
      </c>
      <c r="AW26" s="40">
        <v>0</v>
      </c>
      <c r="AX26" s="40">
        <f t="shared" si="16"/>
        <v>0</v>
      </c>
      <c r="AZ26" s="40" t="e">
        <f t="shared" si="17"/>
        <v>#N/A</v>
      </c>
      <c r="BB26" s="40" t="s">
        <v>484</v>
      </c>
      <c r="BD26" s="40" t="str">
        <f t="shared" ca="1" si="18"/>
        <v/>
      </c>
      <c r="BE26" s="40" t="str">
        <f t="shared" ca="1" si="19"/>
        <v/>
      </c>
      <c r="BF26" s="40" t="str">
        <f t="shared" si="29"/>
        <v/>
      </c>
      <c r="BG26" s="40" t="e">
        <f t="shared" si="20"/>
        <v>#N/A</v>
      </c>
      <c r="BH26" s="40" t="e">
        <f t="shared" si="21"/>
        <v>#N/A</v>
      </c>
      <c r="BJ26" s="40">
        <v>0</v>
      </c>
      <c r="BK26" s="40">
        <f t="shared" si="30"/>
        <v>0</v>
      </c>
      <c r="BL26" s="40" t="e">
        <f t="shared" si="31"/>
        <v>#N/A</v>
      </c>
      <c r="BM26" s="40">
        <f>IF(COUNTIF(BF26:BF28,"B")&gt;1,COLUMN(),0)</f>
        <v>0</v>
      </c>
      <c r="BN26" s="40" t="e">
        <f t="shared" si="32"/>
        <v>#N/A</v>
      </c>
      <c r="BO26" s="40">
        <f t="shared" si="33"/>
        <v>0</v>
      </c>
      <c r="BP26" s="40">
        <f>IF($O26="",0,IF(COUNTIF($O26:$O28,$O26)&gt;1,COLUMN(),0))</f>
        <v>0</v>
      </c>
      <c r="BQ26" s="40">
        <f t="shared" si="22"/>
        <v>0</v>
      </c>
      <c r="BR26" s="40" t="e">
        <f t="shared" ca="1" si="23"/>
        <v>#N/A</v>
      </c>
      <c r="BS26" s="40">
        <f t="shared" si="24"/>
        <v>0</v>
      </c>
      <c r="BT26" s="40" t="e">
        <f t="shared" si="25"/>
        <v>#N/A</v>
      </c>
      <c r="BV26" s="40" t="e">
        <f t="shared" si="26"/>
        <v>#N/A</v>
      </c>
      <c r="BW26" s="40">
        <v>0</v>
      </c>
      <c r="BX26" s="40">
        <f t="shared" si="27"/>
        <v>0</v>
      </c>
      <c r="BZ26" s="40" t="e">
        <f t="shared" si="28"/>
        <v>#N/A</v>
      </c>
      <c r="CB26" s="40" t="s">
        <v>494</v>
      </c>
    </row>
    <row r="27" spans="2:80" ht="19.5" customHeight="1" x14ac:dyDescent="0.15">
      <c r="B27" s="188"/>
      <c r="C27" s="93"/>
      <c r="D27" s="127"/>
      <c r="E27" s="184" t="e">
        <f>VLOOKUP(D27,女子登録!$A$2:$J$948,3,FALSE)</f>
        <v>#N/A</v>
      </c>
      <c r="F27" s="184"/>
      <c r="G27" s="109"/>
      <c r="H27" s="109" t="s">
        <v>405</v>
      </c>
      <c r="I27" s="120" t="e">
        <f>VLOOKUP(D27,女子登録!$A$2:$K$954,5,0)</f>
        <v>#N/A</v>
      </c>
      <c r="J27" s="127"/>
      <c r="K27" s="135"/>
      <c r="L27" s="59"/>
      <c r="M27" s="203"/>
      <c r="N27" s="94"/>
      <c r="O27" s="127"/>
      <c r="P27" s="184" t="e">
        <f>VLOOKUP(O27,女子登録!$A$2:$J$948,3,FALSE)</f>
        <v>#N/A</v>
      </c>
      <c r="Q27" s="184"/>
      <c r="R27" s="109"/>
      <c r="S27" s="109" t="s">
        <v>419</v>
      </c>
      <c r="T27" s="120" t="e">
        <f>VLOOKUP(O27,女子登録!$A$2:$K$954,5,0)</f>
        <v>#N/A</v>
      </c>
      <c r="U27" s="127"/>
      <c r="V27" s="135"/>
      <c r="Y27" s="40" t="str">
        <f t="shared" si="0"/>
        <v/>
      </c>
      <c r="Z27" s="40" t="str">
        <f t="shared" si="1"/>
        <v/>
      </c>
      <c r="AA27" s="40" t="str">
        <f>IF($D$27="","",$D$27)</f>
        <v/>
      </c>
      <c r="AB27" s="40" t="e">
        <f>IF($E$27="","",$E$27)</f>
        <v>#N/A</v>
      </c>
      <c r="AD27" s="40" t="str">
        <f t="shared" ca="1" si="2"/>
        <v/>
      </c>
      <c r="AE27" s="40" t="str">
        <f t="shared" ca="1" si="3"/>
        <v/>
      </c>
      <c r="AF27" s="40" t="str">
        <f t="shared" si="4"/>
        <v/>
      </c>
      <c r="AG27" s="40" t="e">
        <f t="shared" si="5"/>
        <v>#N/A</v>
      </c>
      <c r="AH27" s="40" t="e">
        <f t="shared" si="6"/>
        <v>#N/A</v>
      </c>
      <c r="AJ27" s="40">
        <v>0</v>
      </c>
      <c r="AK27" s="40">
        <f t="shared" si="7"/>
        <v>0</v>
      </c>
      <c r="AL27" s="40" t="e">
        <f t="shared" si="8"/>
        <v>#N/A</v>
      </c>
      <c r="AN27" s="40" t="e">
        <f t="shared" si="9"/>
        <v>#N/A</v>
      </c>
      <c r="AO27" s="40">
        <f t="shared" si="10"/>
        <v>0</v>
      </c>
      <c r="AP27" s="40">
        <f>IF($D27="",0,IF(COUNTIF($D26:$D28,$D27)&gt;1,COLUMN(),0))</f>
        <v>0</v>
      </c>
      <c r="AQ27" s="40">
        <f t="shared" si="11"/>
        <v>0</v>
      </c>
      <c r="AR27" s="40" t="e">
        <f t="shared" ca="1" si="12"/>
        <v>#N/A</v>
      </c>
      <c r="AS27" s="40">
        <f t="shared" si="13"/>
        <v>0</v>
      </c>
      <c r="AT27" s="40" t="e">
        <f t="shared" si="14"/>
        <v>#N/A</v>
      </c>
      <c r="AV27" s="40" t="e">
        <f t="shared" si="15"/>
        <v>#N/A</v>
      </c>
      <c r="AW27" s="40">
        <f>IF(AND($D27&lt;&gt;"",$D26=""),COLUMN(),0)</f>
        <v>0</v>
      </c>
      <c r="AX27" s="40">
        <f t="shared" si="16"/>
        <v>0</v>
      </c>
      <c r="AZ27" s="40" t="e">
        <f t="shared" si="17"/>
        <v>#N/A</v>
      </c>
      <c r="BB27" s="40" t="s">
        <v>484</v>
      </c>
      <c r="BD27" s="40" t="str">
        <f t="shared" ca="1" si="18"/>
        <v/>
      </c>
      <c r="BE27" s="40" t="str">
        <f t="shared" ca="1" si="19"/>
        <v/>
      </c>
      <c r="BF27" s="40" t="str">
        <f t="shared" si="29"/>
        <v/>
      </c>
      <c r="BG27" s="40" t="e">
        <f t="shared" si="20"/>
        <v>#N/A</v>
      </c>
      <c r="BH27" s="40" t="e">
        <f t="shared" si="21"/>
        <v>#N/A</v>
      </c>
      <c r="BJ27" s="40">
        <v>0</v>
      </c>
      <c r="BK27" s="40">
        <f t="shared" si="30"/>
        <v>0</v>
      </c>
      <c r="BL27" s="40" t="e">
        <f t="shared" si="31"/>
        <v>#N/A</v>
      </c>
      <c r="BN27" s="40" t="e">
        <f t="shared" si="32"/>
        <v>#N/A</v>
      </c>
      <c r="BO27" s="40">
        <f t="shared" si="33"/>
        <v>0</v>
      </c>
      <c r="BP27" s="40">
        <f>IF($O27="",0,IF(COUNTIF($O26:$O28,$O27)&gt;1,COLUMN(),0))</f>
        <v>0</v>
      </c>
      <c r="BQ27" s="40">
        <f t="shared" si="22"/>
        <v>0</v>
      </c>
      <c r="BR27" s="40" t="e">
        <f t="shared" ca="1" si="23"/>
        <v>#N/A</v>
      </c>
      <c r="BS27" s="40">
        <f t="shared" si="24"/>
        <v>0</v>
      </c>
      <c r="BT27" s="40" t="e">
        <f t="shared" si="25"/>
        <v>#N/A</v>
      </c>
      <c r="BV27" s="40" t="e">
        <f t="shared" si="26"/>
        <v>#N/A</v>
      </c>
      <c r="BW27" s="40">
        <f>IF(AND($O27&lt;&gt;"",$O26=""),COLUMN(),0)</f>
        <v>0</v>
      </c>
      <c r="BX27" s="40">
        <f t="shared" si="27"/>
        <v>0</v>
      </c>
      <c r="BZ27" s="40" t="e">
        <f t="shared" si="28"/>
        <v>#N/A</v>
      </c>
      <c r="CB27" s="40" t="s">
        <v>494</v>
      </c>
    </row>
    <row r="28" spans="2:80" ht="19.5" customHeight="1" thickBot="1" x14ac:dyDescent="0.2">
      <c r="B28" s="189"/>
      <c r="C28" s="97"/>
      <c r="D28" s="128"/>
      <c r="E28" s="185" t="e">
        <f>VLOOKUP(D28,女子登録!$A$2:$J$948,3,FALSE)</f>
        <v>#N/A</v>
      </c>
      <c r="F28" s="185"/>
      <c r="G28" s="110"/>
      <c r="H28" s="110" t="s">
        <v>405</v>
      </c>
      <c r="I28" s="121" t="e">
        <f>VLOOKUP(D28,女子登録!$A$2:$K$954,5,0)</f>
        <v>#N/A</v>
      </c>
      <c r="J28" s="128"/>
      <c r="K28" s="136"/>
      <c r="L28" s="59"/>
      <c r="M28" s="204"/>
      <c r="N28" s="104"/>
      <c r="O28" s="128"/>
      <c r="P28" s="185" t="e">
        <f>VLOOKUP(O28,女子登録!$A$2:$J$948,3,FALSE)</f>
        <v>#N/A</v>
      </c>
      <c r="Q28" s="185"/>
      <c r="R28" s="110"/>
      <c r="S28" s="110" t="s">
        <v>419</v>
      </c>
      <c r="T28" s="121" t="e">
        <f>VLOOKUP(O28,女子登録!$A$2:$K$954,5,0)</f>
        <v>#N/A</v>
      </c>
      <c r="U28" s="128"/>
      <c r="V28" s="136"/>
      <c r="Y28" s="40" t="str">
        <f t="shared" si="0"/>
        <v/>
      </c>
      <c r="Z28" s="40" t="str">
        <f t="shared" si="1"/>
        <v/>
      </c>
      <c r="AA28" s="40" t="str">
        <f>IF($D$28="","",$D$28)</f>
        <v/>
      </c>
      <c r="AB28" s="40" t="e">
        <f>IF($E$28="","",$E$28)</f>
        <v>#N/A</v>
      </c>
      <c r="AD28" s="40" t="str">
        <f t="shared" ca="1" si="2"/>
        <v/>
      </c>
      <c r="AE28" s="40" t="str">
        <f t="shared" ca="1" si="3"/>
        <v/>
      </c>
      <c r="AF28" s="40" t="str">
        <f t="shared" si="4"/>
        <v/>
      </c>
      <c r="AG28" s="40" t="e">
        <f t="shared" si="5"/>
        <v>#N/A</v>
      </c>
      <c r="AH28" s="40" t="e">
        <f t="shared" si="6"/>
        <v>#N/A</v>
      </c>
      <c r="AJ28" s="40">
        <v>0</v>
      </c>
      <c r="AK28" s="40">
        <f t="shared" si="7"/>
        <v>0</v>
      </c>
      <c r="AL28" s="40" t="e">
        <f t="shared" si="8"/>
        <v>#N/A</v>
      </c>
      <c r="AN28" s="40" t="e">
        <f t="shared" si="9"/>
        <v>#N/A</v>
      </c>
      <c r="AO28" s="40">
        <f t="shared" si="10"/>
        <v>0</v>
      </c>
      <c r="AP28" s="40">
        <f>IF($D28="",0,IF(COUNTIF($D26:$D28,$D28)&gt;1,COLUMN(),0))</f>
        <v>0</v>
      </c>
      <c r="AQ28" s="40">
        <f t="shared" si="11"/>
        <v>0</v>
      </c>
      <c r="AR28" s="40" t="e">
        <f t="shared" ca="1" si="12"/>
        <v>#N/A</v>
      </c>
      <c r="AS28" s="40">
        <f t="shared" si="13"/>
        <v>0</v>
      </c>
      <c r="AT28" s="40" t="e">
        <f t="shared" si="14"/>
        <v>#N/A</v>
      </c>
      <c r="AV28" s="40" t="e">
        <f t="shared" si="15"/>
        <v>#N/A</v>
      </c>
      <c r="AW28" s="40">
        <f>IF(AND($D28&lt;&gt;"",$D27=""),COLUMN(),0)</f>
        <v>0</v>
      </c>
      <c r="AX28" s="40">
        <f t="shared" si="16"/>
        <v>0</v>
      </c>
      <c r="AZ28" s="40" t="e">
        <f t="shared" si="17"/>
        <v>#N/A</v>
      </c>
      <c r="BB28" s="40" t="s">
        <v>484</v>
      </c>
      <c r="BD28" s="40" t="str">
        <f t="shared" ca="1" si="18"/>
        <v/>
      </c>
      <c r="BE28" s="40" t="str">
        <f t="shared" ca="1" si="19"/>
        <v/>
      </c>
      <c r="BF28" s="40" t="str">
        <f t="shared" si="29"/>
        <v/>
      </c>
      <c r="BG28" s="40" t="e">
        <f t="shared" si="20"/>
        <v>#N/A</v>
      </c>
      <c r="BH28" s="40" t="e">
        <f t="shared" si="21"/>
        <v>#N/A</v>
      </c>
      <c r="BJ28" s="40">
        <v>0</v>
      </c>
      <c r="BK28" s="40">
        <f t="shared" si="30"/>
        <v>0</v>
      </c>
      <c r="BL28" s="40" t="e">
        <f t="shared" si="31"/>
        <v>#N/A</v>
      </c>
      <c r="BN28" s="40" t="e">
        <f t="shared" si="32"/>
        <v>#N/A</v>
      </c>
      <c r="BO28" s="40">
        <f t="shared" si="33"/>
        <v>0</v>
      </c>
      <c r="BP28" s="40">
        <f>IF($O28="",0,IF(COUNTIF($O26:$O28,$O28)&gt;1,COLUMN(),0))</f>
        <v>0</v>
      </c>
      <c r="BQ28" s="40">
        <f t="shared" si="22"/>
        <v>0</v>
      </c>
      <c r="BR28" s="40" t="e">
        <f t="shared" ca="1" si="23"/>
        <v>#N/A</v>
      </c>
      <c r="BS28" s="40">
        <f t="shared" si="24"/>
        <v>0</v>
      </c>
      <c r="BT28" s="40" t="e">
        <f t="shared" si="25"/>
        <v>#N/A</v>
      </c>
      <c r="BV28" s="40" t="e">
        <f t="shared" si="26"/>
        <v>#N/A</v>
      </c>
      <c r="BW28" s="40">
        <f>IF(AND($O28&lt;&gt;"",$O27=""),COLUMN(),0)</f>
        <v>0</v>
      </c>
      <c r="BX28" s="40">
        <f t="shared" si="27"/>
        <v>0</v>
      </c>
      <c r="BZ28" s="40" t="e">
        <f t="shared" si="28"/>
        <v>#N/A</v>
      </c>
      <c r="CB28" s="40" t="s">
        <v>494</v>
      </c>
    </row>
    <row r="29" spans="2:80" ht="19.5" customHeight="1" x14ac:dyDescent="0.15">
      <c r="B29" s="192" t="s">
        <v>407</v>
      </c>
      <c r="C29" s="101"/>
      <c r="D29" s="129"/>
      <c r="E29" s="183" t="e">
        <f>VLOOKUP(D29,女子登録!$A$2:$J$948,3,FALSE)</f>
        <v>#N/A</v>
      </c>
      <c r="F29" s="183"/>
      <c r="G29" s="111"/>
      <c r="H29" s="111" t="s">
        <v>407</v>
      </c>
      <c r="I29" s="122" t="e">
        <f>VLOOKUP(D29,女子登録!$A$2:$K$954,5,0)</f>
        <v>#N/A</v>
      </c>
      <c r="J29" s="129"/>
      <c r="K29" s="134"/>
      <c r="L29" s="61"/>
      <c r="M29" s="192" t="s">
        <v>421</v>
      </c>
      <c r="N29" s="101"/>
      <c r="O29" s="129"/>
      <c r="P29" s="183" t="e">
        <f>VLOOKUP(O29,女子登録!$A$2:$J$948,3,FALSE)</f>
        <v>#N/A</v>
      </c>
      <c r="Q29" s="183"/>
      <c r="R29" s="111"/>
      <c r="S29" s="111" t="s">
        <v>421</v>
      </c>
      <c r="T29" s="122" t="e">
        <f>VLOOKUP(O29,女子登録!$A$2:$K$954,5,0)</f>
        <v>#N/A</v>
      </c>
      <c r="U29" s="129"/>
      <c r="V29" s="134"/>
      <c r="Y29" s="40" t="str">
        <f t="shared" si="0"/>
        <v/>
      </c>
      <c r="Z29" s="40" t="str">
        <f t="shared" si="1"/>
        <v/>
      </c>
      <c r="AA29" s="40" t="str">
        <f>IF($D$29="","",$D$29)</f>
        <v/>
      </c>
      <c r="AB29" s="40" t="e">
        <f>IF($E$29="","",$E$29)</f>
        <v>#N/A</v>
      </c>
      <c r="AD29" s="40" t="str">
        <f t="shared" ca="1" si="2"/>
        <v/>
      </c>
      <c r="AE29" s="40" t="str">
        <f t="shared" ca="1" si="3"/>
        <v/>
      </c>
      <c r="AF29" s="40" t="str">
        <f t="shared" si="4"/>
        <v/>
      </c>
      <c r="AG29" s="40" t="e">
        <f t="shared" si="5"/>
        <v>#N/A</v>
      </c>
      <c r="AH29" s="40" t="e">
        <f t="shared" si="6"/>
        <v>#N/A</v>
      </c>
      <c r="AJ29" s="40">
        <v>0</v>
      </c>
      <c r="AK29" s="40">
        <f t="shared" si="7"/>
        <v>0</v>
      </c>
      <c r="AL29" s="40" t="e">
        <f t="shared" si="8"/>
        <v>#N/A</v>
      </c>
      <c r="AM29" s="40">
        <f>IF(COUNTIF(AF29:AF31,"B")&gt;1,COLUMN(),0)</f>
        <v>0</v>
      </c>
      <c r="AN29" s="40" t="e">
        <f t="shared" si="9"/>
        <v>#N/A</v>
      </c>
      <c r="AO29" s="40">
        <f t="shared" si="10"/>
        <v>0</v>
      </c>
      <c r="AP29" s="40">
        <f>IF($D29="",0,IF(COUNTIF($D29:$D31,$D29)&gt;1,COLUMN(),0))</f>
        <v>0</v>
      </c>
      <c r="AQ29" s="40">
        <f t="shared" si="11"/>
        <v>0</v>
      </c>
      <c r="AR29" s="40" t="e">
        <f t="shared" ca="1" si="12"/>
        <v>#N/A</v>
      </c>
      <c r="AS29" s="40">
        <f t="shared" si="13"/>
        <v>0</v>
      </c>
      <c r="AT29" s="40" t="e">
        <f t="shared" si="14"/>
        <v>#N/A</v>
      </c>
      <c r="AV29" s="40" t="e">
        <f t="shared" si="15"/>
        <v>#N/A</v>
      </c>
      <c r="AW29" s="40">
        <v>0</v>
      </c>
      <c r="AX29" s="40">
        <f t="shared" si="16"/>
        <v>0</v>
      </c>
      <c r="AZ29" s="40" t="e">
        <f t="shared" si="17"/>
        <v>#N/A</v>
      </c>
      <c r="BB29" s="40" t="s">
        <v>485</v>
      </c>
      <c r="BD29" s="40" t="str">
        <f t="shared" ca="1" si="18"/>
        <v/>
      </c>
      <c r="BE29" s="40" t="str">
        <f t="shared" ca="1" si="19"/>
        <v/>
      </c>
      <c r="BF29" s="40" t="str">
        <f t="shared" si="29"/>
        <v/>
      </c>
      <c r="BG29" s="40" t="e">
        <f t="shared" si="20"/>
        <v>#N/A</v>
      </c>
      <c r="BH29" s="40" t="e">
        <f t="shared" si="21"/>
        <v>#N/A</v>
      </c>
      <c r="BJ29" s="40">
        <v>0</v>
      </c>
      <c r="BK29" s="40">
        <f t="shared" si="30"/>
        <v>0</v>
      </c>
      <c r="BL29" s="40" t="e">
        <f t="shared" si="31"/>
        <v>#N/A</v>
      </c>
      <c r="BM29" s="40">
        <f>IF(COUNTIF(BF29:BF31,"B")&gt;1,COLUMN(),0)</f>
        <v>0</v>
      </c>
      <c r="BN29" s="40" t="e">
        <f t="shared" si="32"/>
        <v>#N/A</v>
      </c>
      <c r="BO29" s="40">
        <f t="shared" si="33"/>
        <v>0</v>
      </c>
      <c r="BP29" s="40">
        <f>IF($O29="",0,IF(COUNTIF($O29:$O31,$O29)&gt;1,COLUMN(),0))</f>
        <v>0</v>
      </c>
      <c r="BQ29" s="40">
        <f t="shared" si="22"/>
        <v>0</v>
      </c>
      <c r="BR29" s="40" t="e">
        <f t="shared" ca="1" si="23"/>
        <v>#N/A</v>
      </c>
      <c r="BS29" s="40">
        <f t="shared" si="24"/>
        <v>0</v>
      </c>
      <c r="BT29" s="40" t="e">
        <f t="shared" si="25"/>
        <v>#N/A</v>
      </c>
      <c r="BV29" s="40" t="e">
        <f t="shared" si="26"/>
        <v>#N/A</v>
      </c>
      <c r="BW29" s="40">
        <v>0</v>
      </c>
      <c r="BX29" s="40">
        <f t="shared" si="27"/>
        <v>0</v>
      </c>
      <c r="BZ29" s="40" t="e">
        <f t="shared" si="28"/>
        <v>#N/A</v>
      </c>
      <c r="CB29" s="40" t="s">
        <v>495</v>
      </c>
    </row>
    <row r="30" spans="2:80" ht="19.5" customHeight="1" x14ac:dyDescent="0.15">
      <c r="B30" s="188"/>
      <c r="C30" s="93"/>
      <c r="D30" s="127"/>
      <c r="E30" s="184" t="e">
        <f>VLOOKUP(D30,女子登録!$A$2:$J$948,3,FALSE)</f>
        <v>#N/A</v>
      </c>
      <c r="F30" s="184"/>
      <c r="G30" s="109"/>
      <c r="H30" s="109" t="s">
        <v>407</v>
      </c>
      <c r="I30" s="120" t="e">
        <f>VLOOKUP(D30,女子登録!$A$2:$K$954,5,0)</f>
        <v>#N/A</v>
      </c>
      <c r="J30" s="127"/>
      <c r="K30" s="135"/>
      <c r="L30" s="59"/>
      <c r="M30" s="188"/>
      <c r="N30" s="93"/>
      <c r="O30" s="127"/>
      <c r="P30" s="184" t="e">
        <f>VLOOKUP(O30,女子登録!$A$2:$J$948,3,FALSE)</f>
        <v>#N/A</v>
      </c>
      <c r="Q30" s="184"/>
      <c r="R30" s="109"/>
      <c r="S30" s="109" t="s">
        <v>421</v>
      </c>
      <c r="T30" s="120" t="e">
        <f>VLOOKUP(O30,女子登録!$A$2:$K$954,5,0)</f>
        <v>#N/A</v>
      </c>
      <c r="U30" s="127"/>
      <c r="V30" s="135"/>
      <c r="Y30" s="40" t="str">
        <f t="shared" si="0"/>
        <v/>
      </c>
      <c r="Z30" s="40" t="str">
        <f t="shared" si="1"/>
        <v/>
      </c>
      <c r="AA30" s="40" t="str">
        <f>IF($D$30="","",$D$30)</f>
        <v/>
      </c>
      <c r="AB30" s="40" t="e">
        <f>IF($E$30="","",$E$30)</f>
        <v>#N/A</v>
      </c>
      <c r="AD30" s="40" t="str">
        <f t="shared" ca="1" si="2"/>
        <v/>
      </c>
      <c r="AE30" s="40" t="str">
        <f t="shared" ca="1" si="3"/>
        <v/>
      </c>
      <c r="AF30" s="40" t="str">
        <f t="shared" si="4"/>
        <v/>
      </c>
      <c r="AG30" s="40" t="e">
        <f t="shared" si="5"/>
        <v>#N/A</v>
      </c>
      <c r="AH30" s="40" t="e">
        <f t="shared" si="6"/>
        <v>#N/A</v>
      </c>
      <c r="AJ30" s="40">
        <v>0</v>
      </c>
      <c r="AK30" s="40">
        <f t="shared" si="7"/>
        <v>0</v>
      </c>
      <c r="AL30" s="40" t="e">
        <f t="shared" si="8"/>
        <v>#N/A</v>
      </c>
      <c r="AN30" s="40" t="e">
        <f t="shared" si="9"/>
        <v>#N/A</v>
      </c>
      <c r="AO30" s="40">
        <f t="shared" si="10"/>
        <v>0</v>
      </c>
      <c r="AP30" s="40">
        <f>IF($D30="",0,IF(COUNTIF($D29:$D31,$D30)&gt;1,COLUMN(),0))</f>
        <v>0</v>
      </c>
      <c r="AQ30" s="40">
        <f t="shared" si="11"/>
        <v>0</v>
      </c>
      <c r="AR30" s="40" t="e">
        <f t="shared" ca="1" si="12"/>
        <v>#N/A</v>
      </c>
      <c r="AS30" s="40">
        <f t="shared" si="13"/>
        <v>0</v>
      </c>
      <c r="AT30" s="40" t="e">
        <f t="shared" si="14"/>
        <v>#N/A</v>
      </c>
      <c r="AV30" s="40" t="e">
        <f t="shared" si="15"/>
        <v>#N/A</v>
      </c>
      <c r="AW30" s="40">
        <f>IF(AND($D30&lt;&gt;"",$D29=""),COLUMN(),0)</f>
        <v>0</v>
      </c>
      <c r="AX30" s="40">
        <f t="shared" si="16"/>
        <v>0</v>
      </c>
      <c r="AZ30" s="40" t="e">
        <f t="shared" si="17"/>
        <v>#N/A</v>
      </c>
      <c r="BB30" s="40" t="s">
        <v>485</v>
      </c>
      <c r="BD30" s="40" t="str">
        <f t="shared" ca="1" si="18"/>
        <v/>
      </c>
      <c r="BE30" s="40" t="str">
        <f t="shared" ca="1" si="19"/>
        <v/>
      </c>
      <c r="BF30" s="40" t="str">
        <f t="shared" si="29"/>
        <v/>
      </c>
      <c r="BG30" s="40" t="e">
        <f t="shared" si="20"/>
        <v>#N/A</v>
      </c>
      <c r="BH30" s="40" t="e">
        <f t="shared" si="21"/>
        <v>#N/A</v>
      </c>
      <c r="BJ30" s="40">
        <v>0</v>
      </c>
      <c r="BK30" s="40">
        <f t="shared" si="30"/>
        <v>0</v>
      </c>
      <c r="BL30" s="40" t="e">
        <f t="shared" si="31"/>
        <v>#N/A</v>
      </c>
      <c r="BN30" s="40" t="e">
        <f t="shared" si="32"/>
        <v>#N/A</v>
      </c>
      <c r="BO30" s="40">
        <f t="shared" si="33"/>
        <v>0</v>
      </c>
      <c r="BP30" s="40">
        <f>IF($O30="",0,IF(COUNTIF($O29:$O31,$O30)&gt;1,COLUMN(),0))</f>
        <v>0</v>
      </c>
      <c r="BQ30" s="40">
        <f t="shared" si="22"/>
        <v>0</v>
      </c>
      <c r="BR30" s="40" t="e">
        <f t="shared" ca="1" si="23"/>
        <v>#N/A</v>
      </c>
      <c r="BS30" s="40">
        <f t="shared" si="24"/>
        <v>0</v>
      </c>
      <c r="BT30" s="40" t="e">
        <f t="shared" si="25"/>
        <v>#N/A</v>
      </c>
      <c r="BV30" s="40" t="e">
        <f t="shared" si="26"/>
        <v>#N/A</v>
      </c>
      <c r="BW30" s="40">
        <f>IF(AND($O30&lt;&gt;"",$O29=""),COLUMN(),0)</f>
        <v>0</v>
      </c>
      <c r="BX30" s="40">
        <f t="shared" si="27"/>
        <v>0</v>
      </c>
      <c r="BZ30" s="40" t="e">
        <f t="shared" si="28"/>
        <v>#N/A</v>
      </c>
      <c r="CB30" s="40" t="s">
        <v>495</v>
      </c>
    </row>
    <row r="31" spans="2:80" ht="19.5" customHeight="1" thickBot="1" x14ac:dyDescent="0.2">
      <c r="B31" s="189"/>
      <c r="C31" s="97"/>
      <c r="D31" s="128"/>
      <c r="E31" s="185" t="e">
        <f>VLOOKUP(D31,女子登録!$A$2:$J$948,3,FALSE)</f>
        <v>#N/A</v>
      </c>
      <c r="F31" s="185"/>
      <c r="G31" s="110"/>
      <c r="H31" s="110" t="s">
        <v>407</v>
      </c>
      <c r="I31" s="121" t="e">
        <f>VLOOKUP(D31,女子登録!$A$2:$K$954,5,0)</f>
        <v>#N/A</v>
      </c>
      <c r="J31" s="128"/>
      <c r="K31" s="136"/>
      <c r="L31" s="60"/>
      <c r="M31" s="189"/>
      <c r="N31" s="97"/>
      <c r="O31" s="128"/>
      <c r="P31" s="185" t="e">
        <f>VLOOKUP(O31,女子登録!$A$2:$J$948,3,FALSE)</f>
        <v>#N/A</v>
      </c>
      <c r="Q31" s="185"/>
      <c r="R31" s="110"/>
      <c r="S31" s="110" t="s">
        <v>421</v>
      </c>
      <c r="T31" s="121" t="e">
        <f>VLOOKUP(O31,女子登録!$A$2:$K$954,5,0)</f>
        <v>#N/A</v>
      </c>
      <c r="U31" s="128"/>
      <c r="V31" s="136"/>
      <c r="Y31" s="40" t="str">
        <f t="shared" si="0"/>
        <v/>
      </c>
      <c r="Z31" s="40" t="str">
        <f t="shared" si="1"/>
        <v/>
      </c>
      <c r="AA31" s="40" t="str">
        <f>IF($D$31="","",$D$31)</f>
        <v/>
      </c>
      <c r="AB31" s="40" t="e">
        <f>IF($E$31="","",$E$31)</f>
        <v>#N/A</v>
      </c>
      <c r="AD31" s="40" t="str">
        <f t="shared" ca="1" si="2"/>
        <v/>
      </c>
      <c r="AE31" s="40" t="str">
        <f t="shared" ca="1" si="3"/>
        <v/>
      </c>
      <c r="AF31" s="40" t="str">
        <f t="shared" si="4"/>
        <v/>
      </c>
      <c r="AG31" s="40" t="e">
        <f t="shared" si="5"/>
        <v>#N/A</v>
      </c>
      <c r="AH31" s="40" t="e">
        <f t="shared" si="6"/>
        <v>#N/A</v>
      </c>
      <c r="AJ31" s="40">
        <v>0</v>
      </c>
      <c r="AK31" s="40">
        <f t="shared" si="7"/>
        <v>0</v>
      </c>
      <c r="AL31" s="40" t="e">
        <f t="shared" si="8"/>
        <v>#N/A</v>
      </c>
      <c r="AN31" s="40" t="e">
        <f t="shared" si="9"/>
        <v>#N/A</v>
      </c>
      <c r="AO31" s="40">
        <f t="shared" si="10"/>
        <v>0</v>
      </c>
      <c r="AP31" s="40">
        <f>IF($D31="",0,IF(COUNTIF($D29:$D31,$D31)&gt;1,COLUMN(),0))</f>
        <v>0</v>
      </c>
      <c r="AQ31" s="40">
        <f t="shared" si="11"/>
        <v>0</v>
      </c>
      <c r="AR31" s="40" t="e">
        <f t="shared" ca="1" si="12"/>
        <v>#N/A</v>
      </c>
      <c r="AS31" s="40">
        <f t="shared" si="13"/>
        <v>0</v>
      </c>
      <c r="AT31" s="40" t="e">
        <f t="shared" si="14"/>
        <v>#N/A</v>
      </c>
      <c r="AV31" s="40" t="e">
        <f t="shared" si="15"/>
        <v>#N/A</v>
      </c>
      <c r="AW31" s="40">
        <f>IF(AND($D31&lt;&gt;"",$D30=""),COLUMN(),0)</f>
        <v>0</v>
      </c>
      <c r="AX31" s="40">
        <f t="shared" si="16"/>
        <v>0</v>
      </c>
      <c r="AZ31" s="40" t="e">
        <f t="shared" si="17"/>
        <v>#N/A</v>
      </c>
      <c r="BB31" s="40" t="s">
        <v>485</v>
      </c>
      <c r="BD31" s="40" t="str">
        <f t="shared" ca="1" si="18"/>
        <v/>
      </c>
      <c r="BE31" s="40" t="str">
        <f t="shared" ca="1" si="19"/>
        <v/>
      </c>
      <c r="BF31" s="40" t="str">
        <f t="shared" si="29"/>
        <v/>
      </c>
      <c r="BG31" s="40" t="e">
        <f t="shared" si="20"/>
        <v>#N/A</v>
      </c>
      <c r="BH31" s="40" t="e">
        <f t="shared" si="21"/>
        <v>#N/A</v>
      </c>
      <c r="BJ31" s="40">
        <v>0</v>
      </c>
      <c r="BK31" s="40">
        <f t="shared" si="30"/>
        <v>0</v>
      </c>
      <c r="BL31" s="40" t="e">
        <f t="shared" si="31"/>
        <v>#N/A</v>
      </c>
      <c r="BN31" s="40" t="e">
        <f t="shared" si="32"/>
        <v>#N/A</v>
      </c>
      <c r="BO31" s="40">
        <f t="shared" si="33"/>
        <v>0</v>
      </c>
      <c r="BP31" s="40">
        <f>IF($O31="",0,IF(COUNTIF($O29:$O31,$O31)&gt;1,COLUMN(),0))</f>
        <v>0</v>
      </c>
      <c r="BQ31" s="40">
        <f t="shared" si="22"/>
        <v>0</v>
      </c>
      <c r="BR31" s="40" t="e">
        <f t="shared" ca="1" si="23"/>
        <v>#N/A</v>
      </c>
      <c r="BS31" s="40">
        <f t="shared" si="24"/>
        <v>0</v>
      </c>
      <c r="BT31" s="40" t="e">
        <f t="shared" si="25"/>
        <v>#N/A</v>
      </c>
      <c r="BV31" s="40" t="e">
        <f t="shared" si="26"/>
        <v>#N/A</v>
      </c>
      <c r="BW31" s="40">
        <f>IF(AND($O31&lt;&gt;"",$O30=""),COLUMN(),0)</f>
        <v>0</v>
      </c>
      <c r="BX31" s="40">
        <f t="shared" si="27"/>
        <v>0</v>
      </c>
      <c r="BZ31" s="40" t="e">
        <f t="shared" si="28"/>
        <v>#N/A</v>
      </c>
      <c r="CB31" s="40" t="s">
        <v>495</v>
      </c>
    </row>
    <row r="32" spans="2:80" ht="19.5" customHeight="1" x14ac:dyDescent="0.15">
      <c r="B32" s="192" t="s">
        <v>439</v>
      </c>
      <c r="C32" s="101"/>
      <c r="D32" s="129"/>
      <c r="E32" s="183" t="e">
        <f>VLOOKUP(D32,女子登録!$A$2:$J$948,3,FALSE)</f>
        <v>#N/A</v>
      </c>
      <c r="F32" s="183"/>
      <c r="G32" s="111"/>
      <c r="H32" s="111" t="s">
        <v>439</v>
      </c>
      <c r="I32" s="122" t="e">
        <f>VLOOKUP(D32,女子登録!$A$2:$K$954,5,0)</f>
        <v>#N/A</v>
      </c>
      <c r="J32" s="129"/>
      <c r="K32" s="134"/>
      <c r="L32" s="59"/>
      <c r="M32" s="192" t="s">
        <v>423</v>
      </c>
      <c r="N32" s="101"/>
      <c r="O32" s="129"/>
      <c r="P32" s="183" t="e">
        <f>VLOOKUP(O32,女子登録!$A$2:$J$948,3,FALSE)</f>
        <v>#N/A</v>
      </c>
      <c r="Q32" s="183"/>
      <c r="R32" s="111"/>
      <c r="S32" s="111" t="s">
        <v>423</v>
      </c>
      <c r="T32" s="122" t="e">
        <f>VLOOKUP(O32,女子登録!$A$2:$K$954,5,0)</f>
        <v>#N/A</v>
      </c>
      <c r="U32" s="129"/>
      <c r="V32" s="134"/>
      <c r="Y32" s="40" t="str">
        <f t="shared" si="0"/>
        <v/>
      </c>
      <c r="Z32" s="40" t="str">
        <f t="shared" si="1"/>
        <v/>
      </c>
      <c r="AA32" s="40" t="str">
        <f>IF($D$32="","",$D$32)</f>
        <v/>
      </c>
      <c r="AB32" s="40" t="e">
        <f>IF($E$32="","",$E$32)</f>
        <v>#N/A</v>
      </c>
      <c r="AD32" s="40" t="str">
        <f t="shared" ca="1" si="2"/>
        <v/>
      </c>
      <c r="AE32" s="40" t="str">
        <f t="shared" ca="1" si="3"/>
        <v/>
      </c>
      <c r="AF32" s="40" t="str">
        <f t="shared" si="4"/>
        <v/>
      </c>
      <c r="AG32" s="40" t="e">
        <f t="shared" si="5"/>
        <v>#N/A</v>
      </c>
      <c r="AH32" s="40" t="e">
        <f t="shared" si="6"/>
        <v>#N/A</v>
      </c>
      <c r="AJ32" s="40">
        <v>0</v>
      </c>
      <c r="AK32" s="40">
        <f t="shared" si="7"/>
        <v>0</v>
      </c>
      <c r="AL32" s="40" t="e">
        <f t="shared" si="8"/>
        <v>#N/A</v>
      </c>
      <c r="AM32" s="40">
        <f>IF(COUNTIF(AF32:AF34,"B")&gt;1,COLUMN(),0)</f>
        <v>0</v>
      </c>
      <c r="AN32" s="40" t="e">
        <f t="shared" si="9"/>
        <v>#N/A</v>
      </c>
      <c r="AO32" s="40">
        <f t="shared" si="10"/>
        <v>0</v>
      </c>
      <c r="AP32" s="40">
        <f>IF($D32="",0,IF(COUNTIF($D32:$D34,$D32)&gt;1,COLUMN(),0))</f>
        <v>0</v>
      </c>
      <c r="AQ32" s="40">
        <f t="shared" si="11"/>
        <v>0</v>
      </c>
      <c r="AR32" s="40" t="e">
        <f t="shared" ca="1" si="12"/>
        <v>#N/A</v>
      </c>
      <c r="AS32" s="40">
        <f t="shared" si="13"/>
        <v>0</v>
      </c>
      <c r="AT32" s="40" t="e">
        <f t="shared" si="14"/>
        <v>#N/A</v>
      </c>
      <c r="AV32" s="40" t="e">
        <f t="shared" si="15"/>
        <v>#N/A</v>
      </c>
      <c r="AW32" s="40">
        <v>0</v>
      </c>
      <c r="AX32" s="40">
        <f t="shared" si="16"/>
        <v>0</v>
      </c>
      <c r="AZ32" s="40" t="e">
        <f t="shared" si="17"/>
        <v>#N/A</v>
      </c>
      <c r="BB32" s="40" t="s">
        <v>486</v>
      </c>
      <c r="BD32" s="40" t="str">
        <f t="shared" ca="1" si="18"/>
        <v/>
      </c>
      <c r="BE32" s="40" t="str">
        <f t="shared" ca="1" si="19"/>
        <v/>
      </c>
      <c r="BF32" s="40" t="str">
        <f t="shared" si="29"/>
        <v/>
      </c>
      <c r="BG32" s="40" t="e">
        <f t="shared" si="20"/>
        <v>#N/A</v>
      </c>
      <c r="BH32" s="40" t="e">
        <f t="shared" si="21"/>
        <v>#N/A</v>
      </c>
      <c r="BJ32" s="40">
        <v>0</v>
      </c>
      <c r="BK32" s="40">
        <f t="shared" si="30"/>
        <v>0</v>
      </c>
      <c r="BL32" s="40" t="e">
        <f t="shared" si="31"/>
        <v>#N/A</v>
      </c>
      <c r="BM32" s="40">
        <f>IF(COUNTIF(BF32:BF34,"B")&gt;1,COLUMN(),0)</f>
        <v>0</v>
      </c>
      <c r="BN32" s="40" t="e">
        <f t="shared" si="32"/>
        <v>#N/A</v>
      </c>
      <c r="BO32" s="40">
        <f t="shared" si="33"/>
        <v>0</v>
      </c>
      <c r="BP32" s="40">
        <f>IF($O32="",0,IF(COUNTIF($O32:$O34,$O32)&gt;1,COLUMN(),0))</f>
        <v>0</v>
      </c>
      <c r="BQ32" s="40">
        <f t="shared" si="22"/>
        <v>0</v>
      </c>
      <c r="BR32" s="40" t="e">
        <f t="shared" ca="1" si="23"/>
        <v>#N/A</v>
      </c>
      <c r="BS32" s="40">
        <f t="shared" si="24"/>
        <v>0</v>
      </c>
      <c r="BT32" s="40" t="e">
        <f t="shared" si="25"/>
        <v>#N/A</v>
      </c>
      <c r="BV32" s="40" t="e">
        <f t="shared" si="26"/>
        <v>#N/A</v>
      </c>
      <c r="BW32" s="40">
        <v>0</v>
      </c>
      <c r="BX32" s="40">
        <f t="shared" si="27"/>
        <v>0</v>
      </c>
      <c r="BZ32" s="40" t="e">
        <f t="shared" si="28"/>
        <v>#N/A</v>
      </c>
      <c r="CB32" s="40" t="s">
        <v>496</v>
      </c>
    </row>
    <row r="33" spans="2:80" ht="19.5" customHeight="1" x14ac:dyDescent="0.15">
      <c r="B33" s="188"/>
      <c r="C33" s="93"/>
      <c r="D33" s="127"/>
      <c r="E33" s="184" t="e">
        <f>VLOOKUP(D33,女子登録!$A$2:$J$948,3,FALSE)</f>
        <v>#N/A</v>
      </c>
      <c r="F33" s="184"/>
      <c r="G33" s="109"/>
      <c r="H33" s="109" t="s">
        <v>439</v>
      </c>
      <c r="I33" s="120" t="e">
        <f>VLOOKUP(D33,女子登録!$A$2:$K$954,5,0)</f>
        <v>#N/A</v>
      </c>
      <c r="J33" s="127"/>
      <c r="K33" s="135"/>
      <c r="L33" s="59"/>
      <c r="M33" s="188"/>
      <c r="N33" s="93"/>
      <c r="O33" s="127"/>
      <c r="P33" s="184" t="e">
        <f>VLOOKUP(O33,女子登録!$A$2:$J$948,3,FALSE)</f>
        <v>#N/A</v>
      </c>
      <c r="Q33" s="184"/>
      <c r="R33" s="109"/>
      <c r="S33" s="109" t="s">
        <v>423</v>
      </c>
      <c r="T33" s="120" t="e">
        <f>VLOOKUP(O33,女子登録!$A$2:$K$954,5,0)</f>
        <v>#N/A</v>
      </c>
      <c r="U33" s="127"/>
      <c r="V33" s="135"/>
      <c r="Y33" s="40" t="str">
        <f t="shared" si="0"/>
        <v/>
      </c>
      <c r="Z33" s="40" t="str">
        <f t="shared" si="1"/>
        <v/>
      </c>
      <c r="AA33" s="40" t="str">
        <f>IF($D$33="","",$D$33)</f>
        <v/>
      </c>
      <c r="AB33" s="40" t="e">
        <f>IF($E$33="","",$E$33)</f>
        <v>#N/A</v>
      </c>
      <c r="AD33" s="40" t="str">
        <f t="shared" ca="1" si="2"/>
        <v/>
      </c>
      <c r="AE33" s="40" t="str">
        <f t="shared" ca="1" si="3"/>
        <v/>
      </c>
      <c r="AF33" s="40" t="str">
        <f t="shared" si="4"/>
        <v/>
      </c>
      <c r="AG33" s="40" t="e">
        <f t="shared" si="5"/>
        <v>#N/A</v>
      </c>
      <c r="AH33" s="40" t="e">
        <f t="shared" si="6"/>
        <v>#N/A</v>
      </c>
      <c r="AJ33" s="40">
        <v>0</v>
      </c>
      <c r="AK33" s="40">
        <f t="shared" si="7"/>
        <v>0</v>
      </c>
      <c r="AL33" s="40" t="e">
        <f t="shared" si="8"/>
        <v>#N/A</v>
      </c>
      <c r="AN33" s="40" t="e">
        <f t="shared" si="9"/>
        <v>#N/A</v>
      </c>
      <c r="AO33" s="40">
        <f t="shared" si="10"/>
        <v>0</v>
      </c>
      <c r="AP33" s="40">
        <f>IF($D33="",0,IF(COUNTIF($D32:$D34,$D33)&gt;1,COLUMN(),0))</f>
        <v>0</v>
      </c>
      <c r="AQ33" s="40">
        <f t="shared" si="11"/>
        <v>0</v>
      </c>
      <c r="AR33" s="40" t="e">
        <f t="shared" ca="1" si="12"/>
        <v>#N/A</v>
      </c>
      <c r="AS33" s="40">
        <f t="shared" si="13"/>
        <v>0</v>
      </c>
      <c r="AT33" s="40" t="e">
        <f t="shared" si="14"/>
        <v>#N/A</v>
      </c>
      <c r="AV33" s="40" t="e">
        <f t="shared" si="15"/>
        <v>#N/A</v>
      </c>
      <c r="AW33" s="40">
        <f>IF(AND($D33&lt;&gt;"",$D32=""),COLUMN(),0)</f>
        <v>0</v>
      </c>
      <c r="AX33" s="40">
        <f t="shared" si="16"/>
        <v>0</v>
      </c>
      <c r="AZ33" s="40" t="e">
        <f t="shared" si="17"/>
        <v>#N/A</v>
      </c>
      <c r="BB33" s="40" t="s">
        <v>486</v>
      </c>
      <c r="BD33" s="40" t="str">
        <f t="shared" ca="1" si="18"/>
        <v/>
      </c>
      <c r="BE33" s="40" t="str">
        <f t="shared" ca="1" si="19"/>
        <v/>
      </c>
      <c r="BF33" s="40" t="str">
        <f t="shared" si="29"/>
        <v/>
      </c>
      <c r="BG33" s="40" t="e">
        <f t="shared" si="20"/>
        <v>#N/A</v>
      </c>
      <c r="BH33" s="40" t="e">
        <f t="shared" si="21"/>
        <v>#N/A</v>
      </c>
      <c r="BJ33" s="40">
        <v>0</v>
      </c>
      <c r="BK33" s="40">
        <f t="shared" si="30"/>
        <v>0</v>
      </c>
      <c r="BL33" s="40" t="e">
        <f t="shared" si="31"/>
        <v>#N/A</v>
      </c>
      <c r="BN33" s="40" t="e">
        <f t="shared" si="32"/>
        <v>#N/A</v>
      </c>
      <c r="BO33" s="40">
        <f t="shared" si="33"/>
        <v>0</v>
      </c>
      <c r="BP33" s="40">
        <f>IF($O33="",0,IF(COUNTIF($O32:$O34,$O33)&gt;1,COLUMN(),0))</f>
        <v>0</v>
      </c>
      <c r="BQ33" s="40">
        <f t="shared" si="22"/>
        <v>0</v>
      </c>
      <c r="BR33" s="40" t="e">
        <f t="shared" ca="1" si="23"/>
        <v>#N/A</v>
      </c>
      <c r="BS33" s="40">
        <f t="shared" si="24"/>
        <v>0</v>
      </c>
      <c r="BT33" s="40" t="e">
        <f t="shared" si="25"/>
        <v>#N/A</v>
      </c>
      <c r="BV33" s="40" t="e">
        <f t="shared" si="26"/>
        <v>#N/A</v>
      </c>
      <c r="BW33" s="40">
        <f>IF(AND($O33&lt;&gt;"",$O32=""),COLUMN(),0)</f>
        <v>0</v>
      </c>
      <c r="BX33" s="40">
        <f t="shared" si="27"/>
        <v>0</v>
      </c>
      <c r="BZ33" s="40" t="e">
        <f t="shared" si="28"/>
        <v>#N/A</v>
      </c>
      <c r="CB33" s="40" t="s">
        <v>496</v>
      </c>
    </row>
    <row r="34" spans="2:80" ht="19.5" customHeight="1" thickBot="1" x14ac:dyDescent="0.2">
      <c r="B34" s="189"/>
      <c r="C34" s="97"/>
      <c r="D34" s="128"/>
      <c r="E34" s="185" t="e">
        <f>VLOOKUP(D34,女子登録!$A$2:$J$948,3,FALSE)</f>
        <v>#N/A</v>
      </c>
      <c r="F34" s="185"/>
      <c r="G34" s="110"/>
      <c r="H34" s="110" t="s">
        <v>439</v>
      </c>
      <c r="I34" s="121" t="e">
        <f>VLOOKUP(D34,女子登録!$A$2:$K$954,5,0)</f>
        <v>#N/A</v>
      </c>
      <c r="J34" s="128"/>
      <c r="K34" s="136"/>
      <c r="L34" s="60"/>
      <c r="M34" s="189"/>
      <c r="N34" s="97"/>
      <c r="O34" s="128"/>
      <c r="P34" s="185" t="e">
        <f>VLOOKUP(O34,女子登録!$A$2:$J$948,3,FALSE)</f>
        <v>#N/A</v>
      </c>
      <c r="Q34" s="185"/>
      <c r="R34" s="110"/>
      <c r="S34" s="110" t="s">
        <v>423</v>
      </c>
      <c r="T34" s="121" t="e">
        <f>VLOOKUP(O34,女子登録!$A$2:$K$954,5,0)</f>
        <v>#N/A</v>
      </c>
      <c r="U34" s="128"/>
      <c r="V34" s="136"/>
      <c r="Y34" s="40" t="str">
        <f t="shared" si="0"/>
        <v/>
      </c>
      <c r="Z34" s="40" t="str">
        <f t="shared" si="1"/>
        <v/>
      </c>
      <c r="AA34" s="40" t="str">
        <f>IF($D$34="","",$D$34)</f>
        <v/>
      </c>
      <c r="AB34" s="40" t="e">
        <f>IF($E$34="","",$E$34)</f>
        <v>#N/A</v>
      </c>
      <c r="AD34" s="40" t="str">
        <f t="shared" ca="1" si="2"/>
        <v/>
      </c>
      <c r="AE34" s="40" t="str">
        <f t="shared" ca="1" si="3"/>
        <v/>
      </c>
      <c r="AF34" s="40" t="str">
        <f t="shared" si="4"/>
        <v/>
      </c>
      <c r="AG34" s="40" t="e">
        <f t="shared" si="5"/>
        <v>#N/A</v>
      </c>
      <c r="AH34" s="40" t="e">
        <f t="shared" si="6"/>
        <v>#N/A</v>
      </c>
      <c r="AJ34" s="40">
        <v>0</v>
      </c>
      <c r="AK34" s="40">
        <f t="shared" si="7"/>
        <v>0</v>
      </c>
      <c r="AL34" s="40" t="e">
        <f t="shared" si="8"/>
        <v>#N/A</v>
      </c>
      <c r="AN34" s="40" t="e">
        <f t="shared" si="9"/>
        <v>#N/A</v>
      </c>
      <c r="AO34" s="40">
        <f t="shared" si="10"/>
        <v>0</v>
      </c>
      <c r="AP34" s="40">
        <f>IF($D34="",0,IF(COUNTIF($D32:$D34,$D34)&gt;1,COLUMN(),0))</f>
        <v>0</v>
      </c>
      <c r="AQ34" s="40">
        <f t="shared" si="11"/>
        <v>0</v>
      </c>
      <c r="AR34" s="40" t="e">
        <f t="shared" ca="1" si="12"/>
        <v>#N/A</v>
      </c>
      <c r="AS34" s="40">
        <f t="shared" si="13"/>
        <v>0</v>
      </c>
      <c r="AT34" s="40" t="e">
        <f t="shared" si="14"/>
        <v>#N/A</v>
      </c>
      <c r="AV34" s="40" t="e">
        <f t="shared" si="15"/>
        <v>#N/A</v>
      </c>
      <c r="AW34" s="40">
        <f>IF(AND($D34&lt;&gt;"",$D33=""),COLUMN(),0)</f>
        <v>0</v>
      </c>
      <c r="AX34" s="40">
        <f t="shared" si="16"/>
        <v>0</v>
      </c>
      <c r="AZ34" s="40" t="e">
        <f t="shared" si="17"/>
        <v>#N/A</v>
      </c>
      <c r="BB34" s="40" t="s">
        <v>486</v>
      </c>
      <c r="BD34" s="40" t="str">
        <f t="shared" ca="1" si="18"/>
        <v/>
      </c>
      <c r="BE34" s="40" t="str">
        <f t="shared" ca="1" si="19"/>
        <v/>
      </c>
      <c r="BF34" s="40" t="str">
        <f t="shared" si="29"/>
        <v/>
      </c>
      <c r="BG34" s="40" t="e">
        <f t="shared" si="20"/>
        <v>#N/A</v>
      </c>
      <c r="BH34" s="40" t="e">
        <f t="shared" si="21"/>
        <v>#N/A</v>
      </c>
      <c r="BJ34" s="40">
        <v>0</v>
      </c>
      <c r="BK34" s="40">
        <f t="shared" si="30"/>
        <v>0</v>
      </c>
      <c r="BL34" s="40" t="e">
        <f t="shared" si="31"/>
        <v>#N/A</v>
      </c>
      <c r="BN34" s="40" t="e">
        <f t="shared" si="32"/>
        <v>#N/A</v>
      </c>
      <c r="BO34" s="40">
        <f t="shared" si="33"/>
        <v>0</v>
      </c>
      <c r="BP34" s="40">
        <f>IF($O34="",0,IF(COUNTIF($O32:$O34,$O34)&gt;1,COLUMN(),0))</f>
        <v>0</v>
      </c>
      <c r="BQ34" s="40">
        <f t="shared" si="22"/>
        <v>0</v>
      </c>
      <c r="BR34" s="40" t="e">
        <f t="shared" ca="1" si="23"/>
        <v>#N/A</v>
      </c>
      <c r="BS34" s="40">
        <f t="shared" si="24"/>
        <v>0</v>
      </c>
      <c r="BT34" s="40" t="e">
        <f t="shared" si="25"/>
        <v>#N/A</v>
      </c>
      <c r="BV34" s="40" t="e">
        <f t="shared" si="26"/>
        <v>#N/A</v>
      </c>
      <c r="BW34" s="40">
        <f>IF(AND($O34&lt;&gt;"",$O33=""),COLUMN(),0)</f>
        <v>0</v>
      </c>
      <c r="BX34" s="40">
        <f t="shared" si="27"/>
        <v>0</v>
      </c>
      <c r="BZ34" s="40" t="e">
        <f t="shared" si="28"/>
        <v>#N/A</v>
      </c>
      <c r="CB34" s="40" t="s">
        <v>496</v>
      </c>
    </row>
    <row r="35" spans="2:80" ht="19.5" customHeight="1" x14ac:dyDescent="0.15">
      <c r="B35" s="202" t="s">
        <v>411</v>
      </c>
      <c r="C35" s="103"/>
      <c r="D35" s="129"/>
      <c r="E35" s="183" t="e">
        <f>VLOOKUP(D35,女子登録!$A$2:$J$948,3,FALSE)</f>
        <v>#N/A</v>
      </c>
      <c r="F35" s="183"/>
      <c r="G35" s="111"/>
      <c r="H35" s="111" t="s">
        <v>411</v>
      </c>
      <c r="I35" s="122" t="e">
        <f>VLOOKUP(D35,女子登録!$A$2:$K$954,5,0)</f>
        <v>#N/A</v>
      </c>
      <c r="J35" s="129"/>
      <c r="K35" s="134"/>
      <c r="L35" s="61"/>
      <c r="M35" s="192" t="s">
        <v>425</v>
      </c>
      <c r="N35" s="101"/>
      <c r="O35" s="129"/>
      <c r="P35" s="183" t="e">
        <f>VLOOKUP(O35,女子登録!$A$2:$J$948,3,FALSE)</f>
        <v>#N/A</v>
      </c>
      <c r="Q35" s="183"/>
      <c r="R35" s="111"/>
      <c r="S35" s="111" t="s">
        <v>425</v>
      </c>
      <c r="T35" s="122" t="e">
        <f>VLOOKUP(O35,女子登録!$A$2:$K$954,5,0)</f>
        <v>#N/A</v>
      </c>
      <c r="U35" s="129"/>
      <c r="V35" s="134"/>
      <c r="Y35" s="40" t="str">
        <f t="shared" si="0"/>
        <v/>
      </c>
      <c r="Z35" s="40" t="str">
        <f t="shared" si="1"/>
        <v/>
      </c>
      <c r="AA35" s="40" t="str">
        <f>IF($D$35="","",$D$35)</f>
        <v/>
      </c>
      <c r="AB35" s="40" t="e">
        <f>IF($E$35="","",$E$35)</f>
        <v>#N/A</v>
      </c>
      <c r="AD35" s="40" t="str">
        <f t="shared" ca="1" si="2"/>
        <v/>
      </c>
      <c r="AE35" s="40" t="str">
        <f t="shared" ca="1" si="3"/>
        <v/>
      </c>
      <c r="AF35" s="40" t="str">
        <f t="shared" si="4"/>
        <v/>
      </c>
      <c r="AG35" s="40" t="e">
        <f t="shared" si="5"/>
        <v>#N/A</v>
      </c>
      <c r="AH35" s="40" t="e">
        <f t="shared" si="6"/>
        <v>#N/A</v>
      </c>
      <c r="AJ35" s="40">
        <v>0</v>
      </c>
      <c r="AK35" s="40">
        <f t="shared" si="7"/>
        <v>0</v>
      </c>
      <c r="AL35" s="40" t="e">
        <f t="shared" si="8"/>
        <v>#N/A</v>
      </c>
      <c r="AM35" s="40">
        <f>IF(COUNTIF(AF35:AF37,"B")&gt;1,COLUMN(),0)</f>
        <v>0</v>
      </c>
      <c r="AN35" s="40" t="e">
        <f t="shared" si="9"/>
        <v>#N/A</v>
      </c>
      <c r="AO35" s="40">
        <f t="shared" si="10"/>
        <v>0</v>
      </c>
      <c r="AP35" s="40">
        <f>IF($D35="",0,IF(COUNTIF($D35:$D37,$D35)&gt;1,COLUMN(),0))</f>
        <v>0</v>
      </c>
      <c r="AQ35" s="40">
        <f t="shared" si="11"/>
        <v>0</v>
      </c>
      <c r="AR35" s="40" t="e">
        <f t="shared" ca="1" si="12"/>
        <v>#N/A</v>
      </c>
      <c r="AS35" s="40">
        <f t="shared" si="13"/>
        <v>0</v>
      </c>
      <c r="AT35" s="40" t="e">
        <f t="shared" si="14"/>
        <v>#N/A</v>
      </c>
      <c r="AV35" s="40" t="e">
        <f t="shared" si="15"/>
        <v>#N/A</v>
      </c>
      <c r="AW35" s="40">
        <v>0</v>
      </c>
      <c r="AX35" s="40">
        <f t="shared" si="16"/>
        <v>0</v>
      </c>
      <c r="AZ35" s="40" t="e">
        <f t="shared" si="17"/>
        <v>#N/A</v>
      </c>
      <c r="BB35" s="40" t="s">
        <v>487</v>
      </c>
      <c r="BD35" s="40" t="str">
        <f t="shared" ca="1" si="18"/>
        <v/>
      </c>
      <c r="BE35" s="40" t="str">
        <f t="shared" ca="1" si="19"/>
        <v/>
      </c>
      <c r="BF35" s="40" t="str">
        <f t="shared" si="29"/>
        <v/>
      </c>
      <c r="BG35" s="40" t="e">
        <f t="shared" si="20"/>
        <v>#N/A</v>
      </c>
      <c r="BH35" s="40" t="e">
        <f t="shared" si="21"/>
        <v>#N/A</v>
      </c>
      <c r="BJ35" s="40">
        <v>0</v>
      </c>
      <c r="BK35" s="40">
        <f t="shared" si="30"/>
        <v>0</v>
      </c>
      <c r="BL35" s="40" t="e">
        <f t="shared" si="31"/>
        <v>#N/A</v>
      </c>
      <c r="BM35" s="40">
        <f>IF(COUNTIF(BF35:BF37,"B")&gt;1,COLUMN(),0)</f>
        <v>0</v>
      </c>
      <c r="BN35" s="40" t="e">
        <f t="shared" si="32"/>
        <v>#N/A</v>
      </c>
      <c r="BO35" s="40">
        <f t="shared" si="33"/>
        <v>0</v>
      </c>
      <c r="BP35" s="40">
        <f>IF($O35="",0,IF(COUNTIF($O35:$O37,$O35)&gt;1,COLUMN(),0))</f>
        <v>0</v>
      </c>
      <c r="BQ35" s="40">
        <f t="shared" si="22"/>
        <v>0</v>
      </c>
      <c r="BR35" s="40" t="e">
        <f t="shared" ca="1" si="23"/>
        <v>#N/A</v>
      </c>
      <c r="BS35" s="40">
        <f t="shared" si="24"/>
        <v>0</v>
      </c>
      <c r="BT35" s="40" t="e">
        <f t="shared" si="25"/>
        <v>#N/A</v>
      </c>
      <c r="BV35" s="40" t="e">
        <f t="shared" si="26"/>
        <v>#N/A</v>
      </c>
      <c r="BW35" s="40">
        <v>0</v>
      </c>
      <c r="BX35" s="40">
        <f t="shared" si="27"/>
        <v>0</v>
      </c>
      <c r="BZ35" s="40" t="e">
        <f t="shared" si="28"/>
        <v>#N/A</v>
      </c>
      <c r="CB35" s="40" t="s">
        <v>497</v>
      </c>
    </row>
    <row r="36" spans="2:80" ht="19.5" customHeight="1" x14ac:dyDescent="0.15">
      <c r="B36" s="203"/>
      <c r="C36" s="94"/>
      <c r="D36" s="127"/>
      <c r="E36" s="184" t="e">
        <f>VLOOKUP(D36,女子登録!$A$2:$J$948,3,FALSE)</f>
        <v>#N/A</v>
      </c>
      <c r="F36" s="184"/>
      <c r="G36" s="109"/>
      <c r="H36" s="109" t="s">
        <v>411</v>
      </c>
      <c r="I36" s="120" t="e">
        <f>VLOOKUP(D36,女子登録!$A$2:$K$954,5,0)</f>
        <v>#N/A</v>
      </c>
      <c r="J36" s="127"/>
      <c r="K36" s="135"/>
      <c r="L36" s="59"/>
      <c r="M36" s="188"/>
      <c r="N36" s="93"/>
      <c r="O36" s="127"/>
      <c r="P36" s="184" t="e">
        <f>VLOOKUP(O36,女子登録!$A$2:$J$948,3,FALSE)</f>
        <v>#N/A</v>
      </c>
      <c r="Q36" s="184"/>
      <c r="R36" s="109"/>
      <c r="S36" s="109" t="s">
        <v>425</v>
      </c>
      <c r="T36" s="120" t="e">
        <f>VLOOKUP(O36,女子登録!$A$2:$K$954,5,0)</f>
        <v>#N/A</v>
      </c>
      <c r="U36" s="127"/>
      <c r="V36" s="135"/>
      <c r="Y36" s="40" t="str">
        <f t="shared" si="0"/>
        <v/>
      </c>
      <c r="Z36" s="40" t="str">
        <f t="shared" si="1"/>
        <v/>
      </c>
      <c r="AA36" s="40" t="str">
        <f>IF($D$36="","",$D$36)</f>
        <v/>
      </c>
      <c r="AB36" s="40" t="e">
        <f>IF($E$36="","",$E$36)</f>
        <v>#N/A</v>
      </c>
      <c r="AD36" s="40" t="str">
        <f t="shared" ca="1" si="2"/>
        <v/>
      </c>
      <c r="AE36" s="40" t="str">
        <f t="shared" ca="1" si="3"/>
        <v/>
      </c>
      <c r="AF36" s="40" t="str">
        <f t="shared" si="4"/>
        <v/>
      </c>
      <c r="AG36" s="40" t="e">
        <f t="shared" si="5"/>
        <v>#N/A</v>
      </c>
      <c r="AH36" s="40" t="e">
        <f t="shared" si="6"/>
        <v>#N/A</v>
      </c>
      <c r="AJ36" s="40">
        <v>0</v>
      </c>
      <c r="AK36" s="40">
        <f t="shared" si="7"/>
        <v>0</v>
      </c>
      <c r="AL36" s="40" t="e">
        <f t="shared" si="8"/>
        <v>#N/A</v>
      </c>
      <c r="AN36" s="40" t="e">
        <f t="shared" si="9"/>
        <v>#N/A</v>
      </c>
      <c r="AO36" s="40">
        <f t="shared" si="10"/>
        <v>0</v>
      </c>
      <c r="AP36" s="40">
        <f>IF($D36="",0,IF(COUNTIF($D35:$D37,$D36)&gt;1,COLUMN(),0))</f>
        <v>0</v>
      </c>
      <c r="AQ36" s="40">
        <f t="shared" si="11"/>
        <v>0</v>
      </c>
      <c r="AR36" s="40" t="e">
        <f t="shared" ca="1" si="12"/>
        <v>#N/A</v>
      </c>
      <c r="AS36" s="40">
        <f t="shared" si="13"/>
        <v>0</v>
      </c>
      <c r="AT36" s="40" t="e">
        <f t="shared" si="14"/>
        <v>#N/A</v>
      </c>
      <c r="AV36" s="40" t="e">
        <f t="shared" si="15"/>
        <v>#N/A</v>
      </c>
      <c r="AW36" s="40">
        <f>IF(AND($D36&lt;&gt;"",$D35=""),COLUMN(),0)</f>
        <v>0</v>
      </c>
      <c r="AX36" s="40">
        <f t="shared" si="16"/>
        <v>0</v>
      </c>
      <c r="AZ36" s="40" t="e">
        <f t="shared" si="17"/>
        <v>#N/A</v>
      </c>
      <c r="BB36" s="40" t="s">
        <v>487</v>
      </c>
      <c r="BD36" s="40" t="str">
        <f t="shared" ca="1" si="18"/>
        <v/>
      </c>
      <c r="BE36" s="40" t="str">
        <f t="shared" ca="1" si="19"/>
        <v/>
      </c>
      <c r="BF36" s="40" t="str">
        <f t="shared" si="29"/>
        <v/>
      </c>
      <c r="BG36" s="40" t="e">
        <f t="shared" si="20"/>
        <v>#N/A</v>
      </c>
      <c r="BH36" s="40" t="e">
        <f t="shared" si="21"/>
        <v>#N/A</v>
      </c>
      <c r="BJ36" s="40">
        <v>0</v>
      </c>
      <c r="BK36" s="40">
        <f t="shared" si="30"/>
        <v>0</v>
      </c>
      <c r="BL36" s="40" t="e">
        <f t="shared" si="31"/>
        <v>#N/A</v>
      </c>
      <c r="BN36" s="40" t="e">
        <f t="shared" si="32"/>
        <v>#N/A</v>
      </c>
      <c r="BO36" s="40">
        <f t="shared" si="33"/>
        <v>0</v>
      </c>
      <c r="BP36" s="40">
        <f>IF($O36="",0,IF(COUNTIF($O35:$O37,$O36)&gt;1,COLUMN(),0))</f>
        <v>0</v>
      </c>
      <c r="BQ36" s="40">
        <f t="shared" si="22"/>
        <v>0</v>
      </c>
      <c r="BR36" s="40" t="e">
        <f t="shared" ca="1" si="23"/>
        <v>#N/A</v>
      </c>
      <c r="BS36" s="40">
        <f t="shared" si="24"/>
        <v>0</v>
      </c>
      <c r="BT36" s="40" t="e">
        <f t="shared" si="25"/>
        <v>#N/A</v>
      </c>
      <c r="BV36" s="40" t="e">
        <f t="shared" si="26"/>
        <v>#N/A</v>
      </c>
      <c r="BW36" s="40">
        <f>IF(AND($O36&lt;&gt;"",$O35=""),COLUMN(),0)</f>
        <v>0</v>
      </c>
      <c r="BX36" s="40">
        <f t="shared" si="27"/>
        <v>0</v>
      </c>
      <c r="BZ36" s="40" t="e">
        <f t="shared" si="28"/>
        <v>#N/A</v>
      </c>
      <c r="CB36" s="40" t="s">
        <v>497</v>
      </c>
    </row>
    <row r="37" spans="2:80" ht="19.5" customHeight="1" thickBot="1" x14ac:dyDescent="0.2">
      <c r="B37" s="204"/>
      <c r="C37" s="104"/>
      <c r="D37" s="128"/>
      <c r="E37" s="185" t="e">
        <f>VLOOKUP(D37,女子登録!$A$2:$J$948,3,FALSE)</f>
        <v>#N/A</v>
      </c>
      <c r="F37" s="185"/>
      <c r="G37" s="110"/>
      <c r="H37" s="110" t="s">
        <v>411</v>
      </c>
      <c r="I37" s="121" t="e">
        <f>VLOOKUP(D37,女子登録!$A$2:$K$954,5,0)</f>
        <v>#N/A</v>
      </c>
      <c r="J37" s="128"/>
      <c r="K37" s="136"/>
      <c r="L37" s="60"/>
      <c r="M37" s="189"/>
      <c r="N37" s="97"/>
      <c r="O37" s="128"/>
      <c r="P37" s="185" t="e">
        <f>VLOOKUP(O37,女子登録!$A$2:$J$948,3,FALSE)</f>
        <v>#N/A</v>
      </c>
      <c r="Q37" s="185"/>
      <c r="R37" s="110"/>
      <c r="S37" s="110" t="s">
        <v>425</v>
      </c>
      <c r="T37" s="121" t="e">
        <f>VLOOKUP(O37,女子登録!$A$2:$K$954,5,0)</f>
        <v>#N/A</v>
      </c>
      <c r="U37" s="128"/>
      <c r="V37" s="136"/>
      <c r="Y37" s="40" t="str">
        <f t="shared" si="0"/>
        <v/>
      </c>
      <c r="Z37" s="40" t="str">
        <f t="shared" si="1"/>
        <v/>
      </c>
      <c r="AA37" s="40" t="str">
        <f>IF($D$37="","",$D$37)</f>
        <v/>
      </c>
      <c r="AB37" s="40" t="e">
        <f>IF($E$37="","",$E$37)</f>
        <v>#N/A</v>
      </c>
      <c r="AD37" s="40" t="str">
        <f t="shared" ca="1" si="2"/>
        <v/>
      </c>
      <c r="AE37" s="40" t="str">
        <f t="shared" ca="1" si="3"/>
        <v/>
      </c>
      <c r="AF37" s="40" t="str">
        <f t="shared" si="4"/>
        <v/>
      </c>
      <c r="AG37" s="40" t="e">
        <f t="shared" si="5"/>
        <v>#N/A</v>
      </c>
      <c r="AH37" s="40" t="e">
        <f t="shared" si="6"/>
        <v>#N/A</v>
      </c>
      <c r="AJ37" s="40">
        <v>0</v>
      </c>
      <c r="AK37" s="40">
        <f t="shared" si="7"/>
        <v>0</v>
      </c>
      <c r="AL37" s="40" t="e">
        <f t="shared" si="8"/>
        <v>#N/A</v>
      </c>
      <c r="AN37" s="40" t="e">
        <f t="shared" si="9"/>
        <v>#N/A</v>
      </c>
      <c r="AO37" s="40">
        <f t="shared" si="10"/>
        <v>0</v>
      </c>
      <c r="AP37" s="40">
        <f>IF($D37="",0,IF(COUNTIF($D35:$D37,$D37)&gt;1,COLUMN(),0))</f>
        <v>0</v>
      </c>
      <c r="AQ37" s="40">
        <f t="shared" si="11"/>
        <v>0</v>
      </c>
      <c r="AR37" s="40" t="e">
        <f t="shared" ca="1" si="12"/>
        <v>#N/A</v>
      </c>
      <c r="AS37" s="40">
        <f t="shared" si="13"/>
        <v>0</v>
      </c>
      <c r="AT37" s="40" t="e">
        <f t="shared" si="14"/>
        <v>#N/A</v>
      </c>
      <c r="AV37" s="40" t="e">
        <f t="shared" si="15"/>
        <v>#N/A</v>
      </c>
      <c r="AW37" s="40">
        <f>IF(AND($D37&lt;&gt;"",$D36=""),COLUMN(),0)</f>
        <v>0</v>
      </c>
      <c r="AX37" s="40">
        <f t="shared" si="16"/>
        <v>0</v>
      </c>
      <c r="AZ37" s="40" t="e">
        <f t="shared" si="17"/>
        <v>#N/A</v>
      </c>
      <c r="BB37" s="40" t="s">
        <v>487</v>
      </c>
      <c r="BD37" s="40" t="str">
        <f t="shared" ca="1" si="18"/>
        <v/>
      </c>
      <c r="BE37" s="40" t="str">
        <f t="shared" ca="1" si="19"/>
        <v/>
      </c>
      <c r="BF37" s="40" t="str">
        <f t="shared" si="29"/>
        <v/>
      </c>
      <c r="BG37" s="40" t="e">
        <f t="shared" si="20"/>
        <v>#N/A</v>
      </c>
      <c r="BH37" s="40" t="e">
        <f t="shared" si="21"/>
        <v>#N/A</v>
      </c>
      <c r="BJ37" s="40">
        <v>0</v>
      </c>
      <c r="BK37" s="40">
        <f t="shared" si="30"/>
        <v>0</v>
      </c>
      <c r="BL37" s="40" t="e">
        <f t="shared" si="31"/>
        <v>#N/A</v>
      </c>
      <c r="BN37" s="40" t="e">
        <f t="shared" si="32"/>
        <v>#N/A</v>
      </c>
      <c r="BO37" s="40">
        <f t="shared" si="33"/>
        <v>0</v>
      </c>
      <c r="BP37" s="40">
        <f>IF($O37="",0,IF(COUNTIF($O35:$O37,$O37)&gt;1,COLUMN(),0))</f>
        <v>0</v>
      </c>
      <c r="BQ37" s="40">
        <f t="shared" si="22"/>
        <v>0</v>
      </c>
      <c r="BR37" s="40" t="e">
        <f t="shared" ca="1" si="23"/>
        <v>#N/A</v>
      </c>
      <c r="BS37" s="40">
        <f t="shared" si="24"/>
        <v>0</v>
      </c>
      <c r="BT37" s="40" t="e">
        <f t="shared" si="25"/>
        <v>#N/A</v>
      </c>
      <c r="BV37" s="40" t="e">
        <f t="shared" si="26"/>
        <v>#N/A</v>
      </c>
      <c r="BW37" s="40">
        <f>IF(AND($O37&lt;&gt;"",$O36=""),COLUMN(),0)</f>
        <v>0</v>
      </c>
      <c r="BX37" s="40">
        <f t="shared" si="27"/>
        <v>0</v>
      </c>
      <c r="BZ37" s="40" t="e">
        <f t="shared" si="28"/>
        <v>#N/A</v>
      </c>
      <c r="CB37" s="40" t="s">
        <v>497</v>
      </c>
    </row>
    <row r="38" spans="2:80" ht="19.5" customHeight="1" x14ac:dyDescent="0.15">
      <c r="B38" s="192" t="s">
        <v>413</v>
      </c>
      <c r="C38" s="101"/>
      <c r="D38" s="129"/>
      <c r="E38" s="183" t="e">
        <f>VLOOKUP(D38,女子登録!$A$2:$J$948,3,FALSE)</f>
        <v>#N/A</v>
      </c>
      <c r="F38" s="183"/>
      <c r="G38" s="111"/>
      <c r="H38" s="111" t="s">
        <v>413</v>
      </c>
      <c r="I38" s="122" t="e">
        <f>VLOOKUP(D38,女子登録!$A$2:$K$954,5,0)</f>
        <v>#N/A</v>
      </c>
      <c r="J38" s="129"/>
      <c r="K38" s="134"/>
      <c r="L38" s="61"/>
      <c r="M38" s="192" t="s">
        <v>427</v>
      </c>
      <c r="N38" s="101"/>
      <c r="O38" s="129"/>
      <c r="P38" s="183" t="e">
        <f>VLOOKUP(O38,女子登録!$A$2:$J$948,3,FALSE)</f>
        <v>#N/A</v>
      </c>
      <c r="Q38" s="183"/>
      <c r="R38" s="111"/>
      <c r="S38" s="111" t="s">
        <v>427</v>
      </c>
      <c r="T38" s="122" t="e">
        <f>VLOOKUP(O38,女子登録!$A$2:$K$954,5,0)</f>
        <v>#N/A</v>
      </c>
      <c r="U38" s="129"/>
      <c r="V38" s="134"/>
      <c r="Y38" s="40" t="str">
        <f t="shared" si="0"/>
        <v/>
      </c>
      <c r="Z38" s="40" t="str">
        <f t="shared" si="1"/>
        <v/>
      </c>
      <c r="AA38" s="40" t="str">
        <f>IF($D$38="","",$D$38)</f>
        <v/>
      </c>
      <c r="AB38" s="40" t="e">
        <f>IF($E$38="","",$E$38)</f>
        <v>#N/A</v>
      </c>
      <c r="AD38" s="40" t="str">
        <f t="shared" ca="1" si="2"/>
        <v/>
      </c>
      <c r="AE38" s="40" t="str">
        <f t="shared" ca="1" si="3"/>
        <v/>
      </c>
      <c r="AF38" s="40" t="str">
        <f t="shared" si="4"/>
        <v/>
      </c>
      <c r="AG38" s="40" t="e">
        <f t="shared" si="5"/>
        <v>#N/A</v>
      </c>
      <c r="AH38" s="40" t="e">
        <f t="shared" si="6"/>
        <v>#N/A</v>
      </c>
      <c r="AJ38" s="40">
        <v>0</v>
      </c>
      <c r="AK38" s="40">
        <f t="shared" si="7"/>
        <v>0</v>
      </c>
      <c r="AL38" s="40" t="e">
        <f t="shared" si="8"/>
        <v>#N/A</v>
      </c>
      <c r="AM38" s="40">
        <f>IF(COUNTIF(AF38:AF40,"B")&gt;1,COLUMN(),0)</f>
        <v>0</v>
      </c>
      <c r="AN38" s="40" t="e">
        <f t="shared" si="9"/>
        <v>#N/A</v>
      </c>
      <c r="AO38" s="40">
        <f t="shared" si="10"/>
        <v>0</v>
      </c>
      <c r="AP38" s="40">
        <f>IF($D38="",0,IF(COUNTIF($D38:$D40,$D38)&gt;1,COLUMN(),0))</f>
        <v>0</v>
      </c>
      <c r="AQ38" s="40">
        <f t="shared" si="11"/>
        <v>0</v>
      </c>
      <c r="AR38" s="40" t="e">
        <f t="shared" ca="1" si="12"/>
        <v>#N/A</v>
      </c>
      <c r="AS38" s="40">
        <f t="shared" si="13"/>
        <v>0</v>
      </c>
      <c r="AT38" s="40" t="e">
        <f t="shared" si="14"/>
        <v>#N/A</v>
      </c>
      <c r="AV38" s="40" t="e">
        <f t="shared" si="15"/>
        <v>#N/A</v>
      </c>
      <c r="AW38" s="40">
        <v>0</v>
      </c>
      <c r="AX38" s="40">
        <f t="shared" si="16"/>
        <v>0</v>
      </c>
      <c r="AZ38" s="40" t="e">
        <f t="shared" si="17"/>
        <v>#N/A</v>
      </c>
      <c r="BB38" s="40" t="s">
        <v>488</v>
      </c>
      <c r="BD38" s="40" t="str">
        <f t="shared" ca="1" si="18"/>
        <v/>
      </c>
      <c r="BE38" s="40" t="str">
        <f t="shared" ca="1" si="19"/>
        <v/>
      </c>
      <c r="BF38" s="40" t="str">
        <f t="shared" si="29"/>
        <v/>
      </c>
      <c r="BG38" s="40" t="e">
        <f t="shared" si="20"/>
        <v>#N/A</v>
      </c>
      <c r="BH38" s="40" t="e">
        <f t="shared" si="21"/>
        <v>#N/A</v>
      </c>
      <c r="BJ38" s="40">
        <v>0</v>
      </c>
      <c r="BK38" s="40">
        <f t="shared" si="30"/>
        <v>0</v>
      </c>
      <c r="BL38" s="40" t="e">
        <f t="shared" si="31"/>
        <v>#N/A</v>
      </c>
      <c r="BM38" s="40">
        <f>IF(COUNTIF(BF38:BF40,"B")&gt;1,COLUMN(),0)</f>
        <v>0</v>
      </c>
      <c r="BN38" s="40" t="e">
        <f t="shared" si="32"/>
        <v>#N/A</v>
      </c>
      <c r="BO38" s="40">
        <f t="shared" si="33"/>
        <v>0</v>
      </c>
      <c r="BP38" s="40">
        <f>IF($O38="",0,IF(COUNTIF($O38:$O40,$O38)&gt;1,COLUMN(),0))</f>
        <v>0</v>
      </c>
      <c r="BQ38" s="40">
        <f t="shared" si="22"/>
        <v>0</v>
      </c>
      <c r="BR38" s="40" t="e">
        <f t="shared" ca="1" si="23"/>
        <v>#N/A</v>
      </c>
      <c r="BS38" s="40">
        <f t="shared" si="24"/>
        <v>0</v>
      </c>
      <c r="BT38" s="40" t="e">
        <f t="shared" si="25"/>
        <v>#N/A</v>
      </c>
      <c r="BV38" s="40" t="e">
        <f t="shared" si="26"/>
        <v>#N/A</v>
      </c>
      <c r="BW38" s="40">
        <v>0</v>
      </c>
      <c r="BX38" s="40">
        <f t="shared" si="27"/>
        <v>0</v>
      </c>
      <c r="BZ38" s="40" t="e">
        <f t="shared" si="28"/>
        <v>#N/A</v>
      </c>
      <c r="CB38" s="40" t="s">
        <v>498</v>
      </c>
    </row>
    <row r="39" spans="2:80" ht="19.5" customHeight="1" x14ac:dyDescent="0.15">
      <c r="B39" s="188"/>
      <c r="C39" s="93"/>
      <c r="D39" s="127"/>
      <c r="E39" s="184" t="e">
        <f>VLOOKUP(D39,女子登録!$A$2:$J$948,3,FALSE)</f>
        <v>#N/A</v>
      </c>
      <c r="F39" s="184"/>
      <c r="G39" s="109"/>
      <c r="H39" s="109" t="s">
        <v>413</v>
      </c>
      <c r="I39" s="120" t="e">
        <f>VLOOKUP(D39,女子登録!$A$2:$K$954,5,0)</f>
        <v>#N/A</v>
      </c>
      <c r="J39" s="127"/>
      <c r="K39" s="135"/>
      <c r="L39" s="59"/>
      <c r="M39" s="188"/>
      <c r="N39" s="93"/>
      <c r="O39" s="127"/>
      <c r="P39" s="184" t="e">
        <f>VLOOKUP(O39,女子登録!$A$2:$J$948,3,FALSE)</f>
        <v>#N/A</v>
      </c>
      <c r="Q39" s="184"/>
      <c r="R39" s="109"/>
      <c r="S39" s="109" t="s">
        <v>427</v>
      </c>
      <c r="T39" s="120" t="e">
        <f>VLOOKUP(O39,女子登録!$A$2:$K$954,5,0)</f>
        <v>#N/A</v>
      </c>
      <c r="U39" s="127"/>
      <c r="V39" s="135"/>
      <c r="Y39" s="40" t="str">
        <f t="shared" si="0"/>
        <v/>
      </c>
      <c r="Z39" s="40" t="str">
        <f t="shared" si="1"/>
        <v/>
      </c>
      <c r="AA39" s="40" t="str">
        <f>IF($D$39="","",$D$39)</f>
        <v/>
      </c>
      <c r="AB39" s="40" t="e">
        <f>IF($E$39="","",$E$39)</f>
        <v>#N/A</v>
      </c>
      <c r="AD39" s="40" t="str">
        <f t="shared" ca="1" si="2"/>
        <v/>
      </c>
      <c r="AE39" s="40" t="str">
        <f t="shared" ca="1" si="3"/>
        <v/>
      </c>
      <c r="AF39" s="40" t="str">
        <f t="shared" si="4"/>
        <v/>
      </c>
      <c r="AG39" s="40" t="e">
        <f t="shared" si="5"/>
        <v>#N/A</v>
      </c>
      <c r="AH39" s="40" t="e">
        <f t="shared" si="6"/>
        <v>#N/A</v>
      </c>
      <c r="AJ39" s="40">
        <v>0</v>
      </c>
      <c r="AK39" s="40">
        <f t="shared" si="7"/>
        <v>0</v>
      </c>
      <c r="AL39" s="40" t="e">
        <f t="shared" si="8"/>
        <v>#N/A</v>
      </c>
      <c r="AN39" s="40" t="e">
        <f t="shared" si="9"/>
        <v>#N/A</v>
      </c>
      <c r="AO39" s="40">
        <f t="shared" si="10"/>
        <v>0</v>
      </c>
      <c r="AP39" s="40">
        <f>IF($D39="",0,IF(COUNTIF($D38:$D40,$D39)&gt;1,COLUMN(),0))</f>
        <v>0</v>
      </c>
      <c r="AQ39" s="40">
        <f t="shared" si="11"/>
        <v>0</v>
      </c>
      <c r="AR39" s="40" t="e">
        <f t="shared" ca="1" si="12"/>
        <v>#N/A</v>
      </c>
      <c r="AS39" s="40">
        <f t="shared" si="13"/>
        <v>0</v>
      </c>
      <c r="AT39" s="40" t="e">
        <f t="shared" si="14"/>
        <v>#N/A</v>
      </c>
      <c r="AV39" s="40" t="e">
        <f t="shared" si="15"/>
        <v>#N/A</v>
      </c>
      <c r="AW39" s="40">
        <f>IF(AND($D39&lt;&gt;"",$D38=""),COLUMN(),0)</f>
        <v>0</v>
      </c>
      <c r="AX39" s="40">
        <f t="shared" si="16"/>
        <v>0</v>
      </c>
      <c r="AZ39" s="40" t="e">
        <f t="shared" si="17"/>
        <v>#N/A</v>
      </c>
      <c r="BB39" s="40" t="s">
        <v>488</v>
      </c>
      <c r="BD39" s="40" t="str">
        <f t="shared" ca="1" si="18"/>
        <v/>
      </c>
      <c r="BE39" s="40" t="str">
        <f t="shared" ca="1" si="19"/>
        <v/>
      </c>
      <c r="BF39" s="40" t="str">
        <f t="shared" si="29"/>
        <v/>
      </c>
      <c r="BG39" s="40" t="e">
        <f t="shared" si="20"/>
        <v>#N/A</v>
      </c>
      <c r="BH39" s="40" t="e">
        <f t="shared" si="21"/>
        <v>#N/A</v>
      </c>
      <c r="BJ39" s="40">
        <v>0</v>
      </c>
      <c r="BK39" s="40">
        <f t="shared" si="30"/>
        <v>0</v>
      </c>
      <c r="BL39" s="40" t="e">
        <f t="shared" si="31"/>
        <v>#N/A</v>
      </c>
      <c r="BN39" s="40" t="e">
        <f t="shared" si="32"/>
        <v>#N/A</v>
      </c>
      <c r="BO39" s="40">
        <f t="shared" si="33"/>
        <v>0</v>
      </c>
      <c r="BP39" s="40">
        <f>IF($O39="",0,IF(COUNTIF($O38:$O40,$O39)&gt;1,COLUMN(),0))</f>
        <v>0</v>
      </c>
      <c r="BQ39" s="40">
        <f t="shared" si="22"/>
        <v>0</v>
      </c>
      <c r="BR39" s="40" t="e">
        <f t="shared" ca="1" si="23"/>
        <v>#N/A</v>
      </c>
      <c r="BS39" s="40">
        <f t="shared" si="24"/>
        <v>0</v>
      </c>
      <c r="BT39" s="40" t="e">
        <f t="shared" si="25"/>
        <v>#N/A</v>
      </c>
      <c r="BV39" s="40" t="e">
        <f t="shared" si="26"/>
        <v>#N/A</v>
      </c>
      <c r="BW39" s="40">
        <f>IF(AND($O39&lt;&gt;"",$O38=""),COLUMN(),0)</f>
        <v>0</v>
      </c>
      <c r="BX39" s="40">
        <f t="shared" si="27"/>
        <v>0</v>
      </c>
      <c r="BZ39" s="40" t="e">
        <f t="shared" si="28"/>
        <v>#N/A</v>
      </c>
      <c r="CB39" s="40" t="s">
        <v>498</v>
      </c>
    </row>
    <row r="40" spans="2:80" ht="19.5" customHeight="1" thickBot="1" x14ac:dyDescent="0.2">
      <c r="B40" s="189"/>
      <c r="C40" s="97"/>
      <c r="D40" s="128"/>
      <c r="E40" s="185" t="e">
        <f>VLOOKUP(D40,女子登録!$A$2:$J$948,3,FALSE)</f>
        <v>#N/A</v>
      </c>
      <c r="F40" s="185"/>
      <c r="G40" s="110"/>
      <c r="H40" s="110" t="s">
        <v>413</v>
      </c>
      <c r="I40" s="121" t="e">
        <f>VLOOKUP(D40,女子登録!$A$2:$K$954,5,0)</f>
        <v>#N/A</v>
      </c>
      <c r="J40" s="128"/>
      <c r="K40" s="136"/>
      <c r="L40" s="59"/>
      <c r="M40" s="189"/>
      <c r="N40" s="97"/>
      <c r="O40" s="128"/>
      <c r="P40" s="185" t="e">
        <f>VLOOKUP(O40,女子登録!$A$2:$J$948,3,FALSE)</f>
        <v>#N/A</v>
      </c>
      <c r="Q40" s="185"/>
      <c r="R40" s="110"/>
      <c r="S40" s="110" t="s">
        <v>427</v>
      </c>
      <c r="T40" s="121" t="e">
        <f>VLOOKUP(O40,女子登録!$A$2:$K$954,5,0)</f>
        <v>#N/A</v>
      </c>
      <c r="U40" s="128"/>
      <c r="V40" s="136"/>
      <c r="Y40" s="40" t="str">
        <f t="shared" si="0"/>
        <v/>
      </c>
      <c r="Z40" s="40" t="str">
        <f t="shared" si="1"/>
        <v/>
      </c>
      <c r="AA40" s="40" t="str">
        <f>IF($D$40="","",$D$40)</f>
        <v/>
      </c>
      <c r="AB40" s="40" t="e">
        <f>IF($E$40="","",$E$40)</f>
        <v>#N/A</v>
      </c>
      <c r="AD40" s="40" t="str">
        <f t="shared" ca="1" si="2"/>
        <v/>
      </c>
      <c r="AE40" s="40" t="str">
        <f t="shared" ca="1" si="3"/>
        <v/>
      </c>
      <c r="AF40" s="40" t="str">
        <f t="shared" si="4"/>
        <v/>
      </c>
      <c r="AG40" s="40" t="e">
        <f t="shared" si="5"/>
        <v>#N/A</v>
      </c>
      <c r="AH40" s="40" t="e">
        <f t="shared" si="6"/>
        <v>#N/A</v>
      </c>
      <c r="AJ40" s="40">
        <v>0</v>
      </c>
      <c r="AK40" s="40">
        <f t="shared" si="7"/>
        <v>0</v>
      </c>
      <c r="AL40" s="40" t="e">
        <f t="shared" si="8"/>
        <v>#N/A</v>
      </c>
      <c r="AN40" s="40" t="e">
        <f t="shared" si="9"/>
        <v>#N/A</v>
      </c>
      <c r="AO40" s="40">
        <f t="shared" si="10"/>
        <v>0</v>
      </c>
      <c r="AP40" s="40">
        <f>IF($D40="",0,IF(COUNTIF($D38:$D40,$D40)&gt;1,COLUMN(),0))</f>
        <v>0</v>
      </c>
      <c r="AQ40" s="40">
        <f t="shared" si="11"/>
        <v>0</v>
      </c>
      <c r="AR40" s="40" t="e">
        <f t="shared" ca="1" si="12"/>
        <v>#N/A</v>
      </c>
      <c r="AS40" s="40">
        <f t="shared" si="13"/>
        <v>0</v>
      </c>
      <c r="AT40" s="40" t="e">
        <f t="shared" si="14"/>
        <v>#N/A</v>
      </c>
      <c r="AV40" s="40" t="e">
        <f t="shared" si="15"/>
        <v>#N/A</v>
      </c>
      <c r="AW40" s="40">
        <f>IF(AND($D40&lt;&gt;"",$D39=""),COLUMN(),0)</f>
        <v>0</v>
      </c>
      <c r="AX40" s="40">
        <f t="shared" si="16"/>
        <v>0</v>
      </c>
      <c r="AZ40" s="40" t="e">
        <f t="shared" si="17"/>
        <v>#N/A</v>
      </c>
      <c r="BB40" s="40" t="s">
        <v>488</v>
      </c>
      <c r="BD40" s="40" t="str">
        <f t="shared" ca="1" si="18"/>
        <v/>
      </c>
      <c r="BE40" s="40" t="str">
        <f t="shared" ca="1" si="19"/>
        <v/>
      </c>
      <c r="BF40" s="40" t="str">
        <f t="shared" si="29"/>
        <v/>
      </c>
      <c r="BG40" s="40" t="e">
        <f t="shared" si="20"/>
        <v>#N/A</v>
      </c>
      <c r="BH40" s="40" t="e">
        <f t="shared" si="21"/>
        <v>#N/A</v>
      </c>
      <c r="BJ40" s="40">
        <v>0</v>
      </c>
      <c r="BK40" s="40">
        <f t="shared" si="30"/>
        <v>0</v>
      </c>
      <c r="BL40" s="40" t="e">
        <f t="shared" si="31"/>
        <v>#N/A</v>
      </c>
      <c r="BN40" s="40" t="e">
        <f t="shared" si="32"/>
        <v>#N/A</v>
      </c>
      <c r="BO40" s="40">
        <f t="shared" si="33"/>
        <v>0</v>
      </c>
      <c r="BP40" s="40">
        <f>IF($O40="",0,IF(COUNTIF($O38:$O40,$O40)&gt;1,COLUMN(),0))</f>
        <v>0</v>
      </c>
      <c r="BQ40" s="40">
        <f t="shared" si="22"/>
        <v>0</v>
      </c>
      <c r="BR40" s="40" t="e">
        <f t="shared" ca="1" si="23"/>
        <v>#N/A</v>
      </c>
      <c r="BS40" s="40">
        <f t="shared" si="24"/>
        <v>0</v>
      </c>
      <c r="BT40" s="40" t="e">
        <f t="shared" si="25"/>
        <v>#N/A</v>
      </c>
      <c r="BV40" s="40" t="e">
        <f t="shared" si="26"/>
        <v>#N/A</v>
      </c>
      <c r="BW40" s="40">
        <f>IF(AND($O40&lt;&gt;"",$O39=""),COLUMN(),0)</f>
        <v>0</v>
      </c>
      <c r="BX40" s="40">
        <f t="shared" si="27"/>
        <v>0</v>
      </c>
      <c r="BZ40" s="40" t="e">
        <f t="shared" si="28"/>
        <v>#N/A</v>
      </c>
      <c r="CB40" s="40" t="s">
        <v>498</v>
      </c>
    </row>
    <row r="41" spans="2:80" ht="19.5" customHeight="1" x14ac:dyDescent="0.15">
      <c r="B41" s="192" t="s">
        <v>446</v>
      </c>
      <c r="C41" s="101"/>
      <c r="D41" s="129"/>
      <c r="E41" s="183" t="e">
        <f>VLOOKUP(D41,女子登録!$A$2:$J$948,3,FALSE)</f>
        <v>#N/A</v>
      </c>
      <c r="F41" s="183"/>
      <c r="G41" s="111"/>
      <c r="H41" s="111" t="s">
        <v>446</v>
      </c>
      <c r="I41" s="122" t="e">
        <f>VLOOKUP(D41,女子登録!$A$2:$K$954,5,0)</f>
        <v>#N/A</v>
      </c>
      <c r="J41" s="129"/>
      <c r="K41" s="134"/>
      <c r="L41" s="98"/>
      <c r="M41" s="192" t="s">
        <v>429</v>
      </c>
      <c r="N41" s="101"/>
      <c r="O41" s="129"/>
      <c r="P41" s="183" t="e">
        <f>VLOOKUP(O41,女子登録!$A$2:$J$948,3,FALSE)</f>
        <v>#N/A</v>
      </c>
      <c r="Q41" s="183"/>
      <c r="R41" s="111"/>
      <c r="S41" s="111" t="s">
        <v>429</v>
      </c>
      <c r="T41" s="122" t="e">
        <f>VLOOKUP(O41,女子登録!$A$2:$K$954,5,0)</f>
        <v>#N/A</v>
      </c>
      <c r="U41" s="129"/>
      <c r="V41" s="134"/>
      <c r="Y41" s="40" t="str">
        <f t="shared" si="0"/>
        <v/>
      </c>
      <c r="Z41" s="40" t="str">
        <f t="shared" si="1"/>
        <v/>
      </c>
      <c r="AA41" s="40" t="str">
        <f>IF($D$41="","",$D$41)</f>
        <v/>
      </c>
      <c r="AB41" s="40" t="e">
        <f>IF($E$41="","",$E$41)</f>
        <v>#N/A</v>
      </c>
      <c r="AD41" s="40" t="str">
        <f t="shared" ca="1" si="2"/>
        <v/>
      </c>
      <c r="AE41" s="40" t="str">
        <f t="shared" ca="1" si="3"/>
        <v/>
      </c>
      <c r="AF41" s="40" t="str">
        <f t="shared" si="4"/>
        <v/>
      </c>
      <c r="AG41" s="40" t="e">
        <f t="shared" si="5"/>
        <v>#N/A</v>
      </c>
      <c r="AH41" s="40" t="e">
        <f t="shared" si="6"/>
        <v>#N/A</v>
      </c>
      <c r="AJ41" s="40">
        <v>0</v>
      </c>
      <c r="AK41" s="40">
        <f t="shared" si="7"/>
        <v>0</v>
      </c>
      <c r="AL41" s="40" t="e">
        <f t="shared" si="8"/>
        <v>#N/A</v>
      </c>
      <c r="AM41" s="40">
        <f>IF(COUNTIF(AF41:AF43,"B")&gt;1,COLUMN(),0)</f>
        <v>0</v>
      </c>
      <c r="AN41" s="40" t="e">
        <f t="shared" si="9"/>
        <v>#N/A</v>
      </c>
      <c r="AO41" s="40">
        <f t="shared" si="10"/>
        <v>0</v>
      </c>
      <c r="AP41" s="40">
        <f>IF($D41="",0,IF(COUNTIF($D41:$D43,$D41)&gt;1,COLUMN(),0))</f>
        <v>0</v>
      </c>
      <c r="AQ41" s="40">
        <f t="shared" si="11"/>
        <v>0</v>
      </c>
      <c r="AR41" s="40" t="e">
        <f t="shared" ca="1" si="12"/>
        <v>#N/A</v>
      </c>
      <c r="AS41" s="40">
        <f t="shared" si="13"/>
        <v>0</v>
      </c>
      <c r="AT41" s="40" t="e">
        <f t="shared" si="14"/>
        <v>#N/A</v>
      </c>
      <c r="AV41" s="40" t="e">
        <f t="shared" si="15"/>
        <v>#N/A</v>
      </c>
      <c r="AW41" s="40">
        <v>0</v>
      </c>
      <c r="AX41" s="40">
        <f t="shared" si="16"/>
        <v>0</v>
      </c>
      <c r="AZ41" s="40" t="e">
        <f t="shared" si="17"/>
        <v>#N/A</v>
      </c>
      <c r="BB41" s="40" t="s">
        <v>489</v>
      </c>
      <c r="BD41" s="40" t="str">
        <f t="shared" ca="1" si="18"/>
        <v/>
      </c>
      <c r="BE41" s="40" t="str">
        <f t="shared" ca="1" si="19"/>
        <v/>
      </c>
      <c r="BF41" s="40" t="str">
        <f t="shared" si="29"/>
        <v/>
      </c>
      <c r="BG41" s="40" t="e">
        <f t="shared" si="20"/>
        <v>#N/A</v>
      </c>
      <c r="BH41" s="40" t="e">
        <f t="shared" si="21"/>
        <v>#N/A</v>
      </c>
      <c r="BJ41" s="40">
        <v>0</v>
      </c>
      <c r="BK41" s="40">
        <f t="shared" si="30"/>
        <v>0</v>
      </c>
      <c r="BL41" s="40" t="e">
        <f t="shared" si="31"/>
        <v>#N/A</v>
      </c>
      <c r="BM41" s="40">
        <f>IF(COUNTIF(BF41:BF43,"B")&gt;1,COLUMN(),0)</f>
        <v>0</v>
      </c>
      <c r="BN41" s="40" t="e">
        <f t="shared" si="32"/>
        <v>#N/A</v>
      </c>
      <c r="BO41" s="40">
        <f t="shared" si="33"/>
        <v>0</v>
      </c>
      <c r="BP41" s="40">
        <f>IF($O41="",0,IF(COUNTIF($O41:$O43,$O41)&gt;1,COLUMN(),0))</f>
        <v>0</v>
      </c>
      <c r="BQ41" s="40">
        <f t="shared" si="22"/>
        <v>0</v>
      </c>
      <c r="BR41" s="40" t="e">
        <f t="shared" ca="1" si="23"/>
        <v>#N/A</v>
      </c>
      <c r="BS41" s="40">
        <f t="shared" si="24"/>
        <v>0</v>
      </c>
      <c r="BT41" s="40" t="e">
        <f t="shared" si="25"/>
        <v>#N/A</v>
      </c>
      <c r="BV41" s="40" t="e">
        <f t="shared" si="26"/>
        <v>#N/A</v>
      </c>
      <c r="BW41" s="40">
        <v>0</v>
      </c>
      <c r="BX41" s="40">
        <f t="shared" si="27"/>
        <v>0</v>
      </c>
      <c r="BZ41" s="40" t="e">
        <f t="shared" si="28"/>
        <v>#N/A</v>
      </c>
      <c r="CB41" s="40" t="s">
        <v>499</v>
      </c>
    </row>
    <row r="42" spans="2:80" ht="19.5" customHeight="1" x14ac:dyDescent="0.15">
      <c r="B42" s="188"/>
      <c r="C42" s="93"/>
      <c r="D42" s="127"/>
      <c r="E42" s="184" t="e">
        <f>VLOOKUP(D42,女子登録!$A$2:$J$948,3,FALSE)</f>
        <v>#N/A</v>
      </c>
      <c r="F42" s="184"/>
      <c r="G42" s="109"/>
      <c r="H42" s="109" t="s">
        <v>446</v>
      </c>
      <c r="I42" s="120" t="e">
        <f>VLOOKUP(D42,女子登録!$A$2:$K$954,5,0)</f>
        <v>#N/A</v>
      </c>
      <c r="J42" s="127"/>
      <c r="K42" s="135"/>
      <c r="L42" s="99"/>
      <c r="M42" s="188"/>
      <c r="N42" s="93"/>
      <c r="O42" s="127"/>
      <c r="P42" s="184" t="e">
        <f>VLOOKUP(O42,女子登録!$A$2:$J$948,3,FALSE)</f>
        <v>#N/A</v>
      </c>
      <c r="Q42" s="184"/>
      <c r="R42" s="109"/>
      <c r="S42" s="109" t="s">
        <v>429</v>
      </c>
      <c r="T42" s="120" t="e">
        <f>VLOOKUP(O42,女子登録!$A$2:$K$954,5,0)</f>
        <v>#N/A</v>
      </c>
      <c r="U42" s="127"/>
      <c r="V42" s="135"/>
      <c r="Y42" s="40" t="str">
        <f t="shared" si="0"/>
        <v/>
      </c>
      <c r="Z42" s="40" t="str">
        <f t="shared" si="1"/>
        <v/>
      </c>
      <c r="AA42" s="40" t="str">
        <f>IF($D$42="","",$D$42)</f>
        <v/>
      </c>
      <c r="AB42" s="40" t="e">
        <f>IF($E$42="","",$E$42)</f>
        <v>#N/A</v>
      </c>
      <c r="AD42" s="40" t="str">
        <f t="shared" ca="1" si="2"/>
        <v/>
      </c>
      <c r="AE42" s="40" t="str">
        <f t="shared" ca="1" si="3"/>
        <v/>
      </c>
      <c r="AF42" s="40" t="str">
        <f t="shared" si="4"/>
        <v/>
      </c>
      <c r="AG42" s="40" t="e">
        <f t="shared" si="5"/>
        <v>#N/A</v>
      </c>
      <c r="AH42" s="40" t="e">
        <f t="shared" si="6"/>
        <v>#N/A</v>
      </c>
      <c r="AJ42" s="40">
        <v>0</v>
      </c>
      <c r="AK42" s="40">
        <f t="shared" si="7"/>
        <v>0</v>
      </c>
      <c r="AL42" s="40" t="e">
        <f t="shared" si="8"/>
        <v>#N/A</v>
      </c>
      <c r="AN42" s="40" t="e">
        <f t="shared" si="9"/>
        <v>#N/A</v>
      </c>
      <c r="AO42" s="40">
        <f t="shared" si="10"/>
        <v>0</v>
      </c>
      <c r="AP42" s="40">
        <f>IF($D42="",0,IF(COUNTIF($D41:$D43,$D42)&gt;1,COLUMN(),0))</f>
        <v>0</v>
      </c>
      <c r="AQ42" s="40">
        <f t="shared" si="11"/>
        <v>0</v>
      </c>
      <c r="AR42" s="40" t="e">
        <f t="shared" ca="1" si="12"/>
        <v>#N/A</v>
      </c>
      <c r="AS42" s="40">
        <f t="shared" si="13"/>
        <v>0</v>
      </c>
      <c r="AT42" s="40" t="e">
        <f t="shared" si="14"/>
        <v>#N/A</v>
      </c>
      <c r="AV42" s="40" t="e">
        <f t="shared" si="15"/>
        <v>#N/A</v>
      </c>
      <c r="AW42" s="40">
        <f>IF(AND($D42&lt;&gt;"",$D41=""),COLUMN(),0)</f>
        <v>0</v>
      </c>
      <c r="AX42" s="40">
        <f t="shared" si="16"/>
        <v>0</v>
      </c>
      <c r="AZ42" s="40" t="e">
        <f t="shared" si="17"/>
        <v>#N/A</v>
      </c>
      <c r="BB42" s="40" t="s">
        <v>489</v>
      </c>
      <c r="BD42" s="40" t="str">
        <f t="shared" ca="1" si="18"/>
        <v/>
      </c>
      <c r="BE42" s="40" t="str">
        <f t="shared" ca="1" si="19"/>
        <v/>
      </c>
      <c r="BF42" s="40" t="str">
        <f t="shared" si="29"/>
        <v/>
      </c>
      <c r="BG42" s="40" t="e">
        <f t="shared" si="20"/>
        <v>#N/A</v>
      </c>
      <c r="BH42" s="40" t="e">
        <f t="shared" si="21"/>
        <v>#N/A</v>
      </c>
      <c r="BJ42" s="40">
        <v>0</v>
      </c>
      <c r="BK42" s="40">
        <f t="shared" si="30"/>
        <v>0</v>
      </c>
      <c r="BL42" s="40" t="e">
        <f t="shared" si="31"/>
        <v>#N/A</v>
      </c>
      <c r="BN42" s="40" t="e">
        <f t="shared" si="32"/>
        <v>#N/A</v>
      </c>
      <c r="BO42" s="40">
        <f t="shared" si="33"/>
        <v>0</v>
      </c>
      <c r="BP42" s="40">
        <f>IF($O42="",0,IF(COUNTIF($O41:$O43,$O42)&gt;1,COLUMN(),0))</f>
        <v>0</v>
      </c>
      <c r="BQ42" s="40">
        <f t="shared" si="22"/>
        <v>0</v>
      </c>
      <c r="BR42" s="40" t="e">
        <f t="shared" ca="1" si="23"/>
        <v>#N/A</v>
      </c>
      <c r="BS42" s="40">
        <f t="shared" si="24"/>
        <v>0</v>
      </c>
      <c r="BT42" s="40" t="e">
        <f t="shared" si="25"/>
        <v>#N/A</v>
      </c>
      <c r="BV42" s="40" t="e">
        <f t="shared" si="26"/>
        <v>#N/A</v>
      </c>
      <c r="BW42" s="40">
        <f>IF(AND($O42&lt;&gt;"",$O41=""),COLUMN(),0)</f>
        <v>0</v>
      </c>
      <c r="BX42" s="40">
        <f t="shared" si="27"/>
        <v>0</v>
      </c>
      <c r="BZ42" s="40" t="e">
        <f t="shared" si="28"/>
        <v>#N/A</v>
      </c>
      <c r="CB42" s="40" t="s">
        <v>499</v>
      </c>
    </row>
    <row r="43" spans="2:80" ht="19.5" customHeight="1" thickBot="1" x14ac:dyDescent="0.2">
      <c r="B43" s="189"/>
      <c r="C43" s="97"/>
      <c r="D43" s="128"/>
      <c r="E43" s="185" t="e">
        <f>VLOOKUP(D43,女子登録!$A$2:$J$948,3,FALSE)</f>
        <v>#N/A</v>
      </c>
      <c r="F43" s="185"/>
      <c r="G43" s="110"/>
      <c r="H43" s="110" t="s">
        <v>446</v>
      </c>
      <c r="I43" s="121" t="e">
        <f>VLOOKUP(D43,女子登録!$A$2:$K$954,5,0)</f>
        <v>#N/A</v>
      </c>
      <c r="J43" s="128"/>
      <c r="K43" s="136"/>
      <c r="L43" s="100"/>
      <c r="M43" s="189"/>
      <c r="N43" s="97"/>
      <c r="O43" s="128"/>
      <c r="P43" s="185" t="e">
        <f>VLOOKUP(O43,女子登録!$A$2:$J$948,3,FALSE)</f>
        <v>#N/A</v>
      </c>
      <c r="Q43" s="185"/>
      <c r="R43" s="110"/>
      <c r="S43" s="110" t="s">
        <v>429</v>
      </c>
      <c r="T43" s="121" t="e">
        <f>VLOOKUP(O43,女子登録!$A$2:$K$954,5,0)</f>
        <v>#N/A</v>
      </c>
      <c r="U43" s="128"/>
      <c r="V43" s="136"/>
      <c r="Y43" s="40" t="str">
        <f t="shared" si="0"/>
        <v/>
      </c>
      <c r="Z43" s="40" t="str">
        <f t="shared" si="1"/>
        <v/>
      </c>
      <c r="AA43" s="40" t="str">
        <f>IF($D$43="","",$D$43)</f>
        <v/>
      </c>
      <c r="AB43" s="40" t="e">
        <f>IF($E$43="","",$E$43)</f>
        <v>#N/A</v>
      </c>
      <c r="AD43" s="40" t="str">
        <f t="shared" ca="1" si="2"/>
        <v/>
      </c>
      <c r="AE43" s="40" t="str">
        <f t="shared" ca="1" si="3"/>
        <v/>
      </c>
      <c r="AF43" s="40" t="str">
        <f t="shared" si="4"/>
        <v/>
      </c>
      <c r="AG43" s="40" t="e">
        <f t="shared" si="5"/>
        <v>#N/A</v>
      </c>
      <c r="AH43" s="40" t="e">
        <f t="shared" si="6"/>
        <v>#N/A</v>
      </c>
      <c r="AJ43" s="40">
        <v>0</v>
      </c>
      <c r="AK43" s="40">
        <f t="shared" si="7"/>
        <v>0</v>
      </c>
      <c r="AL43" s="40" t="e">
        <f t="shared" si="8"/>
        <v>#N/A</v>
      </c>
      <c r="AN43" s="40" t="e">
        <f t="shared" si="9"/>
        <v>#N/A</v>
      </c>
      <c r="AO43" s="40">
        <f t="shared" si="10"/>
        <v>0</v>
      </c>
      <c r="AP43" s="40">
        <f>IF($D43="",0,IF(COUNTIF($D41:$D43,$D43)&gt;1,COLUMN(),0))</f>
        <v>0</v>
      </c>
      <c r="AQ43" s="40">
        <f t="shared" si="11"/>
        <v>0</v>
      </c>
      <c r="AR43" s="40" t="e">
        <f t="shared" ca="1" si="12"/>
        <v>#N/A</v>
      </c>
      <c r="AS43" s="40">
        <f t="shared" si="13"/>
        <v>0</v>
      </c>
      <c r="AT43" s="40" t="e">
        <f t="shared" si="14"/>
        <v>#N/A</v>
      </c>
      <c r="AV43" s="40" t="e">
        <f t="shared" si="15"/>
        <v>#N/A</v>
      </c>
      <c r="AW43" s="40">
        <f>IF(AND($D43&lt;&gt;"",$D42=""),COLUMN(),0)</f>
        <v>0</v>
      </c>
      <c r="AX43" s="40">
        <f t="shared" si="16"/>
        <v>0</v>
      </c>
      <c r="AZ43" s="40" t="e">
        <f t="shared" si="17"/>
        <v>#N/A</v>
      </c>
      <c r="BB43" s="40" t="s">
        <v>489</v>
      </c>
      <c r="BD43" s="40" t="str">
        <f t="shared" ca="1" si="18"/>
        <v/>
      </c>
      <c r="BE43" s="40" t="str">
        <f t="shared" ca="1" si="19"/>
        <v/>
      </c>
      <c r="BF43" s="40" t="str">
        <f t="shared" si="29"/>
        <v/>
      </c>
      <c r="BG43" s="40" t="e">
        <f t="shared" si="20"/>
        <v>#N/A</v>
      </c>
      <c r="BH43" s="40" t="e">
        <f t="shared" si="21"/>
        <v>#N/A</v>
      </c>
      <c r="BJ43" s="40">
        <v>0</v>
      </c>
      <c r="BK43" s="40">
        <f t="shared" si="30"/>
        <v>0</v>
      </c>
      <c r="BL43" s="40" t="e">
        <f t="shared" si="31"/>
        <v>#N/A</v>
      </c>
      <c r="BN43" s="40" t="e">
        <f t="shared" si="32"/>
        <v>#N/A</v>
      </c>
      <c r="BO43" s="40">
        <f t="shared" si="33"/>
        <v>0</v>
      </c>
      <c r="BP43" s="40">
        <f>IF($O43="",0,IF(COUNTIF($O41:$O43,$O43)&gt;1,COLUMN(),0))</f>
        <v>0</v>
      </c>
      <c r="BQ43" s="40">
        <f t="shared" si="22"/>
        <v>0</v>
      </c>
      <c r="BR43" s="40" t="e">
        <f t="shared" ca="1" si="23"/>
        <v>#N/A</v>
      </c>
      <c r="BS43" s="40">
        <f t="shared" si="24"/>
        <v>0</v>
      </c>
      <c r="BT43" s="40" t="e">
        <f t="shared" si="25"/>
        <v>#N/A</v>
      </c>
      <c r="BV43" s="40" t="e">
        <f t="shared" si="26"/>
        <v>#N/A</v>
      </c>
      <c r="BW43" s="40">
        <f>IF(AND($O43&lt;&gt;"",$O42=""),COLUMN(),0)</f>
        <v>0</v>
      </c>
      <c r="BX43" s="40">
        <f t="shared" si="27"/>
        <v>0</v>
      </c>
      <c r="BZ43" s="40" t="e">
        <f t="shared" si="28"/>
        <v>#N/A</v>
      </c>
      <c r="CB43" s="40" t="s">
        <v>499</v>
      </c>
    </row>
    <row r="44" spans="2:80" ht="17.25" customHeight="1" x14ac:dyDescent="0.15">
      <c r="AA44" s="40" t="str">
        <f>IF($O$8="","",$O$8)</f>
        <v/>
      </c>
      <c r="AB44" s="40" t="e">
        <f>IF($P$8="","",$P$8)</f>
        <v>#N/A</v>
      </c>
    </row>
    <row r="45" spans="2:80" ht="17.25" hidden="1" customHeight="1" x14ac:dyDescent="0.15">
      <c r="AA45" s="40" t="str">
        <f>IF($O$9="","",$O$9)</f>
        <v/>
      </c>
      <c r="AB45" s="40" t="e">
        <f>IF($P$9="","",$P$9)</f>
        <v>#N/A</v>
      </c>
    </row>
    <row r="46" spans="2:80" ht="17.25" hidden="1" customHeight="1" x14ac:dyDescent="0.15">
      <c r="AA46" s="40" t="str">
        <f>IF($O$10="","",$O$10)</f>
        <v/>
      </c>
      <c r="AB46" s="40" t="e">
        <f>IF($P$10="","",$P$10)</f>
        <v>#N/A</v>
      </c>
    </row>
    <row r="47" spans="2:80" hidden="1" x14ac:dyDescent="0.15">
      <c r="AA47" s="40" t="str">
        <f>IF($O$11="","",$O$11)</f>
        <v/>
      </c>
      <c r="AB47" s="40" t="e">
        <f>IF($P$11="","",$P$11)</f>
        <v>#N/A</v>
      </c>
    </row>
    <row r="48" spans="2:80" hidden="1" x14ac:dyDescent="0.15">
      <c r="AA48" s="40" t="str">
        <f>IF($O$12="","",$O$12)</f>
        <v/>
      </c>
      <c r="AB48" s="40" t="e">
        <f>IF($P$12="","",$P$12)</f>
        <v>#N/A</v>
      </c>
    </row>
    <row r="49" spans="27:28" hidden="1" x14ac:dyDescent="0.15">
      <c r="AA49" s="40" t="str">
        <f>IF($O$13="","",$O$13)</f>
        <v/>
      </c>
      <c r="AB49" s="40" t="e">
        <f>IF($P$13="","",$P$13)</f>
        <v>#N/A</v>
      </c>
    </row>
    <row r="50" spans="27:28" hidden="1" x14ac:dyDescent="0.15">
      <c r="AA50" s="40" t="str">
        <f>IF($O$14="","",$O$14)</f>
        <v/>
      </c>
      <c r="AB50" s="40" t="e">
        <f>IF($P$14="","",$P$14)</f>
        <v>#N/A</v>
      </c>
    </row>
    <row r="51" spans="27:28" hidden="1" x14ac:dyDescent="0.15">
      <c r="AA51" s="40" t="str">
        <f>IF($O$15="","",$O$15)</f>
        <v/>
      </c>
      <c r="AB51" s="40" t="e">
        <f>IF($P$15="","",$P$15)</f>
        <v>#N/A</v>
      </c>
    </row>
    <row r="52" spans="27:28" hidden="1" x14ac:dyDescent="0.15">
      <c r="AA52" s="40" t="str">
        <f>IF($O$16="","",$O$16)</f>
        <v/>
      </c>
      <c r="AB52" s="40" t="e">
        <f>IF($P$16="","",$P$16)</f>
        <v>#N/A</v>
      </c>
    </row>
    <row r="53" spans="27:28" hidden="1" x14ac:dyDescent="0.15">
      <c r="AA53" s="40" t="str">
        <f>IF($O$17="","",$O$17)</f>
        <v/>
      </c>
      <c r="AB53" s="40" t="e">
        <f>IF($P$17="","",$P$17)</f>
        <v>#N/A</v>
      </c>
    </row>
    <row r="54" spans="27:28" hidden="1" x14ac:dyDescent="0.15">
      <c r="AA54" s="40" t="str">
        <f>IF($O$18="","",$O$18)</f>
        <v/>
      </c>
      <c r="AB54" s="40" t="e">
        <f>IF($P$18="","",$P$18)</f>
        <v>#N/A</v>
      </c>
    </row>
    <row r="55" spans="27:28" hidden="1" x14ac:dyDescent="0.15">
      <c r="AA55" s="40" t="str">
        <f>IF($O$19="","",$O$19)</f>
        <v/>
      </c>
      <c r="AB55" s="40" t="e">
        <f>IF($P$19="","",$P$19)</f>
        <v>#N/A</v>
      </c>
    </row>
    <row r="56" spans="27:28" hidden="1" x14ac:dyDescent="0.15">
      <c r="AA56" s="40" t="str">
        <f>IF($O$20="","",$O$20)</f>
        <v/>
      </c>
      <c r="AB56" s="40" t="e">
        <f>IF($P$20="","",$P$20)</f>
        <v>#N/A</v>
      </c>
    </row>
    <row r="57" spans="27:28" hidden="1" x14ac:dyDescent="0.15">
      <c r="AA57" s="40" t="str">
        <f>IF($O$21="","",$O$21)</f>
        <v/>
      </c>
      <c r="AB57" s="40" t="e">
        <f>IF($P$21="","",$P$21)</f>
        <v>#N/A</v>
      </c>
    </row>
    <row r="58" spans="27:28" hidden="1" x14ac:dyDescent="0.15">
      <c r="AA58" s="40" t="str">
        <f>IF($O$22="","",$O$22)</f>
        <v/>
      </c>
      <c r="AB58" s="40" t="e">
        <f>IF($P$22="","",$P$22)</f>
        <v>#N/A</v>
      </c>
    </row>
    <row r="59" spans="27:28" hidden="1" x14ac:dyDescent="0.15">
      <c r="AA59" s="40" t="str">
        <f>IF($O$23="","",$O$23)</f>
        <v/>
      </c>
      <c r="AB59" s="40" t="e">
        <f>IF($P$23="","",$P$23)</f>
        <v>#N/A</v>
      </c>
    </row>
    <row r="60" spans="27:28" hidden="1" x14ac:dyDescent="0.15">
      <c r="AA60" s="40" t="str">
        <f>IF($O$24="","",$O$24)</f>
        <v/>
      </c>
      <c r="AB60" s="40" t="e">
        <f>IF($P$24="","",$P$24)</f>
        <v>#N/A</v>
      </c>
    </row>
    <row r="61" spans="27:28" hidden="1" x14ac:dyDescent="0.15">
      <c r="AA61" s="40" t="str">
        <f>IF($O$25="","",$O$25)</f>
        <v/>
      </c>
      <c r="AB61" s="40" t="e">
        <f>IF($P$25="","",$P$25)</f>
        <v>#N/A</v>
      </c>
    </row>
    <row r="62" spans="27:28" hidden="1" x14ac:dyDescent="0.15">
      <c r="AA62" s="40" t="str">
        <f>IF($O$26="","",$O$26)</f>
        <v/>
      </c>
      <c r="AB62" s="40" t="e">
        <f>IF($P$26="","",$P$26)</f>
        <v>#N/A</v>
      </c>
    </row>
    <row r="63" spans="27:28" hidden="1" x14ac:dyDescent="0.15">
      <c r="AA63" s="40" t="str">
        <f>IF($O$27="","",$O$27)</f>
        <v/>
      </c>
      <c r="AB63" s="40" t="e">
        <f>IF($P$27="","",$P$27)</f>
        <v>#N/A</v>
      </c>
    </row>
    <row r="64" spans="27:28" hidden="1" x14ac:dyDescent="0.15">
      <c r="AA64" s="40" t="str">
        <f>IF($O$28="","",$O$28)</f>
        <v/>
      </c>
      <c r="AB64" s="40" t="e">
        <f>IF($P$28="","",$P$28)</f>
        <v>#N/A</v>
      </c>
    </row>
    <row r="65" spans="27:28" hidden="1" x14ac:dyDescent="0.15">
      <c r="AA65" s="40" t="str">
        <f>IF($O$29="","",$O$29)</f>
        <v/>
      </c>
      <c r="AB65" s="40" t="e">
        <f>IF($P$29="","",$P$29)</f>
        <v>#N/A</v>
      </c>
    </row>
    <row r="66" spans="27:28" hidden="1" x14ac:dyDescent="0.15">
      <c r="AA66" s="40" t="str">
        <f>IF($O$30="","",$O$30)</f>
        <v/>
      </c>
      <c r="AB66" s="40" t="e">
        <f>IF($P$30="","",$P$30)</f>
        <v>#N/A</v>
      </c>
    </row>
    <row r="67" spans="27:28" hidden="1" x14ac:dyDescent="0.15">
      <c r="AA67" s="40" t="str">
        <f>IF($O$31="","",$O$31)</f>
        <v/>
      </c>
      <c r="AB67" s="40" t="e">
        <f>IF($P$31="","",$P$31)</f>
        <v>#N/A</v>
      </c>
    </row>
    <row r="68" spans="27:28" hidden="1" x14ac:dyDescent="0.15">
      <c r="AA68" s="40" t="str">
        <f>IF($O$32="","",$O$32)</f>
        <v/>
      </c>
      <c r="AB68" s="40" t="e">
        <f>IF($P$32="","",$P$32)</f>
        <v>#N/A</v>
      </c>
    </row>
    <row r="69" spans="27:28" hidden="1" x14ac:dyDescent="0.15">
      <c r="AA69" s="40" t="str">
        <f>IF($O$33="","",$O$33)</f>
        <v/>
      </c>
      <c r="AB69" s="40" t="e">
        <f>IF($P$33="","",$P$33)</f>
        <v>#N/A</v>
      </c>
    </row>
    <row r="70" spans="27:28" hidden="1" x14ac:dyDescent="0.15">
      <c r="AA70" s="40" t="str">
        <f>IF($O$34="","",$O$34)</f>
        <v/>
      </c>
      <c r="AB70" s="40" t="e">
        <f>IF($P$34="","",$P$34)</f>
        <v>#N/A</v>
      </c>
    </row>
    <row r="71" spans="27:28" hidden="1" x14ac:dyDescent="0.15">
      <c r="AA71" s="40" t="str">
        <f>IF($O$35="","",$O$35)</f>
        <v/>
      </c>
      <c r="AB71" s="40" t="e">
        <f>IF($P$35="","",$P$35)</f>
        <v>#N/A</v>
      </c>
    </row>
    <row r="72" spans="27:28" hidden="1" x14ac:dyDescent="0.15">
      <c r="AA72" s="40" t="str">
        <f>IF($O$36="","",$O$36)</f>
        <v/>
      </c>
      <c r="AB72" s="40" t="e">
        <f>IF($P$36="","",$P$36)</f>
        <v>#N/A</v>
      </c>
    </row>
    <row r="73" spans="27:28" hidden="1" x14ac:dyDescent="0.15">
      <c r="AA73" s="40" t="str">
        <f>IF($O$37="","",$O$37)</f>
        <v/>
      </c>
      <c r="AB73" s="40" t="e">
        <f>IF($P$37="","",$P$37)</f>
        <v>#N/A</v>
      </c>
    </row>
    <row r="74" spans="27:28" hidden="1" x14ac:dyDescent="0.15">
      <c r="AA74" s="40" t="str">
        <f>IF($O$38="","",$O$38)</f>
        <v/>
      </c>
      <c r="AB74" s="40" t="e">
        <f>IF($P$38="","",$P$38)</f>
        <v>#N/A</v>
      </c>
    </row>
    <row r="75" spans="27:28" hidden="1" x14ac:dyDescent="0.15">
      <c r="AA75" s="40" t="str">
        <f>IF($O$39="","",$O$39)</f>
        <v/>
      </c>
      <c r="AB75" s="40" t="e">
        <f>IF($P$39="","",$P$39)</f>
        <v>#N/A</v>
      </c>
    </row>
    <row r="76" spans="27:28" hidden="1" x14ac:dyDescent="0.15">
      <c r="AA76" s="40" t="str">
        <f>IF($O$40="","",$O$40)</f>
        <v/>
      </c>
      <c r="AB76" s="40" t="e">
        <f>IF($P$40="","",$P$40)</f>
        <v>#N/A</v>
      </c>
    </row>
    <row r="77" spans="27:28" hidden="1" x14ac:dyDescent="0.15">
      <c r="AA77" s="40" t="str">
        <f>IF($O$41="","",$O$41)</f>
        <v/>
      </c>
      <c r="AB77" s="40" t="e">
        <f>IF($P$41="","",$P$41)</f>
        <v>#N/A</v>
      </c>
    </row>
    <row r="78" spans="27:28" hidden="1" x14ac:dyDescent="0.15">
      <c r="AA78" s="40" t="str">
        <f>IF($O$42="","",$O$42)</f>
        <v/>
      </c>
      <c r="AB78" s="40" t="e">
        <f>IF($P$42="","",$P$42)</f>
        <v>#N/A</v>
      </c>
    </row>
    <row r="79" spans="27:28" hidden="1" x14ac:dyDescent="0.15">
      <c r="AA79" s="40" t="str">
        <f>IF($O$43="","",$O$43)</f>
        <v/>
      </c>
      <c r="AB79" s="40" t="e">
        <f>IF($P$43="","",$P$43)</f>
        <v>#N/A</v>
      </c>
    </row>
  </sheetData>
  <sheetProtection algorithmName="SHA-512" hashValue="oXW3In5MGB4YrEHqNQe60mzhxPs1/qyCoH3FcxUUxvDVprVlVaiF3blUCPeHHOOMt8ExoYO483xQzh95GnLdug==" saltValue="tsRIJjE29+qq2Dbto7hU5Q==" spinCount="100000" sheet="1" objects="1" scenarios="1"/>
  <mergeCells count="117">
    <mergeCell ref="B41:B43"/>
    <mergeCell ref="E41:F41"/>
    <mergeCell ref="M41:M43"/>
    <mergeCell ref="P41:Q41"/>
    <mergeCell ref="E42:F42"/>
    <mergeCell ref="P42:Q42"/>
    <mergeCell ref="E43:F43"/>
    <mergeCell ref="P43:Q43"/>
    <mergeCell ref="B38:B40"/>
    <mergeCell ref="E38:F38"/>
    <mergeCell ref="M38:M40"/>
    <mergeCell ref="P38:Q38"/>
    <mergeCell ref="E39:F39"/>
    <mergeCell ref="P39:Q39"/>
    <mergeCell ref="E40:F40"/>
    <mergeCell ref="P40:Q40"/>
    <mergeCell ref="B32:B34"/>
    <mergeCell ref="E32:F32"/>
    <mergeCell ref="M32:M34"/>
    <mergeCell ref="P32:Q32"/>
    <mergeCell ref="E33:F33"/>
    <mergeCell ref="P33:Q33"/>
    <mergeCell ref="E34:F34"/>
    <mergeCell ref="P34:Q34"/>
    <mergeCell ref="B20:B22"/>
    <mergeCell ref="E20:F20"/>
    <mergeCell ref="M20:M22"/>
    <mergeCell ref="P20:Q20"/>
    <mergeCell ref="E21:F21"/>
    <mergeCell ref="P21:Q21"/>
    <mergeCell ref="E22:F22"/>
    <mergeCell ref="P22:Q22"/>
    <mergeCell ref="B23:B25"/>
    <mergeCell ref="E23:F23"/>
    <mergeCell ref="M23:M25"/>
    <mergeCell ref="P23:Q23"/>
    <mergeCell ref="E24:F24"/>
    <mergeCell ref="P24:Q24"/>
    <mergeCell ref="B35:B37"/>
    <mergeCell ref="E35:F35"/>
    <mergeCell ref="M35:M37"/>
    <mergeCell ref="P35:Q35"/>
    <mergeCell ref="E36:F36"/>
    <mergeCell ref="P36:Q36"/>
    <mergeCell ref="E37:F37"/>
    <mergeCell ref="P37:Q37"/>
    <mergeCell ref="B26:B28"/>
    <mergeCell ref="E26:F26"/>
    <mergeCell ref="M26:M28"/>
    <mergeCell ref="P26:Q26"/>
    <mergeCell ref="E27:F27"/>
    <mergeCell ref="P27:Q27"/>
    <mergeCell ref="E28:F28"/>
    <mergeCell ref="P28:Q28"/>
    <mergeCell ref="B29:B31"/>
    <mergeCell ref="E29:F29"/>
    <mergeCell ref="M29:M31"/>
    <mergeCell ref="P29:Q29"/>
    <mergeCell ref="E30:F30"/>
    <mergeCell ref="P30:Q30"/>
    <mergeCell ref="E31:F31"/>
    <mergeCell ref="P31:Q31"/>
    <mergeCell ref="E25:F25"/>
    <mergeCell ref="P25:Q25"/>
    <mergeCell ref="B17:B19"/>
    <mergeCell ref="E17:F17"/>
    <mergeCell ref="P17:Q17"/>
    <mergeCell ref="E18:F18"/>
    <mergeCell ref="P18:Q18"/>
    <mergeCell ref="E19:F19"/>
    <mergeCell ref="P19:Q19"/>
    <mergeCell ref="M14:M19"/>
    <mergeCell ref="B14:B16"/>
    <mergeCell ref="E14:F14"/>
    <mergeCell ref="Y7:Z7"/>
    <mergeCell ref="AA7:AB7"/>
    <mergeCell ref="B8:B10"/>
    <mergeCell ref="E8:F8"/>
    <mergeCell ref="P8:Q8"/>
    <mergeCell ref="E9:F9"/>
    <mergeCell ref="P9:Q9"/>
    <mergeCell ref="E10:F10"/>
    <mergeCell ref="B11:B13"/>
    <mergeCell ref="E11:F11"/>
    <mergeCell ref="P11:Q11"/>
    <mergeCell ref="E12:F12"/>
    <mergeCell ref="P12:Q12"/>
    <mergeCell ref="E13:F13"/>
    <mergeCell ref="P13:Q13"/>
    <mergeCell ref="M8:M13"/>
    <mergeCell ref="P10:Q10"/>
    <mergeCell ref="U8:U13"/>
    <mergeCell ref="V8:V13"/>
    <mergeCell ref="U14:U19"/>
    <mergeCell ref="B1:V1"/>
    <mergeCell ref="B2:E2"/>
    <mergeCell ref="J2:K2"/>
    <mergeCell ref="M2:P2"/>
    <mergeCell ref="Q2:V2"/>
    <mergeCell ref="B3:E3"/>
    <mergeCell ref="J3:K3"/>
    <mergeCell ref="M3:P3"/>
    <mergeCell ref="Q3:V3"/>
    <mergeCell ref="B4:F4"/>
    <mergeCell ref="J4:K4"/>
    <mergeCell ref="M4:V4"/>
    <mergeCell ref="B5:E5"/>
    <mergeCell ref="J5:K5"/>
    <mergeCell ref="M5:V5"/>
    <mergeCell ref="E7:F7"/>
    <mergeCell ref="P7:Q7"/>
    <mergeCell ref="P14:Q14"/>
    <mergeCell ref="E15:F15"/>
    <mergeCell ref="P15:Q15"/>
    <mergeCell ref="E16:F16"/>
    <mergeCell ref="P16:Q16"/>
    <mergeCell ref="V14:V19"/>
  </mergeCells>
  <phoneticPr fontId="4"/>
  <conditionalFormatting sqref="A3">
    <cfRule type="cellIs" dxfId="149" priority="1" stopIfTrue="1" operator="notEqual">
      <formula>""</formula>
    </cfRule>
  </conditionalFormatting>
  <dataValidations count="2">
    <dataValidation type="custom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3 O8:O43">
      <formula1>ASC(D8)=D8</formula1>
    </dataValidation>
    <dataValidation type="textLength" imeMode="disabled" operator="equal" allowBlank="1" showInputMessage="1" showErrorMessage="1" errorTitle="自己最高記録" error="6桁で入力してください" promptTitle="自己最高記録" prompt="自己最高記録を入力_x000a_半角6桁「######」の形で入力_x000a_手動計時の場合、下1桁に「+」を入力_x000a__x000a_例_x000a_4分10秒88（電動）：041088_x000a_1m77：000177_x000a_5888点：005888_x000a_記録なし：000000" sqref="K8:K43 V8:V43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78" fitToHeight="2" orientation="portrait" verticalDpi="360" r:id="rId1"/>
  <headerFooter alignWithMargins="0">
    <oddHeader>&amp;Lhsfgf</oddHeader>
    <oddFooter>&amp;R&amp;"ＭＳ Ｐ明朝,太字"&amp;18関西学生陸上競技連盟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標準区分" prompt="AかBかを選択">
          <x14:formula1>
            <xm:f>所属団体コード!$E$2:$E$3</xm:f>
          </x14:formula1>
          <xm:sqref>J8:J43 U20:U43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workbookViewId="0">
      <pane ySplit="9" topLeftCell="A10" activePane="bottomLeft" state="frozen"/>
      <selection activeCell="D8" sqref="D8"/>
      <selection pane="bottomLeft" activeCell="D13" sqref="D13"/>
    </sheetView>
  </sheetViews>
  <sheetFormatPr defaultColWidth="0" defaultRowHeight="13.5" x14ac:dyDescent="0.15"/>
  <cols>
    <col min="1" max="1" width="32.5" customWidth="1"/>
    <col min="2" max="2" width="5.625" bestFit="1" customWidth="1"/>
    <col min="3" max="3" width="7.25" bestFit="1" customWidth="1"/>
    <col min="4" max="4" width="25" customWidth="1"/>
    <col min="5" max="5" width="1.875" customWidth="1"/>
    <col min="6" max="6" width="5.625" bestFit="1" customWidth="1"/>
    <col min="7" max="7" width="7.25" customWidth="1"/>
    <col min="8" max="8" width="25" customWidth="1"/>
    <col min="9" max="9" width="6.5" customWidth="1"/>
    <col min="10" max="16384" width="9" hidden="1"/>
  </cols>
  <sheetData>
    <row r="1" spans="1:24" ht="24" x14ac:dyDescent="0.15">
      <c r="A1" s="62"/>
      <c r="B1" s="215" t="s">
        <v>1524</v>
      </c>
      <c r="C1" s="216"/>
      <c r="D1" s="216"/>
      <c r="E1" s="216"/>
      <c r="F1" s="216"/>
      <c r="G1" s="216"/>
      <c r="H1" s="216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4" ht="24" x14ac:dyDescent="0.15">
      <c r="A2" s="62"/>
      <c r="B2" s="215" t="s">
        <v>83</v>
      </c>
      <c r="C2" s="216"/>
      <c r="D2" s="216"/>
      <c r="E2" s="216"/>
      <c r="F2" s="216"/>
      <c r="G2" s="216"/>
      <c r="H2" s="216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4" ht="6" customHeight="1" thickBo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4" ht="19.5" thickBot="1" x14ac:dyDescent="0.2">
      <c r="A4" s="62"/>
      <c r="B4" s="217" t="s">
        <v>8</v>
      </c>
      <c r="C4" s="218"/>
      <c r="D4" s="219"/>
      <c r="E4" s="220" t="s">
        <v>28</v>
      </c>
      <c r="F4" s="221"/>
      <c r="G4" s="222" t="s">
        <v>84</v>
      </c>
      <c r="H4" s="223"/>
      <c r="I4" s="62"/>
      <c r="J4" s="62"/>
      <c r="K4" s="62" t="s">
        <v>85</v>
      </c>
      <c r="L4" s="62" t="str">
        <f>"$B$1:$H$"&amp;MAX(P7:P8)+9</f>
        <v>$B$1:$H$9</v>
      </c>
      <c r="M4" s="62"/>
      <c r="N4" s="62"/>
      <c r="O4" s="62"/>
      <c r="P4" s="62"/>
      <c r="Q4" s="62"/>
      <c r="R4" s="62"/>
      <c r="S4" s="62"/>
      <c r="T4" s="62"/>
      <c r="U4" s="62"/>
    </row>
    <row r="5" spans="1:24" ht="28.5" thickTop="1" thickBot="1" x14ac:dyDescent="0.2">
      <c r="A5" s="63" t="str">
        <f>IF(OR(B5="",G5=""),"まず「申込書」シートの必要事項を
入力してください。","")</f>
        <v>まず「申込書」シートの必要事項を
入力してください。</v>
      </c>
      <c r="B5" s="224" t="str">
        <f>IF(申込書!$D$4="","",申込書!$D$4)</f>
        <v/>
      </c>
      <c r="C5" s="225"/>
      <c r="D5" s="226"/>
      <c r="E5" s="227" t="s">
        <v>33</v>
      </c>
      <c r="F5" s="226"/>
      <c r="G5" s="227" t="str">
        <f>IF(申込書!$C$9="","",申込書!$C$9)</f>
        <v/>
      </c>
      <c r="H5" s="228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4" ht="18.75" x14ac:dyDescent="0.15">
      <c r="A6" s="62"/>
      <c r="B6" s="62"/>
      <c r="C6" s="62"/>
      <c r="D6" s="62"/>
      <c r="E6" s="62"/>
      <c r="F6" s="62"/>
      <c r="G6" s="64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4" ht="18.75" x14ac:dyDescent="0.15">
      <c r="A7" s="62"/>
      <c r="B7" s="212" t="s">
        <v>86</v>
      </c>
      <c r="C7" s="213"/>
      <c r="D7" s="214"/>
      <c r="E7" s="65"/>
      <c r="F7" s="212" t="s">
        <v>87</v>
      </c>
      <c r="G7" s="213"/>
      <c r="H7" s="214"/>
      <c r="I7" s="62"/>
      <c r="J7" s="62"/>
      <c r="K7" s="62"/>
      <c r="L7" s="62"/>
      <c r="M7" s="62"/>
      <c r="N7" s="62"/>
      <c r="O7" s="66" t="s">
        <v>88</v>
      </c>
      <c r="P7" s="62">
        <f>COUNTA($G$10:$G$81)</f>
        <v>0</v>
      </c>
      <c r="Q7" s="62"/>
      <c r="R7" s="62"/>
      <c r="S7" s="62"/>
      <c r="T7" s="62"/>
      <c r="U7" s="62"/>
    </row>
    <row r="8" spans="1:24" ht="37.5" x14ac:dyDescent="0.15">
      <c r="A8" s="62" t="str">
        <f>IF(OR($C$10="",$G$10=""),"","すべて移動させてください。")</f>
        <v/>
      </c>
      <c r="B8" s="67" t="s">
        <v>89</v>
      </c>
      <c r="C8" s="68" t="s">
        <v>57</v>
      </c>
      <c r="D8" s="69" t="s">
        <v>58</v>
      </c>
      <c r="E8" s="62"/>
      <c r="F8" s="67" t="s">
        <v>89</v>
      </c>
      <c r="G8" s="68" t="s">
        <v>57</v>
      </c>
      <c r="H8" s="69" t="s">
        <v>58</v>
      </c>
      <c r="I8" s="62"/>
      <c r="J8" s="62"/>
      <c r="K8" s="62" t="s">
        <v>90</v>
      </c>
      <c r="L8" s="62"/>
      <c r="M8" s="62"/>
      <c r="N8" s="62" t="s">
        <v>91</v>
      </c>
      <c r="O8" s="62" t="s">
        <v>92</v>
      </c>
      <c r="P8" s="62">
        <f>SUM($N$10:$N$81)</f>
        <v>0</v>
      </c>
      <c r="Q8" s="62"/>
      <c r="R8" s="62" t="s">
        <v>93</v>
      </c>
      <c r="S8" s="62"/>
      <c r="T8" s="62"/>
      <c r="U8" s="62" t="s">
        <v>94</v>
      </c>
      <c r="V8" t="str">
        <f>"$C$9:$C$"&amp;$P$8-$P$7+9</f>
        <v>$C$9:$C$9</v>
      </c>
      <c r="X8">
        <f>IF($A$8="",MAX(X$10:X$81),1)</f>
        <v>0</v>
      </c>
    </row>
    <row r="9" spans="1:24" ht="18.75" hidden="1" x14ac:dyDescent="0.15">
      <c r="A9" s="62"/>
      <c r="B9" s="62"/>
      <c r="C9" s="64"/>
      <c r="D9" s="64"/>
      <c r="E9" s="62"/>
      <c r="F9" s="62"/>
      <c r="G9" s="64"/>
      <c r="H9" s="64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4" ht="18.75" x14ac:dyDescent="0.15">
      <c r="A10" s="62" t="str">
        <f>IF(G10="","",IF(AND(G10&lt;&gt;"",H10=""),"ﾌﾘｶﾞﾅがありません。",""))</f>
        <v/>
      </c>
      <c r="B10" s="62" t="str">
        <f>IF($P$8-$P$7&lt;1,"",1)</f>
        <v/>
      </c>
      <c r="C10" s="62" t="str">
        <f>IF(ISNA(VLOOKUP(B10,$T$10:$V$81,2,0))=TRUE,"",VLOOKUP(B10,$T$10:$V$81,2,0))</f>
        <v/>
      </c>
      <c r="D10" s="70" t="str">
        <f>IF(ISNA(VLOOKUP(B10,$T$10:$V$81,3,0))=TRUE,"",VLOOKUP(B10,$T$10:$V$81,3,0))</f>
        <v/>
      </c>
      <c r="E10" s="62"/>
      <c r="F10" s="62" t="str">
        <f>IF(G10="","",1)</f>
        <v/>
      </c>
      <c r="G10" s="89"/>
      <c r="H10" s="62" t="str">
        <f t="shared" ref="H10:H41" si="0">IF(ISNA(VLOOKUP(G10,$U$6:$V$81,2,0))=TRUE,"",VLOOKUP(G10,$U$6:$V$81,2,0))</f>
        <v/>
      </c>
      <c r="I10" s="62"/>
      <c r="J10" s="62">
        <v>1</v>
      </c>
      <c r="K10" s="62" t="str">
        <f>IF('種目別申込一覧表（男子）'!$AA$8="","",'種目別申込一覧表（男子）'!$AA$8)</f>
        <v/>
      </c>
      <c r="L10" s="62" t="e">
        <f>IF('種目別申込一覧表（男子）'!$AB$8="","",'種目別申込一覧表（男子）'!$AB$8)</f>
        <v>#N/A</v>
      </c>
      <c r="M10" s="62"/>
      <c r="N10" s="62">
        <f>IF(K10="",0,IF(COUNTIF($K$10:K10,K10)=1,1,0))</f>
        <v>0</v>
      </c>
      <c r="O10" s="62" t="str">
        <f t="shared" ref="O10:O41" si="1">IF(N10=1,K10,"")</f>
        <v/>
      </c>
      <c r="P10" s="62" t="str">
        <f t="shared" ref="P10:P41" si="2">IF(N10=1,L10,"")</f>
        <v/>
      </c>
      <c r="Q10" s="62"/>
      <c r="R10" s="62">
        <v>1</v>
      </c>
      <c r="S10" s="62" t="str">
        <f t="shared" ref="S10:S41" si="3">IF(U10="","",COUNTIF($G$10:$G$81,U10)*(-1)+1)</f>
        <v/>
      </c>
      <c r="T10" s="62" t="str">
        <f>IF(U10="","",SUM($S$10:S10))</f>
        <v/>
      </c>
      <c r="U10" s="62" t="str">
        <f t="shared" ref="U10:U41" si="4">IF(R10&gt;$P$8,"",SMALL($O$10:$O$81,R10))</f>
        <v/>
      </c>
      <c r="V10" t="str">
        <f t="shared" ref="V10:V41" si="5">IF(U10="","",VLOOKUP(U10,$O$10:$P$81,2,0))</f>
        <v/>
      </c>
      <c r="X10">
        <f t="shared" ref="X10:X41" si="6">IF($A10="",0,1)</f>
        <v>0</v>
      </c>
    </row>
    <row r="11" spans="1:24" ht="18.75" x14ac:dyDescent="0.15">
      <c r="A11" s="62" t="str">
        <f t="shared" ref="A11:A42" si="7">IF(G11="","",IF(AND(G10="",G11&lt;&gt;""),"上から入力してください。",IF(AND(G11&lt;&gt;"",H11=""),"ﾌﾘｶﾞﾅがありません。","")))</f>
        <v/>
      </c>
      <c r="B11" s="62" t="str">
        <f>IF($P$8-$P$7&lt;2,"",2)</f>
        <v/>
      </c>
      <c r="C11" s="62" t="str">
        <f t="shared" ref="C11:C41" si="8">IF(ISNA(VLOOKUP(B11,$T$10:$V$81,2,0))=TRUE,"",VLOOKUP(B11,$T$10:$V$81,2,0))</f>
        <v/>
      </c>
      <c r="D11" s="62" t="str">
        <f t="shared" ref="D11:D41" si="9">IF(ISNA(VLOOKUP(B11,$T$10:$V$81,3,0))=TRUE,"",VLOOKUP(B11,$T$10:$V$81,3,0))</f>
        <v/>
      </c>
      <c r="E11" s="62"/>
      <c r="F11" s="62" t="str">
        <f>IF(G11="","",2)</f>
        <v/>
      </c>
      <c r="G11" s="89"/>
      <c r="H11" s="62" t="str">
        <f t="shared" si="0"/>
        <v/>
      </c>
      <c r="I11" s="62"/>
      <c r="J11" s="62">
        <v>2</v>
      </c>
      <c r="K11" s="62" t="str">
        <f>IF('種目別申込一覧表（男子）'!$AA$9="","",'種目別申込一覧表（男子）'!$AA$9)</f>
        <v/>
      </c>
      <c r="L11" s="62" t="e">
        <f>IF('種目別申込一覧表（男子）'!$AB$9="","",'種目別申込一覧表（男子）'!$AB$9)</f>
        <v>#N/A</v>
      </c>
      <c r="M11" s="62"/>
      <c r="N11" s="62">
        <f>IF(K11="",0,IF(COUNTIF($K$10:K11,K11)=1,1,0))</f>
        <v>0</v>
      </c>
      <c r="O11" s="62" t="str">
        <f t="shared" si="1"/>
        <v/>
      </c>
      <c r="P11" s="62" t="str">
        <f t="shared" si="2"/>
        <v/>
      </c>
      <c r="Q11" s="62"/>
      <c r="R11" s="62">
        <v>2</v>
      </c>
      <c r="S11" s="62" t="str">
        <f t="shared" si="3"/>
        <v/>
      </c>
      <c r="T11" s="62" t="str">
        <f>IF(U11="","",SUM($S$10:S11))</f>
        <v/>
      </c>
      <c r="U11" s="62" t="str">
        <f t="shared" si="4"/>
        <v/>
      </c>
      <c r="V11" t="str">
        <f t="shared" si="5"/>
        <v/>
      </c>
      <c r="X11">
        <f t="shared" si="6"/>
        <v>0</v>
      </c>
    </row>
    <row r="12" spans="1:24" x14ac:dyDescent="0.15">
      <c r="A12" t="str">
        <f t="shared" si="7"/>
        <v/>
      </c>
      <c r="B12" t="str">
        <f>IF($P$8-$P$7&lt;3,"",3)</f>
        <v/>
      </c>
      <c r="C12" t="str">
        <f t="shared" si="8"/>
        <v/>
      </c>
      <c r="D12" t="str">
        <f t="shared" si="9"/>
        <v/>
      </c>
      <c r="F12" t="str">
        <f>IF(G12="","",3)</f>
        <v/>
      </c>
      <c r="G12" s="90"/>
      <c r="H12" t="str">
        <f t="shared" si="0"/>
        <v/>
      </c>
      <c r="J12">
        <v>3</v>
      </c>
      <c r="K12" t="str">
        <f>IF('種目別申込一覧表（男子）'!$AA$10="","",'種目別申込一覧表（男子）'!$AA$10)</f>
        <v/>
      </c>
      <c r="L12" t="e">
        <f>IF('種目別申込一覧表（男子）'!$AB$10="","",'種目別申込一覧表（男子）'!$AB$10)</f>
        <v>#N/A</v>
      </c>
      <c r="N12">
        <f>IF(K12="",0,IF(COUNTIF($K$10:K12,K12)=1,1,0))</f>
        <v>0</v>
      </c>
      <c r="O12" t="str">
        <f t="shared" si="1"/>
        <v/>
      </c>
      <c r="P12" t="str">
        <f t="shared" si="2"/>
        <v/>
      </c>
      <c r="R12">
        <v>3</v>
      </c>
      <c r="S12" t="str">
        <f t="shared" si="3"/>
        <v/>
      </c>
      <c r="T12" t="str">
        <f>IF(U12="","",SUM($S$10:S12))</f>
        <v/>
      </c>
      <c r="U12" t="str">
        <f t="shared" si="4"/>
        <v/>
      </c>
      <c r="V12" t="str">
        <f t="shared" si="5"/>
        <v/>
      </c>
      <c r="X12">
        <f t="shared" si="6"/>
        <v>0</v>
      </c>
    </row>
    <row r="13" spans="1:24" x14ac:dyDescent="0.15">
      <c r="A13" t="str">
        <f t="shared" si="7"/>
        <v/>
      </c>
      <c r="B13" t="str">
        <f>IF($P$8-$P$7&lt;4,"",4)</f>
        <v/>
      </c>
      <c r="C13" t="str">
        <f t="shared" si="8"/>
        <v/>
      </c>
      <c r="D13" t="str">
        <f t="shared" si="9"/>
        <v/>
      </c>
      <c r="F13" t="str">
        <f>IF(G13="","",4)</f>
        <v/>
      </c>
      <c r="G13" s="90"/>
      <c r="H13" t="str">
        <f t="shared" si="0"/>
        <v/>
      </c>
      <c r="J13">
        <v>4</v>
      </c>
      <c r="K13" t="str">
        <f>IF('種目別申込一覧表（男子）'!$AA$11="","",'種目別申込一覧表（男子）'!$AA$11)</f>
        <v/>
      </c>
      <c r="L13" t="e">
        <f>IF('種目別申込一覧表（男子）'!$AB$11="","",'種目別申込一覧表（男子）'!$AB$11)</f>
        <v>#N/A</v>
      </c>
      <c r="N13">
        <f>IF(K13="",0,IF(COUNTIF($K$10:K13,K13)=1,1,0))</f>
        <v>0</v>
      </c>
      <c r="O13" t="str">
        <f t="shared" si="1"/>
        <v/>
      </c>
      <c r="P13" t="str">
        <f t="shared" si="2"/>
        <v/>
      </c>
      <c r="R13">
        <v>4</v>
      </c>
      <c r="S13" t="str">
        <f t="shared" si="3"/>
        <v/>
      </c>
      <c r="T13" t="str">
        <f>IF(U13="","",SUM($S$10:S13))</f>
        <v/>
      </c>
      <c r="U13" t="str">
        <f t="shared" si="4"/>
        <v/>
      </c>
      <c r="V13" t="str">
        <f t="shared" si="5"/>
        <v/>
      </c>
      <c r="X13">
        <f t="shared" si="6"/>
        <v>0</v>
      </c>
    </row>
    <row r="14" spans="1:24" x14ac:dyDescent="0.15">
      <c r="A14" t="str">
        <f t="shared" si="7"/>
        <v/>
      </c>
      <c r="B14" t="str">
        <f>IF($P$8-$P$7&lt;5,"",5)</f>
        <v/>
      </c>
      <c r="C14" t="str">
        <f t="shared" si="8"/>
        <v/>
      </c>
      <c r="D14" t="str">
        <f t="shared" si="9"/>
        <v/>
      </c>
      <c r="F14" t="str">
        <f>IF(G14="","",5)</f>
        <v/>
      </c>
      <c r="G14" s="90"/>
      <c r="H14" t="str">
        <f t="shared" si="0"/>
        <v/>
      </c>
      <c r="J14">
        <v>5</v>
      </c>
      <c r="K14" t="str">
        <f>IF('種目別申込一覧表（男子）'!$AA$12="","",'種目別申込一覧表（男子）'!$AA$12)</f>
        <v/>
      </c>
      <c r="L14" t="e">
        <f>IF('種目別申込一覧表（男子）'!$AB$12="","",'種目別申込一覧表（男子）'!$AB$12)</f>
        <v>#N/A</v>
      </c>
      <c r="N14">
        <f>IF(K14="",0,IF(COUNTIF($K$10:K14,K14)=1,1,0))</f>
        <v>0</v>
      </c>
      <c r="O14" t="str">
        <f t="shared" si="1"/>
        <v/>
      </c>
      <c r="P14" t="str">
        <f t="shared" si="2"/>
        <v/>
      </c>
      <c r="R14">
        <v>5</v>
      </c>
      <c r="S14" t="str">
        <f t="shared" si="3"/>
        <v/>
      </c>
      <c r="T14" t="str">
        <f>IF(U14="","",SUM($S$10:S14))</f>
        <v/>
      </c>
      <c r="U14" t="str">
        <f t="shared" si="4"/>
        <v/>
      </c>
      <c r="V14" t="str">
        <f t="shared" si="5"/>
        <v/>
      </c>
      <c r="X14">
        <f t="shared" si="6"/>
        <v>0</v>
      </c>
    </row>
    <row r="15" spans="1:24" x14ac:dyDescent="0.15">
      <c r="A15" t="str">
        <f t="shared" si="7"/>
        <v/>
      </c>
      <c r="B15" t="str">
        <f>IF($P$8-$P$7&lt;6,"",6)</f>
        <v/>
      </c>
      <c r="C15" t="str">
        <f t="shared" si="8"/>
        <v/>
      </c>
      <c r="D15" t="str">
        <f t="shared" si="9"/>
        <v/>
      </c>
      <c r="F15" t="str">
        <f>IF(G15="","",6)</f>
        <v/>
      </c>
      <c r="G15" s="90"/>
      <c r="H15" t="str">
        <f t="shared" si="0"/>
        <v/>
      </c>
      <c r="J15">
        <v>6</v>
      </c>
      <c r="K15" t="str">
        <f>IF('種目別申込一覧表（男子）'!$AA$13="","",'種目別申込一覧表（男子）'!$AA$13)</f>
        <v/>
      </c>
      <c r="L15" t="e">
        <f>IF('種目別申込一覧表（男子）'!$AB$13="","",'種目別申込一覧表（男子）'!$AB$13)</f>
        <v>#N/A</v>
      </c>
      <c r="N15">
        <f>IF(K15="",0,IF(COUNTIF($K$10:K15,K15)=1,1,0))</f>
        <v>0</v>
      </c>
      <c r="O15" t="str">
        <f t="shared" si="1"/>
        <v/>
      </c>
      <c r="P15" t="str">
        <f t="shared" si="2"/>
        <v/>
      </c>
      <c r="R15">
        <v>6</v>
      </c>
      <c r="S15" t="str">
        <f t="shared" si="3"/>
        <v/>
      </c>
      <c r="T15" t="str">
        <f>IF(U15="","",SUM($S$10:S15))</f>
        <v/>
      </c>
      <c r="U15" t="str">
        <f t="shared" si="4"/>
        <v/>
      </c>
      <c r="V15" t="str">
        <f t="shared" si="5"/>
        <v/>
      </c>
      <c r="X15">
        <f t="shared" si="6"/>
        <v>0</v>
      </c>
    </row>
    <row r="16" spans="1:24" x14ac:dyDescent="0.15">
      <c r="A16" t="str">
        <f t="shared" si="7"/>
        <v/>
      </c>
      <c r="B16" t="str">
        <f>IF($P$8-$P$7&lt;7,"",7)</f>
        <v/>
      </c>
      <c r="C16" t="str">
        <f t="shared" si="8"/>
        <v/>
      </c>
      <c r="D16" t="str">
        <f t="shared" si="9"/>
        <v/>
      </c>
      <c r="F16" t="str">
        <f>IF(G16="","",7)</f>
        <v/>
      </c>
      <c r="G16" s="90"/>
      <c r="H16" t="str">
        <f t="shared" si="0"/>
        <v/>
      </c>
      <c r="J16">
        <v>7</v>
      </c>
      <c r="K16" t="str">
        <f>IF('種目別申込一覧表（男子）'!$AA$14="","",'種目別申込一覧表（男子）'!$AA$14)</f>
        <v/>
      </c>
      <c r="L16" t="e">
        <f>IF('種目別申込一覧表（男子）'!$AB$14="","",'種目別申込一覧表（男子）'!$AB$14)</f>
        <v>#N/A</v>
      </c>
      <c r="N16">
        <f>IF(K16="",0,IF(COUNTIF($K$10:K16,K16)=1,1,0))</f>
        <v>0</v>
      </c>
      <c r="O16" t="str">
        <f t="shared" si="1"/>
        <v/>
      </c>
      <c r="P16" t="str">
        <f t="shared" si="2"/>
        <v/>
      </c>
      <c r="R16">
        <v>7</v>
      </c>
      <c r="S16" t="str">
        <f t="shared" si="3"/>
        <v/>
      </c>
      <c r="T16" t="str">
        <f>IF(U16="","",SUM($S$10:S16))</f>
        <v/>
      </c>
      <c r="U16" t="str">
        <f t="shared" si="4"/>
        <v/>
      </c>
      <c r="V16" t="str">
        <f t="shared" si="5"/>
        <v/>
      </c>
      <c r="X16">
        <f t="shared" si="6"/>
        <v>0</v>
      </c>
    </row>
    <row r="17" spans="1:24" x14ac:dyDescent="0.15">
      <c r="A17" t="str">
        <f t="shared" si="7"/>
        <v/>
      </c>
      <c r="B17" t="str">
        <f>IF($P$8-$P$7&lt;8,"",8)</f>
        <v/>
      </c>
      <c r="C17" t="str">
        <f t="shared" si="8"/>
        <v/>
      </c>
      <c r="D17" t="str">
        <f t="shared" si="9"/>
        <v/>
      </c>
      <c r="F17" t="str">
        <f>IF(G17="","",8)</f>
        <v/>
      </c>
      <c r="G17" s="90"/>
      <c r="H17" t="str">
        <f t="shared" si="0"/>
        <v/>
      </c>
      <c r="J17">
        <v>8</v>
      </c>
      <c r="K17" t="str">
        <f>IF('種目別申込一覧表（男子）'!$AA$15="","",'種目別申込一覧表（男子）'!$AA$15)</f>
        <v/>
      </c>
      <c r="L17" t="e">
        <f>IF('種目別申込一覧表（男子）'!$AB$15="","",'種目別申込一覧表（男子）'!$AB$15)</f>
        <v>#N/A</v>
      </c>
      <c r="N17">
        <f>IF(K17="",0,IF(COUNTIF($K$10:K17,K17)=1,1,0))</f>
        <v>0</v>
      </c>
      <c r="O17" t="str">
        <f t="shared" si="1"/>
        <v/>
      </c>
      <c r="P17" t="str">
        <f t="shared" si="2"/>
        <v/>
      </c>
      <c r="R17">
        <v>8</v>
      </c>
      <c r="S17" t="str">
        <f t="shared" si="3"/>
        <v/>
      </c>
      <c r="T17" t="str">
        <f>IF(U17="","",SUM($S$10:S17))</f>
        <v/>
      </c>
      <c r="U17" t="str">
        <f t="shared" si="4"/>
        <v/>
      </c>
      <c r="V17" t="str">
        <f t="shared" si="5"/>
        <v/>
      </c>
      <c r="X17">
        <f t="shared" si="6"/>
        <v>0</v>
      </c>
    </row>
    <row r="18" spans="1:24" x14ac:dyDescent="0.15">
      <c r="A18" t="str">
        <f t="shared" si="7"/>
        <v/>
      </c>
      <c r="B18" t="str">
        <f>IF($P$8-$P$7&lt;9,"",9)</f>
        <v/>
      </c>
      <c r="C18" t="str">
        <f t="shared" si="8"/>
        <v/>
      </c>
      <c r="D18" t="str">
        <f t="shared" si="9"/>
        <v/>
      </c>
      <c r="F18" t="str">
        <f>IF(G18="","",9)</f>
        <v/>
      </c>
      <c r="G18" s="90"/>
      <c r="H18" t="str">
        <f t="shared" si="0"/>
        <v/>
      </c>
      <c r="J18">
        <v>9</v>
      </c>
      <c r="K18" t="str">
        <f>IF('種目別申込一覧表（男子）'!$AA$16="","",'種目別申込一覧表（男子）'!$AA$16)</f>
        <v/>
      </c>
      <c r="L18" t="e">
        <f>IF('種目別申込一覧表（男子）'!$AB$16="","",'種目別申込一覧表（男子）'!$AB$16)</f>
        <v>#N/A</v>
      </c>
      <c r="N18">
        <f>IF(K18="",0,IF(COUNTIF($K$10:K18,K18)=1,1,0))</f>
        <v>0</v>
      </c>
      <c r="O18" t="str">
        <f t="shared" si="1"/>
        <v/>
      </c>
      <c r="P18" t="str">
        <f t="shared" si="2"/>
        <v/>
      </c>
      <c r="R18">
        <v>9</v>
      </c>
      <c r="S18" t="str">
        <f t="shared" si="3"/>
        <v/>
      </c>
      <c r="T18" t="str">
        <f>IF(U18="","",SUM($S$10:S18))</f>
        <v/>
      </c>
      <c r="U18" t="str">
        <f t="shared" si="4"/>
        <v/>
      </c>
      <c r="V18" t="str">
        <f t="shared" si="5"/>
        <v/>
      </c>
      <c r="X18">
        <f t="shared" si="6"/>
        <v>0</v>
      </c>
    </row>
    <row r="19" spans="1:24" x14ac:dyDescent="0.15">
      <c r="A19" t="str">
        <f t="shared" si="7"/>
        <v/>
      </c>
      <c r="B19" t="str">
        <f>IF($P$8-$P$7&lt;10,"",10)</f>
        <v/>
      </c>
      <c r="C19" t="str">
        <f t="shared" si="8"/>
        <v/>
      </c>
      <c r="D19" t="str">
        <f t="shared" si="9"/>
        <v/>
      </c>
      <c r="F19" t="str">
        <f>IF(G19="","",10)</f>
        <v/>
      </c>
      <c r="G19" s="90"/>
      <c r="H19" t="str">
        <f t="shared" si="0"/>
        <v/>
      </c>
      <c r="J19">
        <v>10</v>
      </c>
      <c r="K19" t="str">
        <f>IF('種目別申込一覧表（男子）'!$AA$17="","",'種目別申込一覧表（男子）'!$AA$17)</f>
        <v/>
      </c>
      <c r="L19" t="e">
        <f>IF('種目別申込一覧表（男子）'!$AB$17="","",'種目別申込一覧表（男子）'!$AB$17)</f>
        <v>#N/A</v>
      </c>
      <c r="N19">
        <f>IF(K19="",0,IF(COUNTIF($K$10:K19,K19)=1,1,0))</f>
        <v>0</v>
      </c>
      <c r="O19" t="str">
        <f t="shared" si="1"/>
        <v/>
      </c>
      <c r="P19" t="str">
        <f t="shared" si="2"/>
        <v/>
      </c>
      <c r="R19">
        <v>10</v>
      </c>
      <c r="S19" t="str">
        <f t="shared" si="3"/>
        <v/>
      </c>
      <c r="T19" t="str">
        <f>IF(U19="","",SUM($S$10:S19))</f>
        <v/>
      </c>
      <c r="U19" t="str">
        <f t="shared" si="4"/>
        <v/>
      </c>
      <c r="V19" t="str">
        <f t="shared" si="5"/>
        <v/>
      </c>
      <c r="X19">
        <f t="shared" si="6"/>
        <v>0</v>
      </c>
    </row>
    <row r="20" spans="1:24" x14ac:dyDescent="0.15">
      <c r="A20" t="str">
        <f t="shared" si="7"/>
        <v/>
      </c>
      <c r="B20" t="str">
        <f>IF($P$8-$P$7&lt;11,"",11)</f>
        <v/>
      </c>
      <c r="C20" t="str">
        <f t="shared" si="8"/>
        <v/>
      </c>
      <c r="D20" t="str">
        <f t="shared" si="9"/>
        <v/>
      </c>
      <c r="F20" t="str">
        <f>IF(G20="","",11)</f>
        <v/>
      </c>
      <c r="G20" s="90"/>
      <c r="H20" t="str">
        <f t="shared" si="0"/>
        <v/>
      </c>
      <c r="J20">
        <v>11</v>
      </c>
      <c r="K20" t="str">
        <f>IF('種目別申込一覧表（男子）'!$AA$18="","",'種目別申込一覧表（男子）'!$AA$18)</f>
        <v/>
      </c>
      <c r="L20" t="e">
        <f>IF('種目別申込一覧表（男子）'!$AB$18="","",'種目別申込一覧表（男子）'!$AB$18)</f>
        <v>#N/A</v>
      </c>
      <c r="N20">
        <f>IF(K20="",0,IF(COUNTIF($K$10:K20,K20)=1,1,0))</f>
        <v>0</v>
      </c>
      <c r="O20" t="str">
        <f t="shared" si="1"/>
        <v/>
      </c>
      <c r="P20" t="str">
        <f t="shared" si="2"/>
        <v/>
      </c>
      <c r="R20">
        <v>11</v>
      </c>
      <c r="S20" t="str">
        <f t="shared" si="3"/>
        <v/>
      </c>
      <c r="T20" t="str">
        <f>IF(U20="","",SUM($S$10:S20))</f>
        <v/>
      </c>
      <c r="U20" t="str">
        <f t="shared" si="4"/>
        <v/>
      </c>
      <c r="V20" t="str">
        <f t="shared" si="5"/>
        <v/>
      </c>
      <c r="X20">
        <f t="shared" si="6"/>
        <v>0</v>
      </c>
    </row>
    <row r="21" spans="1:24" x14ac:dyDescent="0.15">
      <c r="A21" t="str">
        <f t="shared" si="7"/>
        <v/>
      </c>
      <c r="B21" t="str">
        <f>IF($P$8-$P$7&lt;12,"",12)</f>
        <v/>
      </c>
      <c r="C21" t="str">
        <f t="shared" si="8"/>
        <v/>
      </c>
      <c r="D21" t="str">
        <f t="shared" si="9"/>
        <v/>
      </c>
      <c r="F21" t="str">
        <f>IF(G21="","",12)</f>
        <v/>
      </c>
      <c r="G21" s="90"/>
      <c r="H21" t="str">
        <f t="shared" si="0"/>
        <v/>
      </c>
      <c r="J21">
        <v>12</v>
      </c>
      <c r="K21" t="str">
        <f>IF('種目別申込一覧表（男子）'!$AA$19="","",'種目別申込一覧表（男子）'!$AA$19)</f>
        <v/>
      </c>
      <c r="L21" t="e">
        <f>IF('種目別申込一覧表（男子）'!$AB$19="","",'種目別申込一覧表（男子）'!$AB$19)</f>
        <v>#N/A</v>
      </c>
      <c r="N21">
        <f>IF(K21="",0,IF(COUNTIF($K$10:K21,K21)=1,1,0))</f>
        <v>0</v>
      </c>
      <c r="O21" t="str">
        <f t="shared" si="1"/>
        <v/>
      </c>
      <c r="P21" t="str">
        <f t="shared" si="2"/>
        <v/>
      </c>
      <c r="R21">
        <v>12</v>
      </c>
      <c r="S21" t="str">
        <f t="shared" si="3"/>
        <v/>
      </c>
      <c r="T21" t="str">
        <f>IF(U21="","",SUM($S$10:S21))</f>
        <v/>
      </c>
      <c r="U21" t="str">
        <f t="shared" si="4"/>
        <v/>
      </c>
      <c r="V21" t="str">
        <f t="shared" si="5"/>
        <v/>
      </c>
      <c r="X21">
        <f t="shared" si="6"/>
        <v>0</v>
      </c>
    </row>
    <row r="22" spans="1:24" x14ac:dyDescent="0.15">
      <c r="A22" t="str">
        <f t="shared" si="7"/>
        <v/>
      </c>
      <c r="B22" t="str">
        <f>IF($P$8-$P$7&lt;13,"",13)</f>
        <v/>
      </c>
      <c r="C22" t="str">
        <f t="shared" si="8"/>
        <v/>
      </c>
      <c r="D22" t="str">
        <f t="shared" si="9"/>
        <v/>
      </c>
      <c r="F22" t="str">
        <f>IF(G22="","",13)</f>
        <v/>
      </c>
      <c r="G22" s="90"/>
      <c r="H22" t="str">
        <f t="shared" si="0"/>
        <v/>
      </c>
      <c r="J22">
        <v>13</v>
      </c>
      <c r="K22" t="str">
        <f>IF('種目別申込一覧表（男子）'!$AA$20="","",'種目別申込一覧表（男子）'!$AA$20)</f>
        <v/>
      </c>
      <c r="L22" t="e">
        <f>IF('種目別申込一覧表（男子）'!$AB$20="","",'種目別申込一覧表（男子）'!$AB$20)</f>
        <v>#N/A</v>
      </c>
      <c r="N22">
        <f>IF(K22="",0,IF(COUNTIF($K$10:K22,K22)=1,1,0))</f>
        <v>0</v>
      </c>
      <c r="O22" t="str">
        <f t="shared" si="1"/>
        <v/>
      </c>
      <c r="P22" t="str">
        <f t="shared" si="2"/>
        <v/>
      </c>
      <c r="R22">
        <v>13</v>
      </c>
      <c r="S22" t="str">
        <f t="shared" si="3"/>
        <v/>
      </c>
      <c r="T22" t="str">
        <f>IF(U22="","",SUM($S$10:S22))</f>
        <v/>
      </c>
      <c r="U22" t="str">
        <f t="shared" si="4"/>
        <v/>
      </c>
      <c r="V22" t="str">
        <f t="shared" si="5"/>
        <v/>
      </c>
      <c r="X22">
        <f t="shared" si="6"/>
        <v>0</v>
      </c>
    </row>
    <row r="23" spans="1:24" x14ac:dyDescent="0.15">
      <c r="A23" t="str">
        <f t="shared" si="7"/>
        <v/>
      </c>
      <c r="B23" t="str">
        <f>IF($P$8-$P$7&lt;14,"",14)</f>
        <v/>
      </c>
      <c r="C23" t="str">
        <f t="shared" si="8"/>
        <v/>
      </c>
      <c r="D23" t="str">
        <f t="shared" si="9"/>
        <v/>
      </c>
      <c r="F23" t="str">
        <f>IF(G23="","",14)</f>
        <v/>
      </c>
      <c r="G23" s="90"/>
      <c r="H23" t="str">
        <f t="shared" si="0"/>
        <v/>
      </c>
      <c r="J23">
        <v>14</v>
      </c>
      <c r="K23" t="str">
        <f>IF('種目別申込一覧表（男子）'!$AA$21="","",'種目別申込一覧表（男子）'!$AA$21)</f>
        <v/>
      </c>
      <c r="L23" t="e">
        <f>IF('種目別申込一覧表（男子）'!$AB$21="","",'種目別申込一覧表（男子）'!$AB$21)</f>
        <v>#N/A</v>
      </c>
      <c r="N23">
        <f>IF(K23="",0,IF(COUNTIF($K$10:K23,K23)=1,1,0))</f>
        <v>0</v>
      </c>
      <c r="O23" t="str">
        <f t="shared" si="1"/>
        <v/>
      </c>
      <c r="P23" t="str">
        <f t="shared" si="2"/>
        <v/>
      </c>
      <c r="R23">
        <v>14</v>
      </c>
      <c r="S23" t="str">
        <f t="shared" si="3"/>
        <v/>
      </c>
      <c r="T23" t="str">
        <f>IF(U23="","",SUM($S$10:S23))</f>
        <v/>
      </c>
      <c r="U23" t="str">
        <f t="shared" si="4"/>
        <v/>
      </c>
      <c r="V23" t="str">
        <f t="shared" si="5"/>
        <v/>
      </c>
      <c r="X23">
        <f t="shared" si="6"/>
        <v>0</v>
      </c>
    </row>
    <row r="24" spans="1:24" x14ac:dyDescent="0.15">
      <c r="A24" t="str">
        <f t="shared" si="7"/>
        <v/>
      </c>
      <c r="B24" t="str">
        <f>IF($P$8-$P$7&lt;15,"",15)</f>
        <v/>
      </c>
      <c r="C24" t="str">
        <f t="shared" si="8"/>
        <v/>
      </c>
      <c r="D24" t="str">
        <f t="shared" si="9"/>
        <v/>
      </c>
      <c r="F24" t="str">
        <f>IF(G24="","",15)</f>
        <v/>
      </c>
      <c r="G24" s="90"/>
      <c r="H24" t="str">
        <f t="shared" si="0"/>
        <v/>
      </c>
      <c r="J24">
        <v>15</v>
      </c>
      <c r="K24" t="str">
        <f>IF('種目別申込一覧表（男子）'!$AA$22="","",'種目別申込一覧表（男子）'!$AA$22)</f>
        <v/>
      </c>
      <c r="L24" t="e">
        <f>IF('種目別申込一覧表（男子）'!$AB$22="","",'種目別申込一覧表（男子）'!$AB$22)</f>
        <v>#N/A</v>
      </c>
      <c r="N24">
        <f>IF(K24="",0,IF(COUNTIF($K$10:K24,K24)=1,1,0))</f>
        <v>0</v>
      </c>
      <c r="O24" t="str">
        <f t="shared" si="1"/>
        <v/>
      </c>
      <c r="P24" t="str">
        <f t="shared" si="2"/>
        <v/>
      </c>
      <c r="R24">
        <v>15</v>
      </c>
      <c r="S24" t="str">
        <f t="shared" si="3"/>
        <v/>
      </c>
      <c r="T24" t="str">
        <f>IF(U24="","",SUM($S$10:S24))</f>
        <v/>
      </c>
      <c r="U24" t="str">
        <f t="shared" si="4"/>
        <v/>
      </c>
      <c r="V24" t="str">
        <f t="shared" si="5"/>
        <v/>
      </c>
      <c r="X24">
        <f t="shared" si="6"/>
        <v>0</v>
      </c>
    </row>
    <row r="25" spans="1:24" x14ac:dyDescent="0.15">
      <c r="A25" t="str">
        <f t="shared" si="7"/>
        <v/>
      </c>
      <c r="B25" t="str">
        <f>IF($P$8-$P$7&lt;16,"",16)</f>
        <v/>
      </c>
      <c r="C25" t="str">
        <f t="shared" si="8"/>
        <v/>
      </c>
      <c r="D25" t="str">
        <f t="shared" si="9"/>
        <v/>
      </c>
      <c r="F25" t="str">
        <f>IF(G25="","",16)</f>
        <v/>
      </c>
      <c r="G25" s="90"/>
      <c r="H25" t="str">
        <f t="shared" si="0"/>
        <v/>
      </c>
      <c r="J25">
        <v>16</v>
      </c>
      <c r="K25" t="str">
        <f>IF('種目別申込一覧表（男子）'!$AA$23="","",'種目別申込一覧表（男子）'!$AA$23)</f>
        <v/>
      </c>
      <c r="L25" t="e">
        <f>IF('種目別申込一覧表（男子）'!$AB$23="","",'種目別申込一覧表（男子）'!$AB$23)</f>
        <v>#N/A</v>
      </c>
      <c r="N25">
        <f>IF(K25="",0,IF(COUNTIF($K$10:K25,K25)=1,1,0))</f>
        <v>0</v>
      </c>
      <c r="O25" t="str">
        <f t="shared" si="1"/>
        <v/>
      </c>
      <c r="P25" t="str">
        <f t="shared" si="2"/>
        <v/>
      </c>
      <c r="R25">
        <v>16</v>
      </c>
      <c r="S25" t="str">
        <f t="shared" si="3"/>
        <v/>
      </c>
      <c r="T25" t="str">
        <f>IF(U25="","",SUM($S$10:S25))</f>
        <v/>
      </c>
      <c r="U25" t="str">
        <f t="shared" si="4"/>
        <v/>
      </c>
      <c r="V25" t="str">
        <f t="shared" si="5"/>
        <v/>
      </c>
      <c r="X25">
        <f t="shared" si="6"/>
        <v>0</v>
      </c>
    </row>
    <row r="26" spans="1:24" x14ac:dyDescent="0.15">
      <c r="A26" t="str">
        <f t="shared" si="7"/>
        <v/>
      </c>
      <c r="B26" t="str">
        <f>IF($P$8-$P$7&lt;17,"",17)</f>
        <v/>
      </c>
      <c r="C26" t="str">
        <f t="shared" si="8"/>
        <v/>
      </c>
      <c r="D26" t="str">
        <f t="shared" si="9"/>
        <v/>
      </c>
      <c r="F26" t="str">
        <f>IF(G26="","",17)</f>
        <v/>
      </c>
      <c r="G26" s="90"/>
      <c r="H26" t="str">
        <f t="shared" si="0"/>
        <v/>
      </c>
      <c r="J26">
        <v>17</v>
      </c>
      <c r="K26" t="str">
        <f>IF('種目別申込一覧表（男子）'!$AA$24="","",'種目別申込一覧表（男子）'!$AA$24)</f>
        <v/>
      </c>
      <c r="L26" t="e">
        <f>IF('種目別申込一覧表（男子）'!$AB$24="","",'種目別申込一覧表（男子）'!$AB$24)</f>
        <v>#N/A</v>
      </c>
      <c r="N26">
        <f>IF(K26="",0,IF(COUNTIF($K$10:K26,K26)=1,1,0))</f>
        <v>0</v>
      </c>
      <c r="O26" t="str">
        <f t="shared" si="1"/>
        <v/>
      </c>
      <c r="P26" t="str">
        <f t="shared" si="2"/>
        <v/>
      </c>
      <c r="R26">
        <v>17</v>
      </c>
      <c r="S26" t="str">
        <f t="shared" si="3"/>
        <v/>
      </c>
      <c r="T26" t="str">
        <f>IF(U26="","",SUM($S$10:S26))</f>
        <v/>
      </c>
      <c r="U26" t="str">
        <f t="shared" si="4"/>
        <v/>
      </c>
      <c r="V26" t="str">
        <f t="shared" si="5"/>
        <v/>
      </c>
      <c r="X26">
        <f t="shared" si="6"/>
        <v>0</v>
      </c>
    </row>
    <row r="27" spans="1:24" x14ac:dyDescent="0.15">
      <c r="A27" t="str">
        <f t="shared" si="7"/>
        <v/>
      </c>
      <c r="B27" t="str">
        <f>IF($P$8-$P$7&lt;18,"",18)</f>
        <v/>
      </c>
      <c r="C27" t="str">
        <f t="shared" si="8"/>
        <v/>
      </c>
      <c r="D27" t="str">
        <f t="shared" si="9"/>
        <v/>
      </c>
      <c r="F27" t="str">
        <f>IF(G27="","",18)</f>
        <v/>
      </c>
      <c r="G27" s="90"/>
      <c r="H27" t="str">
        <f t="shared" si="0"/>
        <v/>
      </c>
      <c r="J27">
        <v>18</v>
      </c>
      <c r="K27" t="str">
        <f>IF('種目別申込一覧表（男子）'!$AA$25="","",'種目別申込一覧表（男子）'!$AA$25)</f>
        <v/>
      </c>
      <c r="L27" t="e">
        <f>IF('種目別申込一覧表（男子）'!$AB$25="","",'種目別申込一覧表（男子）'!$AB$25)</f>
        <v>#N/A</v>
      </c>
      <c r="N27">
        <f>IF(K27="",0,IF(COUNTIF($K$10:K27,K27)=1,1,0))</f>
        <v>0</v>
      </c>
      <c r="O27" t="str">
        <f t="shared" si="1"/>
        <v/>
      </c>
      <c r="P27" t="str">
        <f t="shared" si="2"/>
        <v/>
      </c>
      <c r="R27">
        <v>18</v>
      </c>
      <c r="S27" t="str">
        <f t="shared" si="3"/>
        <v/>
      </c>
      <c r="T27" t="str">
        <f>IF(U27="","",SUM($S$10:S27))</f>
        <v/>
      </c>
      <c r="U27" t="str">
        <f t="shared" si="4"/>
        <v/>
      </c>
      <c r="V27" t="str">
        <f t="shared" si="5"/>
        <v/>
      </c>
      <c r="X27">
        <f t="shared" si="6"/>
        <v>0</v>
      </c>
    </row>
    <row r="28" spans="1:24" x14ac:dyDescent="0.15">
      <c r="A28" t="str">
        <f t="shared" si="7"/>
        <v/>
      </c>
      <c r="B28" t="str">
        <f>IF($P$8-$P$7&lt;19,"",19)</f>
        <v/>
      </c>
      <c r="C28" t="str">
        <f t="shared" si="8"/>
        <v/>
      </c>
      <c r="D28" t="str">
        <f t="shared" si="9"/>
        <v/>
      </c>
      <c r="F28" t="str">
        <f>IF(G28="","",19)</f>
        <v/>
      </c>
      <c r="G28" s="90"/>
      <c r="H28" t="str">
        <f t="shared" si="0"/>
        <v/>
      </c>
      <c r="J28">
        <v>19</v>
      </c>
      <c r="K28" t="str">
        <f>IF('種目別申込一覧表（男子）'!$AA$26="","",'種目別申込一覧表（男子）'!$AA$26)</f>
        <v/>
      </c>
      <c r="L28" t="e">
        <f>IF('種目別申込一覧表（男子）'!$AB$26="","",'種目別申込一覧表（男子）'!$AB$26)</f>
        <v>#N/A</v>
      </c>
      <c r="N28">
        <f>IF(K28="",0,IF(COUNTIF($K$10:K28,K28)=1,1,0))</f>
        <v>0</v>
      </c>
      <c r="O28" t="str">
        <f t="shared" si="1"/>
        <v/>
      </c>
      <c r="P28" t="str">
        <f t="shared" si="2"/>
        <v/>
      </c>
      <c r="R28">
        <v>19</v>
      </c>
      <c r="S28" t="str">
        <f t="shared" si="3"/>
        <v/>
      </c>
      <c r="T28" t="str">
        <f>IF(U28="","",SUM($S$10:S28))</f>
        <v/>
      </c>
      <c r="U28" t="str">
        <f t="shared" si="4"/>
        <v/>
      </c>
      <c r="V28" t="str">
        <f t="shared" si="5"/>
        <v/>
      </c>
      <c r="X28">
        <f t="shared" si="6"/>
        <v>0</v>
      </c>
    </row>
    <row r="29" spans="1:24" x14ac:dyDescent="0.15">
      <c r="A29" t="str">
        <f t="shared" si="7"/>
        <v/>
      </c>
      <c r="B29" t="str">
        <f>IF($P$8-$P$7&lt;20,"",20)</f>
        <v/>
      </c>
      <c r="C29" t="str">
        <f t="shared" si="8"/>
        <v/>
      </c>
      <c r="D29" t="str">
        <f t="shared" si="9"/>
        <v/>
      </c>
      <c r="F29" t="str">
        <f>IF(G29="","",20)</f>
        <v/>
      </c>
      <c r="G29" s="90"/>
      <c r="H29" t="str">
        <f t="shared" si="0"/>
        <v/>
      </c>
      <c r="J29">
        <v>20</v>
      </c>
      <c r="K29" t="str">
        <f>IF('種目別申込一覧表（男子）'!$AA$27="","",'種目別申込一覧表（男子）'!$AA$27)</f>
        <v/>
      </c>
      <c r="L29" t="e">
        <f>IF('種目別申込一覧表（男子）'!$AB$27="","",'種目別申込一覧表（男子）'!$AB$27)</f>
        <v>#N/A</v>
      </c>
      <c r="N29">
        <f>IF(K29="",0,IF(COUNTIF($K$10:K29,K29)=1,1,0))</f>
        <v>0</v>
      </c>
      <c r="O29" t="str">
        <f t="shared" si="1"/>
        <v/>
      </c>
      <c r="P29" t="str">
        <f t="shared" si="2"/>
        <v/>
      </c>
      <c r="R29">
        <v>20</v>
      </c>
      <c r="S29" t="str">
        <f t="shared" si="3"/>
        <v/>
      </c>
      <c r="T29" t="str">
        <f>IF(U29="","",SUM($S$10:S29))</f>
        <v/>
      </c>
      <c r="U29" t="str">
        <f t="shared" si="4"/>
        <v/>
      </c>
      <c r="V29" t="str">
        <f t="shared" si="5"/>
        <v/>
      </c>
      <c r="X29">
        <f t="shared" si="6"/>
        <v>0</v>
      </c>
    </row>
    <row r="30" spans="1:24" x14ac:dyDescent="0.15">
      <c r="A30" t="str">
        <f t="shared" si="7"/>
        <v/>
      </c>
      <c r="B30" t="str">
        <f>IF($P$8-$P$7&lt;21,"",21)</f>
        <v/>
      </c>
      <c r="C30" t="str">
        <f t="shared" si="8"/>
        <v/>
      </c>
      <c r="D30" t="str">
        <f t="shared" si="9"/>
        <v/>
      </c>
      <c r="F30" t="str">
        <f>IF(G30="","",21)</f>
        <v/>
      </c>
      <c r="G30" s="90"/>
      <c r="H30" t="str">
        <f t="shared" si="0"/>
        <v/>
      </c>
      <c r="J30">
        <v>21</v>
      </c>
      <c r="K30" t="str">
        <f>IF('種目別申込一覧表（男子）'!$AA$28="","",'種目別申込一覧表（男子）'!$AA$28)</f>
        <v/>
      </c>
      <c r="L30" t="e">
        <f>IF('種目別申込一覧表（男子）'!$AB$28="","",'種目別申込一覧表（男子）'!$AB$28)</f>
        <v>#N/A</v>
      </c>
      <c r="N30">
        <f>IF(K30="",0,IF(COUNTIF($K$10:K30,K30)=1,1,0))</f>
        <v>0</v>
      </c>
      <c r="O30" t="str">
        <f t="shared" si="1"/>
        <v/>
      </c>
      <c r="P30" t="str">
        <f t="shared" si="2"/>
        <v/>
      </c>
      <c r="R30">
        <v>21</v>
      </c>
      <c r="S30" t="str">
        <f t="shared" si="3"/>
        <v/>
      </c>
      <c r="T30" t="str">
        <f>IF(U30="","",SUM($S$10:S30))</f>
        <v/>
      </c>
      <c r="U30" t="str">
        <f t="shared" si="4"/>
        <v/>
      </c>
      <c r="V30" t="str">
        <f t="shared" si="5"/>
        <v/>
      </c>
      <c r="X30">
        <f t="shared" si="6"/>
        <v>0</v>
      </c>
    </row>
    <row r="31" spans="1:24" x14ac:dyDescent="0.15">
      <c r="A31" t="str">
        <f t="shared" si="7"/>
        <v/>
      </c>
      <c r="B31" t="str">
        <f>IF($P$8-$P$7&lt;22,"",22)</f>
        <v/>
      </c>
      <c r="C31" t="str">
        <f t="shared" si="8"/>
        <v/>
      </c>
      <c r="D31" t="str">
        <f t="shared" si="9"/>
        <v/>
      </c>
      <c r="F31" t="str">
        <f>IF(G31="","",22)</f>
        <v/>
      </c>
      <c r="G31" s="90"/>
      <c r="H31" t="str">
        <f t="shared" si="0"/>
        <v/>
      </c>
      <c r="J31">
        <v>22</v>
      </c>
      <c r="K31" t="str">
        <f>IF('種目別申込一覧表（男子）'!$AA$29="","",'種目別申込一覧表（男子）'!$AA$29)</f>
        <v/>
      </c>
      <c r="L31" t="e">
        <f>IF('種目別申込一覧表（男子）'!$AB$29="","",'種目別申込一覧表（男子）'!$AB$29)</f>
        <v>#N/A</v>
      </c>
      <c r="N31">
        <f>IF(K31="",0,IF(COUNTIF($K$10:K31,K31)=1,1,0))</f>
        <v>0</v>
      </c>
      <c r="O31" t="str">
        <f t="shared" si="1"/>
        <v/>
      </c>
      <c r="P31" t="str">
        <f t="shared" si="2"/>
        <v/>
      </c>
      <c r="R31">
        <v>22</v>
      </c>
      <c r="S31" t="str">
        <f t="shared" si="3"/>
        <v/>
      </c>
      <c r="T31" t="str">
        <f>IF(U31="","",SUM($S$10:S31))</f>
        <v/>
      </c>
      <c r="U31" t="str">
        <f t="shared" si="4"/>
        <v/>
      </c>
      <c r="V31" t="str">
        <f t="shared" si="5"/>
        <v/>
      </c>
      <c r="X31">
        <f t="shared" si="6"/>
        <v>0</v>
      </c>
    </row>
    <row r="32" spans="1:24" x14ac:dyDescent="0.15">
      <c r="A32" t="str">
        <f t="shared" si="7"/>
        <v/>
      </c>
      <c r="B32" t="str">
        <f>IF($P$8-$P$7&lt;23,"",23)</f>
        <v/>
      </c>
      <c r="C32" t="str">
        <f t="shared" si="8"/>
        <v/>
      </c>
      <c r="D32" t="str">
        <f t="shared" si="9"/>
        <v/>
      </c>
      <c r="F32" t="str">
        <f>IF(G32="","",23)</f>
        <v/>
      </c>
      <c r="G32" s="90"/>
      <c r="H32" t="str">
        <f t="shared" si="0"/>
        <v/>
      </c>
      <c r="J32">
        <v>23</v>
      </c>
      <c r="K32" t="str">
        <f>IF('種目別申込一覧表（男子）'!$AA$30="","",'種目別申込一覧表（男子）'!$AA$30)</f>
        <v/>
      </c>
      <c r="L32" t="e">
        <f>IF('種目別申込一覧表（男子）'!$AB$30="","",'種目別申込一覧表（男子）'!$AB$30)</f>
        <v>#N/A</v>
      </c>
      <c r="N32">
        <f>IF(K32="",0,IF(COUNTIF($K$10:K32,K32)=1,1,0))</f>
        <v>0</v>
      </c>
      <c r="O32" t="str">
        <f t="shared" si="1"/>
        <v/>
      </c>
      <c r="P32" t="str">
        <f t="shared" si="2"/>
        <v/>
      </c>
      <c r="R32">
        <v>23</v>
      </c>
      <c r="S32" t="str">
        <f t="shared" si="3"/>
        <v/>
      </c>
      <c r="T32" t="str">
        <f>IF(U32="","",SUM($S$10:S32))</f>
        <v/>
      </c>
      <c r="U32" t="str">
        <f t="shared" si="4"/>
        <v/>
      </c>
      <c r="V32" t="str">
        <f t="shared" si="5"/>
        <v/>
      </c>
      <c r="X32">
        <f t="shared" si="6"/>
        <v>0</v>
      </c>
    </row>
    <row r="33" spans="1:24" x14ac:dyDescent="0.15">
      <c r="A33" t="str">
        <f t="shared" si="7"/>
        <v/>
      </c>
      <c r="B33" t="str">
        <f>IF($P$8-$P$7&lt;24,"",24)</f>
        <v/>
      </c>
      <c r="C33" t="str">
        <f t="shared" si="8"/>
        <v/>
      </c>
      <c r="D33" t="str">
        <f t="shared" si="9"/>
        <v/>
      </c>
      <c r="F33" t="str">
        <f>IF(G33="","",24)</f>
        <v/>
      </c>
      <c r="G33" s="90"/>
      <c r="H33" t="str">
        <f t="shared" si="0"/>
        <v/>
      </c>
      <c r="J33">
        <v>24</v>
      </c>
      <c r="K33" t="str">
        <f>IF('種目別申込一覧表（男子）'!$AA$31="","",'種目別申込一覧表（男子）'!$AA$31)</f>
        <v/>
      </c>
      <c r="L33" t="e">
        <f>IF('種目別申込一覧表（男子）'!$AB$31="","",'種目別申込一覧表（男子）'!$AB$31)</f>
        <v>#N/A</v>
      </c>
      <c r="N33">
        <f>IF(K33="",0,IF(COUNTIF($K$10:K33,K33)=1,1,0))</f>
        <v>0</v>
      </c>
      <c r="O33" t="str">
        <f t="shared" si="1"/>
        <v/>
      </c>
      <c r="P33" t="str">
        <f t="shared" si="2"/>
        <v/>
      </c>
      <c r="R33">
        <v>24</v>
      </c>
      <c r="S33" t="str">
        <f t="shared" si="3"/>
        <v/>
      </c>
      <c r="T33" t="str">
        <f>IF(U33="","",SUM($S$10:S33))</f>
        <v/>
      </c>
      <c r="U33" t="str">
        <f t="shared" si="4"/>
        <v/>
      </c>
      <c r="V33" t="str">
        <f t="shared" si="5"/>
        <v/>
      </c>
      <c r="X33">
        <f t="shared" si="6"/>
        <v>0</v>
      </c>
    </row>
    <row r="34" spans="1:24" x14ac:dyDescent="0.15">
      <c r="A34" t="str">
        <f t="shared" si="7"/>
        <v/>
      </c>
      <c r="B34" t="str">
        <f>IF($P$8-$P$7&lt;25,"",25)</f>
        <v/>
      </c>
      <c r="C34" t="str">
        <f t="shared" si="8"/>
        <v/>
      </c>
      <c r="D34" t="str">
        <f t="shared" si="9"/>
        <v/>
      </c>
      <c r="F34" t="str">
        <f>IF(G34="","",25)</f>
        <v/>
      </c>
      <c r="G34" s="90"/>
      <c r="H34" t="str">
        <f t="shared" si="0"/>
        <v/>
      </c>
      <c r="J34">
        <v>25</v>
      </c>
      <c r="K34" t="str">
        <f>IF('種目別申込一覧表（男子）'!$AA$32="","",'種目別申込一覧表（男子）'!$AA$32)</f>
        <v/>
      </c>
      <c r="L34" t="e">
        <f>IF('種目別申込一覧表（男子）'!$AB$32="","",'種目別申込一覧表（男子）'!$AB$32)</f>
        <v>#N/A</v>
      </c>
      <c r="N34">
        <f>IF(K34="",0,IF(COUNTIF($K$10:K34,K34)=1,1,0))</f>
        <v>0</v>
      </c>
      <c r="O34" t="str">
        <f t="shared" si="1"/>
        <v/>
      </c>
      <c r="P34" t="str">
        <f t="shared" si="2"/>
        <v/>
      </c>
      <c r="R34">
        <v>25</v>
      </c>
      <c r="S34" t="str">
        <f t="shared" si="3"/>
        <v/>
      </c>
      <c r="T34" t="str">
        <f>IF(U34="","",SUM($S$10:S34))</f>
        <v/>
      </c>
      <c r="U34" t="str">
        <f t="shared" si="4"/>
        <v/>
      </c>
      <c r="V34" t="str">
        <f t="shared" si="5"/>
        <v/>
      </c>
      <c r="X34">
        <f t="shared" si="6"/>
        <v>0</v>
      </c>
    </row>
    <row r="35" spans="1:24" x14ac:dyDescent="0.15">
      <c r="A35" t="str">
        <f t="shared" si="7"/>
        <v/>
      </c>
      <c r="B35" t="str">
        <f>IF($P$8-$P$7&lt;26,"",26)</f>
        <v/>
      </c>
      <c r="C35" t="str">
        <f t="shared" si="8"/>
        <v/>
      </c>
      <c r="D35" t="str">
        <f t="shared" si="9"/>
        <v/>
      </c>
      <c r="F35" t="str">
        <f>IF(G35="","",26)</f>
        <v/>
      </c>
      <c r="G35" s="90"/>
      <c r="H35" t="str">
        <f t="shared" si="0"/>
        <v/>
      </c>
      <c r="J35">
        <v>26</v>
      </c>
      <c r="K35" t="str">
        <f>IF('種目別申込一覧表（男子）'!$AA$33="","",'種目別申込一覧表（男子）'!$AA$33)</f>
        <v/>
      </c>
      <c r="L35" t="e">
        <f>IF('種目別申込一覧表（男子）'!$AB$33="","",'種目別申込一覧表（男子）'!$AB$33)</f>
        <v>#N/A</v>
      </c>
      <c r="N35">
        <f>IF(K35="",0,IF(COUNTIF($K$10:K35,K35)=1,1,0))</f>
        <v>0</v>
      </c>
      <c r="O35" t="str">
        <f t="shared" si="1"/>
        <v/>
      </c>
      <c r="P35" t="str">
        <f t="shared" si="2"/>
        <v/>
      </c>
      <c r="R35">
        <v>26</v>
      </c>
      <c r="S35" t="str">
        <f t="shared" si="3"/>
        <v/>
      </c>
      <c r="T35" t="str">
        <f>IF(U35="","",SUM($S$10:S35))</f>
        <v/>
      </c>
      <c r="U35" t="str">
        <f t="shared" si="4"/>
        <v/>
      </c>
      <c r="V35" t="str">
        <f t="shared" si="5"/>
        <v/>
      </c>
      <c r="X35">
        <f t="shared" si="6"/>
        <v>0</v>
      </c>
    </row>
    <row r="36" spans="1:24" x14ac:dyDescent="0.15">
      <c r="A36" t="str">
        <f t="shared" si="7"/>
        <v/>
      </c>
      <c r="B36" t="str">
        <f>IF($P$8-$P$7&lt;27,"",27)</f>
        <v/>
      </c>
      <c r="C36" t="str">
        <f t="shared" si="8"/>
        <v/>
      </c>
      <c r="D36" t="str">
        <f t="shared" si="9"/>
        <v/>
      </c>
      <c r="F36" t="str">
        <f>IF(G36="","",27)</f>
        <v/>
      </c>
      <c r="G36" s="90"/>
      <c r="H36" t="str">
        <f t="shared" si="0"/>
        <v/>
      </c>
      <c r="J36">
        <v>27</v>
      </c>
      <c r="K36" t="str">
        <f>IF('種目別申込一覧表（男子）'!$AA$34="","",'種目別申込一覧表（男子）'!$AA$34)</f>
        <v/>
      </c>
      <c r="L36" t="e">
        <f>IF('種目別申込一覧表（男子）'!$AB$34="","",'種目別申込一覧表（男子）'!$AB$34)</f>
        <v>#N/A</v>
      </c>
      <c r="N36">
        <f>IF(K36="",0,IF(COUNTIF($K$10:K36,K36)=1,1,0))</f>
        <v>0</v>
      </c>
      <c r="O36" t="str">
        <f t="shared" si="1"/>
        <v/>
      </c>
      <c r="P36" t="str">
        <f t="shared" si="2"/>
        <v/>
      </c>
      <c r="R36">
        <v>27</v>
      </c>
      <c r="S36" t="str">
        <f t="shared" si="3"/>
        <v/>
      </c>
      <c r="T36" t="str">
        <f>IF(U36="","",SUM($S$10:S36))</f>
        <v/>
      </c>
      <c r="U36" t="str">
        <f t="shared" si="4"/>
        <v/>
      </c>
      <c r="V36" t="str">
        <f t="shared" si="5"/>
        <v/>
      </c>
      <c r="X36">
        <f t="shared" si="6"/>
        <v>0</v>
      </c>
    </row>
    <row r="37" spans="1:24" x14ac:dyDescent="0.15">
      <c r="A37" t="str">
        <f t="shared" si="7"/>
        <v/>
      </c>
      <c r="B37" t="str">
        <f>IF($P$8-$P$7&lt;28,"",28)</f>
        <v/>
      </c>
      <c r="C37" t="str">
        <f t="shared" si="8"/>
        <v/>
      </c>
      <c r="D37" t="str">
        <f t="shared" si="9"/>
        <v/>
      </c>
      <c r="F37" t="str">
        <f>IF(G37="","",28)</f>
        <v/>
      </c>
      <c r="G37" s="90"/>
      <c r="H37" t="str">
        <f t="shared" si="0"/>
        <v/>
      </c>
      <c r="J37">
        <v>28</v>
      </c>
      <c r="K37" t="str">
        <f>IF('種目別申込一覧表（男子）'!$AA$35="","",'種目別申込一覧表（男子）'!$AA$35)</f>
        <v/>
      </c>
      <c r="L37" t="e">
        <f>IF('種目別申込一覧表（男子）'!$AB$35="","",'種目別申込一覧表（男子）'!$AB$35)</f>
        <v>#N/A</v>
      </c>
      <c r="N37">
        <f>IF(K37="",0,IF(COUNTIF($K$10:K37,K37)=1,1,0))</f>
        <v>0</v>
      </c>
      <c r="O37" t="str">
        <f t="shared" si="1"/>
        <v/>
      </c>
      <c r="P37" t="str">
        <f t="shared" si="2"/>
        <v/>
      </c>
      <c r="R37">
        <v>28</v>
      </c>
      <c r="S37" t="str">
        <f t="shared" si="3"/>
        <v/>
      </c>
      <c r="T37" t="str">
        <f>IF(U37="","",SUM($S$10:S37))</f>
        <v/>
      </c>
      <c r="U37" t="str">
        <f t="shared" si="4"/>
        <v/>
      </c>
      <c r="V37" t="str">
        <f t="shared" si="5"/>
        <v/>
      </c>
      <c r="X37">
        <f t="shared" si="6"/>
        <v>0</v>
      </c>
    </row>
    <row r="38" spans="1:24" x14ac:dyDescent="0.15">
      <c r="A38" t="str">
        <f t="shared" si="7"/>
        <v/>
      </c>
      <c r="B38" t="str">
        <f>IF($P$8-$P$7&lt;29,"",29)</f>
        <v/>
      </c>
      <c r="C38" t="str">
        <f t="shared" si="8"/>
        <v/>
      </c>
      <c r="D38" t="str">
        <f t="shared" si="9"/>
        <v/>
      </c>
      <c r="F38" t="str">
        <f>IF(G38="","",29)</f>
        <v/>
      </c>
      <c r="G38" s="90"/>
      <c r="H38" t="str">
        <f t="shared" si="0"/>
        <v/>
      </c>
      <c r="J38">
        <v>29</v>
      </c>
      <c r="K38" t="str">
        <f>IF('種目別申込一覧表（男子）'!$AA$36="","",'種目別申込一覧表（男子）'!$AA$36)</f>
        <v/>
      </c>
      <c r="L38" t="e">
        <f>IF('種目別申込一覧表（男子）'!$AB$36="","",'種目別申込一覧表（男子）'!$AB$36)</f>
        <v>#N/A</v>
      </c>
      <c r="N38">
        <f>IF(K38="",0,IF(COUNTIF($K$10:K38,K38)=1,1,0))</f>
        <v>0</v>
      </c>
      <c r="O38" t="str">
        <f t="shared" si="1"/>
        <v/>
      </c>
      <c r="P38" t="str">
        <f t="shared" si="2"/>
        <v/>
      </c>
      <c r="R38">
        <v>29</v>
      </c>
      <c r="S38" t="str">
        <f t="shared" si="3"/>
        <v/>
      </c>
      <c r="T38" t="str">
        <f>IF(U38="","",SUM($S$10:S38))</f>
        <v/>
      </c>
      <c r="U38" t="str">
        <f t="shared" si="4"/>
        <v/>
      </c>
      <c r="V38" t="str">
        <f t="shared" si="5"/>
        <v/>
      </c>
      <c r="X38">
        <f t="shared" si="6"/>
        <v>0</v>
      </c>
    </row>
    <row r="39" spans="1:24" x14ac:dyDescent="0.15">
      <c r="A39" t="str">
        <f t="shared" si="7"/>
        <v/>
      </c>
      <c r="B39" t="str">
        <f>IF($P$8-$P$7&lt;30,"",30)</f>
        <v/>
      </c>
      <c r="C39" t="str">
        <f t="shared" si="8"/>
        <v/>
      </c>
      <c r="D39" t="str">
        <f t="shared" si="9"/>
        <v/>
      </c>
      <c r="F39" t="str">
        <f>IF(G39="","",30)</f>
        <v/>
      </c>
      <c r="G39" s="90"/>
      <c r="H39" t="str">
        <f t="shared" si="0"/>
        <v/>
      </c>
      <c r="J39">
        <v>30</v>
      </c>
      <c r="K39" t="str">
        <f>IF('種目別申込一覧表（男子）'!$AA$37="","",'種目別申込一覧表（男子）'!$AA$37)</f>
        <v/>
      </c>
      <c r="L39" t="e">
        <f>IF('種目別申込一覧表（男子）'!$AB$37="","",'種目別申込一覧表（男子）'!$AB$37)</f>
        <v>#N/A</v>
      </c>
      <c r="N39">
        <f>IF(K39="",0,IF(COUNTIF($K$10:K39,K39)=1,1,0))</f>
        <v>0</v>
      </c>
      <c r="O39" t="str">
        <f t="shared" si="1"/>
        <v/>
      </c>
      <c r="P39" t="str">
        <f t="shared" si="2"/>
        <v/>
      </c>
      <c r="R39">
        <v>30</v>
      </c>
      <c r="S39" t="str">
        <f t="shared" si="3"/>
        <v/>
      </c>
      <c r="T39" t="str">
        <f>IF(U39="","",SUM($S$10:S39))</f>
        <v/>
      </c>
      <c r="U39" t="str">
        <f t="shared" si="4"/>
        <v/>
      </c>
      <c r="V39" t="str">
        <f t="shared" si="5"/>
        <v/>
      </c>
      <c r="X39">
        <f t="shared" si="6"/>
        <v>0</v>
      </c>
    </row>
    <row r="40" spans="1:24" x14ac:dyDescent="0.15">
      <c r="A40" t="str">
        <f t="shared" si="7"/>
        <v/>
      </c>
      <c r="B40" t="str">
        <f>IF($P$8-$P$7&lt;31,"",31)</f>
        <v/>
      </c>
      <c r="C40" t="str">
        <f t="shared" si="8"/>
        <v/>
      </c>
      <c r="D40" t="str">
        <f t="shared" si="9"/>
        <v/>
      </c>
      <c r="F40" t="str">
        <f>IF(G40="","",31)</f>
        <v/>
      </c>
      <c r="G40" s="90"/>
      <c r="H40" t="str">
        <f t="shared" si="0"/>
        <v/>
      </c>
      <c r="J40">
        <v>31</v>
      </c>
      <c r="K40" t="str">
        <f>IF('種目別申込一覧表（男子）'!$AA$38="","",'種目別申込一覧表（男子）'!$AA$38)</f>
        <v/>
      </c>
      <c r="L40" t="e">
        <f>IF('種目別申込一覧表（男子）'!$AB$38="","",'種目別申込一覧表（男子）'!$AB$38)</f>
        <v>#N/A</v>
      </c>
      <c r="N40">
        <f>IF(K40="",0,IF(COUNTIF($K$10:K40,K40)=1,1,0))</f>
        <v>0</v>
      </c>
      <c r="O40" t="str">
        <f t="shared" si="1"/>
        <v/>
      </c>
      <c r="P40" t="str">
        <f t="shared" si="2"/>
        <v/>
      </c>
      <c r="R40">
        <v>31</v>
      </c>
      <c r="S40" t="str">
        <f t="shared" si="3"/>
        <v/>
      </c>
      <c r="T40" t="str">
        <f>IF(U40="","",SUM($S$10:S40))</f>
        <v/>
      </c>
      <c r="U40" t="str">
        <f t="shared" si="4"/>
        <v/>
      </c>
      <c r="V40" t="str">
        <f t="shared" si="5"/>
        <v/>
      </c>
      <c r="X40">
        <f t="shared" si="6"/>
        <v>0</v>
      </c>
    </row>
    <row r="41" spans="1:24" x14ac:dyDescent="0.15">
      <c r="A41" t="str">
        <f t="shared" si="7"/>
        <v/>
      </c>
      <c r="B41" t="str">
        <f>IF($P$8-$P$7&lt;32,"",32)</f>
        <v/>
      </c>
      <c r="C41" t="str">
        <f t="shared" si="8"/>
        <v/>
      </c>
      <c r="D41" t="str">
        <f t="shared" si="9"/>
        <v/>
      </c>
      <c r="F41" t="str">
        <f>IF(G41="","",32)</f>
        <v/>
      </c>
      <c r="G41" s="90"/>
      <c r="H41" t="str">
        <f t="shared" si="0"/>
        <v/>
      </c>
      <c r="J41">
        <v>32</v>
      </c>
      <c r="K41" t="str">
        <f>IF('種目別申込一覧表（男子）'!$AA$39="","",'種目別申込一覧表（男子）'!$AA$39)</f>
        <v/>
      </c>
      <c r="L41" t="e">
        <f>IF('種目別申込一覧表（男子）'!$AB$39="","",'種目別申込一覧表（男子）'!$AB$39)</f>
        <v>#N/A</v>
      </c>
      <c r="N41">
        <f>IF(K41="",0,IF(COUNTIF($K$10:K41,K41)=1,1,0))</f>
        <v>0</v>
      </c>
      <c r="O41" t="str">
        <f t="shared" si="1"/>
        <v/>
      </c>
      <c r="P41" t="str">
        <f t="shared" si="2"/>
        <v/>
      </c>
      <c r="R41">
        <v>32</v>
      </c>
      <c r="S41" t="str">
        <f t="shared" si="3"/>
        <v/>
      </c>
      <c r="T41" t="str">
        <f>IF(U41="","",SUM($S$10:S41))</f>
        <v/>
      </c>
      <c r="U41" t="str">
        <f t="shared" si="4"/>
        <v/>
      </c>
      <c r="V41" t="str">
        <f t="shared" si="5"/>
        <v/>
      </c>
      <c r="X41">
        <f t="shared" si="6"/>
        <v>0</v>
      </c>
    </row>
    <row r="42" spans="1:24" x14ac:dyDescent="0.15">
      <c r="A42" t="str">
        <f t="shared" si="7"/>
        <v/>
      </c>
      <c r="B42" t="str">
        <f>IF($P$8-$P$7&lt;33,"",33)</f>
        <v/>
      </c>
      <c r="C42" t="str">
        <f t="shared" ref="C42:C73" si="10">IF(ISNA(VLOOKUP(B42,$T$10:$V$81,2,0))=TRUE,"",VLOOKUP(B42,$T$10:$V$81,2,0))</f>
        <v/>
      </c>
      <c r="D42" t="str">
        <f t="shared" ref="D42:D73" si="11">IF(ISNA(VLOOKUP(B42,$T$10:$V$81,3,0))=TRUE,"",VLOOKUP(B42,$T$10:$V$81,3,0))</f>
        <v/>
      </c>
      <c r="F42" t="str">
        <f>IF(G42="","",33)</f>
        <v/>
      </c>
      <c r="G42" s="90"/>
      <c r="H42" t="str">
        <f t="shared" ref="H42:H73" si="12">IF(ISNA(VLOOKUP(G42,$U$6:$V$81,2,0))=TRUE,"",VLOOKUP(G42,$U$6:$V$81,2,0))</f>
        <v/>
      </c>
      <c r="J42">
        <v>33</v>
      </c>
      <c r="K42" t="str">
        <f>IF('種目別申込一覧表（男子）'!$AA$40="","",'種目別申込一覧表（男子）'!$AA$40)</f>
        <v/>
      </c>
      <c r="L42" t="e">
        <f>IF('種目別申込一覧表（男子）'!$AB$40="","",'種目別申込一覧表（男子）'!$AB$40)</f>
        <v>#N/A</v>
      </c>
      <c r="N42">
        <f>IF(K42="",0,IF(COUNTIF($K$10:K42,K42)=1,1,0))</f>
        <v>0</v>
      </c>
      <c r="O42" t="str">
        <f t="shared" ref="O42:O73" si="13">IF(N42=1,K42,"")</f>
        <v/>
      </c>
      <c r="P42" t="str">
        <f t="shared" ref="P42:P73" si="14">IF(N42=1,L42,"")</f>
        <v/>
      </c>
      <c r="R42">
        <v>33</v>
      </c>
      <c r="S42" t="str">
        <f t="shared" ref="S42:S73" si="15">IF(U42="","",COUNTIF($G$10:$G$81,U42)*(-1)+1)</f>
        <v/>
      </c>
      <c r="T42" t="str">
        <f>IF(U42="","",SUM($S$10:S42))</f>
        <v/>
      </c>
      <c r="U42" t="str">
        <f t="shared" ref="U42:U73" si="16">IF(R42&gt;$P$8,"",SMALL($O$10:$O$81,R42))</f>
        <v/>
      </c>
      <c r="V42" t="str">
        <f t="shared" ref="V42:V73" si="17">IF(U42="","",VLOOKUP(U42,$O$10:$P$81,2,0))</f>
        <v/>
      </c>
      <c r="X42">
        <f t="shared" ref="X42:X73" si="18">IF($A42="",0,1)</f>
        <v>0</v>
      </c>
    </row>
    <row r="43" spans="1:24" x14ac:dyDescent="0.15">
      <c r="A43" t="str">
        <f t="shared" ref="A43:A74" si="19">IF(G43="","",IF(AND(G42="",G43&lt;&gt;""),"上から入力してください。",IF(AND(G43&lt;&gt;"",H43=""),"ﾌﾘｶﾞﾅがありません。","")))</f>
        <v/>
      </c>
      <c r="B43" t="str">
        <f>IF($P$8-$P$7&lt;34,"",34)</f>
        <v/>
      </c>
      <c r="C43" t="str">
        <f t="shared" si="10"/>
        <v/>
      </c>
      <c r="D43" t="str">
        <f t="shared" si="11"/>
        <v/>
      </c>
      <c r="F43" t="str">
        <f>IF(G43="","",34)</f>
        <v/>
      </c>
      <c r="G43" s="90"/>
      <c r="H43" t="str">
        <f t="shared" si="12"/>
        <v/>
      </c>
      <c r="J43">
        <v>34</v>
      </c>
      <c r="K43" t="str">
        <f>IF('種目別申込一覧表（男子）'!$AA$41="","",'種目別申込一覧表（男子）'!$AA$41)</f>
        <v/>
      </c>
      <c r="L43" t="e">
        <f>IF('種目別申込一覧表（男子）'!$AB$41="","",'種目別申込一覧表（男子）'!$AB$41)</f>
        <v>#N/A</v>
      </c>
      <c r="N43">
        <f>IF(K43="",0,IF(COUNTIF($K$10:K43,K43)=1,1,0))</f>
        <v>0</v>
      </c>
      <c r="O43" t="str">
        <f t="shared" si="13"/>
        <v/>
      </c>
      <c r="P43" t="str">
        <f t="shared" si="14"/>
        <v/>
      </c>
      <c r="R43">
        <v>34</v>
      </c>
      <c r="S43" t="str">
        <f t="shared" si="15"/>
        <v/>
      </c>
      <c r="T43" t="str">
        <f>IF(U43="","",SUM($S$10:S43))</f>
        <v/>
      </c>
      <c r="U43" t="str">
        <f t="shared" si="16"/>
        <v/>
      </c>
      <c r="V43" t="str">
        <f t="shared" si="17"/>
        <v/>
      </c>
      <c r="X43">
        <f t="shared" si="18"/>
        <v>0</v>
      </c>
    </row>
    <row r="44" spans="1:24" x14ac:dyDescent="0.15">
      <c r="A44" t="str">
        <f t="shared" si="19"/>
        <v/>
      </c>
      <c r="B44" t="str">
        <f>IF($P$8-$P$7&lt;35,"",35)</f>
        <v/>
      </c>
      <c r="C44" t="str">
        <f t="shared" si="10"/>
        <v/>
      </c>
      <c r="D44" t="str">
        <f t="shared" si="11"/>
        <v/>
      </c>
      <c r="F44" t="str">
        <f>IF(G44="","",35)</f>
        <v/>
      </c>
      <c r="G44" s="90"/>
      <c r="H44" t="str">
        <f t="shared" si="12"/>
        <v/>
      </c>
      <c r="J44">
        <v>35</v>
      </c>
      <c r="K44" t="str">
        <f>IF('種目別申込一覧表（男子）'!$AA$42="","",'種目別申込一覧表（男子）'!$AA$42)</f>
        <v/>
      </c>
      <c r="L44" t="e">
        <f>IF('種目別申込一覧表（男子）'!$AB$42="","",'種目別申込一覧表（男子）'!$AB$42)</f>
        <v>#N/A</v>
      </c>
      <c r="N44">
        <f>IF(K44="",0,IF(COUNTIF($K$10:K44,K44)=1,1,0))</f>
        <v>0</v>
      </c>
      <c r="O44" t="str">
        <f t="shared" si="13"/>
        <v/>
      </c>
      <c r="P44" t="str">
        <f t="shared" si="14"/>
        <v/>
      </c>
      <c r="R44">
        <v>35</v>
      </c>
      <c r="S44" t="str">
        <f t="shared" si="15"/>
        <v/>
      </c>
      <c r="T44" t="str">
        <f>IF(U44="","",SUM($S$10:S44))</f>
        <v/>
      </c>
      <c r="U44" t="str">
        <f t="shared" si="16"/>
        <v/>
      </c>
      <c r="V44" t="str">
        <f t="shared" si="17"/>
        <v/>
      </c>
      <c r="X44">
        <f t="shared" si="18"/>
        <v>0</v>
      </c>
    </row>
    <row r="45" spans="1:24" x14ac:dyDescent="0.15">
      <c r="A45" t="str">
        <f t="shared" si="19"/>
        <v/>
      </c>
      <c r="B45" t="str">
        <f>IF($P$8-$P$7&lt;36,"",36)</f>
        <v/>
      </c>
      <c r="C45" t="str">
        <f t="shared" si="10"/>
        <v/>
      </c>
      <c r="D45" t="str">
        <f t="shared" si="11"/>
        <v/>
      </c>
      <c r="F45" t="str">
        <f>IF(G45="","",36)</f>
        <v/>
      </c>
      <c r="G45" s="90"/>
      <c r="H45" t="str">
        <f t="shared" si="12"/>
        <v/>
      </c>
      <c r="J45">
        <v>36</v>
      </c>
      <c r="K45" t="str">
        <f>IF('種目別申込一覧表（男子）'!$AA$43="","",'種目別申込一覧表（男子）'!$AA$43)</f>
        <v/>
      </c>
      <c r="L45" t="e">
        <f>IF('種目別申込一覧表（男子）'!$AB$43="","",'種目別申込一覧表（男子）'!$AB$43)</f>
        <v>#N/A</v>
      </c>
      <c r="N45">
        <f>IF(K45="",0,IF(COUNTIF($K$10:K45,K45)=1,1,0))</f>
        <v>0</v>
      </c>
      <c r="O45" t="str">
        <f t="shared" si="13"/>
        <v/>
      </c>
      <c r="P45" t="str">
        <f t="shared" si="14"/>
        <v/>
      </c>
      <c r="R45">
        <v>36</v>
      </c>
      <c r="S45" t="str">
        <f t="shared" si="15"/>
        <v/>
      </c>
      <c r="T45" t="str">
        <f>IF(U45="","",SUM($S$10:S45))</f>
        <v/>
      </c>
      <c r="U45" t="str">
        <f t="shared" si="16"/>
        <v/>
      </c>
      <c r="V45" t="str">
        <f t="shared" si="17"/>
        <v/>
      </c>
      <c r="X45">
        <f t="shared" si="18"/>
        <v>0</v>
      </c>
    </row>
    <row r="46" spans="1:24" x14ac:dyDescent="0.15">
      <c r="A46" t="str">
        <f t="shared" si="19"/>
        <v/>
      </c>
      <c r="B46" t="str">
        <f>IF($P$8-$P$7&lt;37,"",37)</f>
        <v/>
      </c>
      <c r="C46" t="str">
        <f t="shared" si="10"/>
        <v/>
      </c>
      <c r="D46" t="str">
        <f t="shared" si="11"/>
        <v/>
      </c>
      <c r="F46" t="str">
        <f>IF(G46="","",37)</f>
        <v/>
      </c>
      <c r="G46" s="90"/>
      <c r="H46" t="str">
        <f t="shared" si="12"/>
        <v/>
      </c>
      <c r="J46">
        <v>37</v>
      </c>
      <c r="K46" t="str">
        <f>IF('種目別申込一覧表（男子）'!$AA$44="","",'種目別申込一覧表（男子）'!$AA$44)</f>
        <v/>
      </c>
      <c r="L46" t="e">
        <f>IF('種目別申込一覧表（男子）'!$AB$44="","",'種目別申込一覧表（男子）'!$AB$44)</f>
        <v>#N/A</v>
      </c>
      <c r="N46">
        <f>IF(K46="",0,IF(COUNTIF($K$10:K46,K46)=1,1,0))</f>
        <v>0</v>
      </c>
      <c r="O46" t="str">
        <f t="shared" si="13"/>
        <v/>
      </c>
      <c r="P46" t="str">
        <f t="shared" si="14"/>
        <v/>
      </c>
      <c r="R46">
        <v>37</v>
      </c>
      <c r="S46" t="str">
        <f t="shared" si="15"/>
        <v/>
      </c>
      <c r="T46" t="str">
        <f>IF(U46="","",SUM($S$10:S46))</f>
        <v/>
      </c>
      <c r="U46" t="str">
        <f t="shared" si="16"/>
        <v/>
      </c>
      <c r="V46" t="str">
        <f t="shared" si="17"/>
        <v/>
      </c>
      <c r="X46">
        <f t="shared" si="18"/>
        <v>0</v>
      </c>
    </row>
    <row r="47" spans="1:24" x14ac:dyDescent="0.15">
      <c r="A47" t="str">
        <f t="shared" si="19"/>
        <v/>
      </c>
      <c r="B47" t="str">
        <f>IF($P$8-$P$7&lt;38,"",38)</f>
        <v/>
      </c>
      <c r="C47" t="str">
        <f t="shared" si="10"/>
        <v/>
      </c>
      <c r="D47" t="str">
        <f t="shared" si="11"/>
        <v/>
      </c>
      <c r="F47" t="str">
        <f>IF(G47="","",38)</f>
        <v/>
      </c>
      <c r="G47" s="90"/>
      <c r="H47" t="str">
        <f t="shared" si="12"/>
        <v/>
      </c>
      <c r="J47">
        <v>38</v>
      </c>
      <c r="K47" t="str">
        <f>IF('種目別申込一覧表（男子）'!$AA$45="","",'種目別申込一覧表（男子）'!$AA$45)</f>
        <v/>
      </c>
      <c r="L47" t="e">
        <f>IF('種目別申込一覧表（男子）'!$AB$45="","",'種目別申込一覧表（男子）'!$AB$45)</f>
        <v>#N/A</v>
      </c>
      <c r="N47">
        <f>IF(K47="",0,IF(COUNTIF($K$10:K47,K47)=1,1,0))</f>
        <v>0</v>
      </c>
      <c r="O47" t="str">
        <f t="shared" si="13"/>
        <v/>
      </c>
      <c r="P47" t="str">
        <f t="shared" si="14"/>
        <v/>
      </c>
      <c r="R47">
        <v>38</v>
      </c>
      <c r="S47" t="str">
        <f t="shared" si="15"/>
        <v/>
      </c>
      <c r="T47" t="str">
        <f>IF(U47="","",SUM($S$10:S47))</f>
        <v/>
      </c>
      <c r="U47" t="str">
        <f t="shared" si="16"/>
        <v/>
      </c>
      <c r="V47" t="str">
        <f t="shared" si="17"/>
        <v/>
      </c>
      <c r="X47">
        <f t="shared" si="18"/>
        <v>0</v>
      </c>
    </row>
    <row r="48" spans="1:24" x14ac:dyDescent="0.15">
      <c r="A48" t="str">
        <f t="shared" si="19"/>
        <v/>
      </c>
      <c r="B48" t="str">
        <f>IF($P$8-$P$7&lt;39,"",39)</f>
        <v/>
      </c>
      <c r="C48" t="str">
        <f t="shared" si="10"/>
        <v/>
      </c>
      <c r="D48" t="str">
        <f t="shared" si="11"/>
        <v/>
      </c>
      <c r="F48" t="str">
        <f>IF(G48="","",39)</f>
        <v/>
      </c>
      <c r="G48" s="90"/>
      <c r="H48" t="str">
        <f t="shared" si="12"/>
        <v/>
      </c>
      <c r="J48">
        <v>39</v>
      </c>
      <c r="K48" t="str">
        <f>IF('種目別申込一覧表（男子）'!$AA$46="","",'種目別申込一覧表（男子）'!$AA$46)</f>
        <v/>
      </c>
      <c r="L48" t="e">
        <f>IF('種目別申込一覧表（男子）'!$AB$46="","",'種目別申込一覧表（男子）'!$AB$46)</f>
        <v>#N/A</v>
      </c>
      <c r="N48">
        <f>IF(K48="",0,IF(COUNTIF($K$10:K48,K48)=1,1,0))</f>
        <v>0</v>
      </c>
      <c r="O48" t="str">
        <f t="shared" si="13"/>
        <v/>
      </c>
      <c r="P48" t="str">
        <f t="shared" si="14"/>
        <v/>
      </c>
      <c r="R48">
        <v>39</v>
      </c>
      <c r="S48" t="str">
        <f t="shared" si="15"/>
        <v/>
      </c>
      <c r="T48" t="str">
        <f>IF(U48="","",SUM($S$10:S48))</f>
        <v/>
      </c>
      <c r="U48" t="str">
        <f t="shared" si="16"/>
        <v/>
      </c>
      <c r="V48" t="str">
        <f t="shared" si="17"/>
        <v/>
      </c>
      <c r="X48">
        <f t="shared" si="18"/>
        <v>0</v>
      </c>
    </row>
    <row r="49" spans="1:24" x14ac:dyDescent="0.15">
      <c r="A49" t="str">
        <f t="shared" si="19"/>
        <v/>
      </c>
      <c r="B49" t="str">
        <f>IF($P$8-$P$7&lt;40,"",40)</f>
        <v/>
      </c>
      <c r="C49" t="str">
        <f t="shared" si="10"/>
        <v/>
      </c>
      <c r="D49" t="str">
        <f t="shared" si="11"/>
        <v/>
      </c>
      <c r="F49" t="str">
        <f>IF(G49="","",40)</f>
        <v/>
      </c>
      <c r="G49" s="90"/>
      <c r="H49" t="str">
        <f t="shared" si="12"/>
        <v/>
      </c>
      <c r="J49">
        <v>40</v>
      </c>
      <c r="K49" t="str">
        <f>IF('種目別申込一覧表（男子）'!$AA$47="","",'種目別申込一覧表（男子）'!$AA$47)</f>
        <v/>
      </c>
      <c r="L49" t="e">
        <f>IF('種目別申込一覧表（男子）'!$AB$47="","",'種目別申込一覧表（男子）'!$AB$47)</f>
        <v>#N/A</v>
      </c>
      <c r="N49">
        <f>IF(K49="",0,IF(COUNTIF($K$10:K49,K49)=1,1,0))</f>
        <v>0</v>
      </c>
      <c r="O49" t="str">
        <f t="shared" si="13"/>
        <v/>
      </c>
      <c r="P49" t="str">
        <f t="shared" si="14"/>
        <v/>
      </c>
      <c r="R49">
        <v>40</v>
      </c>
      <c r="S49" t="str">
        <f t="shared" si="15"/>
        <v/>
      </c>
      <c r="T49" t="str">
        <f>IF(U49="","",SUM($S$10:S49))</f>
        <v/>
      </c>
      <c r="U49" t="str">
        <f t="shared" si="16"/>
        <v/>
      </c>
      <c r="V49" t="str">
        <f t="shared" si="17"/>
        <v/>
      </c>
      <c r="X49">
        <f t="shared" si="18"/>
        <v>0</v>
      </c>
    </row>
    <row r="50" spans="1:24" x14ac:dyDescent="0.15">
      <c r="A50" t="str">
        <f t="shared" si="19"/>
        <v/>
      </c>
      <c r="B50" t="str">
        <f>IF($P$8-$P$7&lt;41,"",41)</f>
        <v/>
      </c>
      <c r="C50" t="str">
        <f t="shared" si="10"/>
        <v/>
      </c>
      <c r="D50" t="str">
        <f t="shared" si="11"/>
        <v/>
      </c>
      <c r="F50" t="str">
        <f>IF(G50="","",41)</f>
        <v/>
      </c>
      <c r="G50" s="90"/>
      <c r="H50" t="str">
        <f t="shared" si="12"/>
        <v/>
      </c>
      <c r="J50">
        <v>41</v>
      </c>
      <c r="K50" t="str">
        <f>IF('種目別申込一覧表（男子）'!$AA$48="","",'種目別申込一覧表（男子）'!$AA$48)</f>
        <v/>
      </c>
      <c r="L50" t="e">
        <f>IF('種目別申込一覧表（男子）'!$AB$48="","",'種目別申込一覧表（男子）'!$AB$48)</f>
        <v>#N/A</v>
      </c>
      <c r="N50">
        <f>IF(K50="",0,IF(COUNTIF($K$10:K50,K50)=1,1,0))</f>
        <v>0</v>
      </c>
      <c r="O50" t="str">
        <f t="shared" si="13"/>
        <v/>
      </c>
      <c r="P50" t="str">
        <f t="shared" si="14"/>
        <v/>
      </c>
      <c r="R50">
        <v>41</v>
      </c>
      <c r="S50" t="str">
        <f t="shared" si="15"/>
        <v/>
      </c>
      <c r="T50" t="str">
        <f>IF(U50="","",SUM($S$10:S50))</f>
        <v/>
      </c>
      <c r="U50" t="str">
        <f t="shared" si="16"/>
        <v/>
      </c>
      <c r="V50" t="str">
        <f t="shared" si="17"/>
        <v/>
      </c>
      <c r="X50">
        <f t="shared" si="18"/>
        <v>0</v>
      </c>
    </row>
    <row r="51" spans="1:24" x14ac:dyDescent="0.15">
      <c r="A51" t="str">
        <f t="shared" si="19"/>
        <v/>
      </c>
      <c r="B51" t="str">
        <f>IF($P$8-$P$7&lt;42,"",42)</f>
        <v/>
      </c>
      <c r="C51" t="str">
        <f t="shared" si="10"/>
        <v/>
      </c>
      <c r="D51" t="str">
        <f t="shared" si="11"/>
        <v/>
      </c>
      <c r="F51" t="str">
        <f>IF(G51="","",42)</f>
        <v/>
      </c>
      <c r="G51" s="90"/>
      <c r="H51" t="str">
        <f t="shared" si="12"/>
        <v/>
      </c>
      <c r="J51">
        <v>42</v>
      </c>
      <c r="K51" t="str">
        <f>IF('種目別申込一覧表（男子）'!$AA$49="","",'種目別申込一覧表（男子）'!$AA$49)</f>
        <v/>
      </c>
      <c r="L51" t="e">
        <f>IF('種目別申込一覧表（男子）'!$AB$49="","",'種目別申込一覧表（男子）'!$AB$49)</f>
        <v>#N/A</v>
      </c>
      <c r="N51">
        <f>IF(K51="",0,IF(COUNTIF($K$10:K51,K51)=1,1,0))</f>
        <v>0</v>
      </c>
      <c r="O51" t="str">
        <f t="shared" si="13"/>
        <v/>
      </c>
      <c r="P51" t="str">
        <f t="shared" si="14"/>
        <v/>
      </c>
      <c r="R51">
        <v>42</v>
      </c>
      <c r="S51" t="str">
        <f t="shared" si="15"/>
        <v/>
      </c>
      <c r="T51" t="str">
        <f>IF(U51="","",SUM($S$10:S51))</f>
        <v/>
      </c>
      <c r="U51" t="str">
        <f t="shared" si="16"/>
        <v/>
      </c>
      <c r="V51" t="str">
        <f t="shared" si="17"/>
        <v/>
      </c>
      <c r="X51">
        <f t="shared" si="18"/>
        <v>0</v>
      </c>
    </row>
    <row r="52" spans="1:24" x14ac:dyDescent="0.15">
      <c r="A52" t="str">
        <f t="shared" si="19"/>
        <v/>
      </c>
      <c r="B52" t="str">
        <f>IF($P$8-$P$7&lt;43,"",43)</f>
        <v/>
      </c>
      <c r="C52" t="str">
        <f t="shared" si="10"/>
        <v/>
      </c>
      <c r="D52" t="str">
        <f t="shared" si="11"/>
        <v/>
      </c>
      <c r="F52" t="str">
        <f>IF(G52="","",43)</f>
        <v/>
      </c>
      <c r="G52" s="90"/>
      <c r="H52" t="str">
        <f t="shared" si="12"/>
        <v/>
      </c>
      <c r="J52">
        <v>43</v>
      </c>
      <c r="K52" t="str">
        <f>IF('種目別申込一覧表（男子）'!$AA$50="","",'種目別申込一覧表（男子）'!$AA$50)</f>
        <v/>
      </c>
      <c r="L52" t="e">
        <f>IF('種目別申込一覧表（男子）'!$AB$50="","",'種目別申込一覧表（男子）'!$AB$50)</f>
        <v>#N/A</v>
      </c>
      <c r="N52">
        <f>IF(K52="",0,IF(COUNTIF($K$10:K52,K52)=1,1,0))</f>
        <v>0</v>
      </c>
      <c r="O52" t="str">
        <f t="shared" si="13"/>
        <v/>
      </c>
      <c r="P52" t="str">
        <f t="shared" si="14"/>
        <v/>
      </c>
      <c r="R52">
        <v>43</v>
      </c>
      <c r="S52" t="str">
        <f t="shared" si="15"/>
        <v/>
      </c>
      <c r="T52" t="str">
        <f>IF(U52="","",SUM($S$10:S52))</f>
        <v/>
      </c>
      <c r="U52" t="str">
        <f t="shared" si="16"/>
        <v/>
      </c>
      <c r="V52" t="str">
        <f t="shared" si="17"/>
        <v/>
      </c>
      <c r="X52">
        <f t="shared" si="18"/>
        <v>0</v>
      </c>
    </row>
    <row r="53" spans="1:24" x14ac:dyDescent="0.15">
      <c r="A53" t="str">
        <f t="shared" si="19"/>
        <v/>
      </c>
      <c r="B53" t="str">
        <f>IF($P$8-$P$7&lt;44,"",44)</f>
        <v/>
      </c>
      <c r="C53" t="str">
        <f t="shared" si="10"/>
        <v/>
      </c>
      <c r="D53" t="str">
        <f t="shared" si="11"/>
        <v/>
      </c>
      <c r="F53" t="str">
        <f>IF(G53="","",44)</f>
        <v/>
      </c>
      <c r="G53" s="90"/>
      <c r="H53" t="str">
        <f t="shared" si="12"/>
        <v/>
      </c>
      <c r="J53">
        <v>44</v>
      </c>
      <c r="K53" t="str">
        <f>IF('種目別申込一覧表（男子）'!$AA$51="","",'種目別申込一覧表（男子）'!$AA$51)</f>
        <v/>
      </c>
      <c r="L53" t="e">
        <f>IF('種目別申込一覧表（男子）'!$AB$51="","",'種目別申込一覧表（男子）'!$AB$51)</f>
        <v>#N/A</v>
      </c>
      <c r="N53">
        <f>IF(K53="",0,IF(COUNTIF($K$10:K53,K53)=1,1,0))</f>
        <v>0</v>
      </c>
      <c r="O53" t="str">
        <f t="shared" si="13"/>
        <v/>
      </c>
      <c r="P53" t="str">
        <f t="shared" si="14"/>
        <v/>
      </c>
      <c r="R53">
        <v>44</v>
      </c>
      <c r="S53" t="str">
        <f t="shared" si="15"/>
        <v/>
      </c>
      <c r="T53" t="str">
        <f>IF(U53="","",SUM($S$10:S53))</f>
        <v/>
      </c>
      <c r="U53" t="str">
        <f t="shared" si="16"/>
        <v/>
      </c>
      <c r="V53" t="str">
        <f t="shared" si="17"/>
        <v/>
      </c>
      <c r="X53">
        <f t="shared" si="18"/>
        <v>0</v>
      </c>
    </row>
    <row r="54" spans="1:24" x14ac:dyDescent="0.15">
      <c r="A54" t="str">
        <f t="shared" si="19"/>
        <v/>
      </c>
      <c r="B54" t="str">
        <f>IF($P$8-$P$7&lt;45,"",45)</f>
        <v/>
      </c>
      <c r="C54" t="str">
        <f t="shared" si="10"/>
        <v/>
      </c>
      <c r="D54" t="str">
        <f t="shared" si="11"/>
        <v/>
      </c>
      <c r="F54" t="str">
        <f>IF(G54="","",45)</f>
        <v/>
      </c>
      <c r="G54" s="90"/>
      <c r="H54" t="str">
        <f t="shared" si="12"/>
        <v/>
      </c>
      <c r="J54">
        <v>45</v>
      </c>
      <c r="K54" t="str">
        <f>IF('種目別申込一覧表（男子）'!$AA$52="","",'種目別申込一覧表（男子）'!$AA$52)</f>
        <v/>
      </c>
      <c r="L54" t="e">
        <f>IF('種目別申込一覧表（男子）'!$AB$52="","",'種目別申込一覧表（男子）'!$AB$52)</f>
        <v>#N/A</v>
      </c>
      <c r="N54">
        <f>IF(K54="",0,IF(COUNTIF($K$10:K54,K54)=1,1,0))</f>
        <v>0</v>
      </c>
      <c r="O54" t="str">
        <f t="shared" si="13"/>
        <v/>
      </c>
      <c r="P54" t="str">
        <f t="shared" si="14"/>
        <v/>
      </c>
      <c r="R54">
        <v>45</v>
      </c>
      <c r="S54" t="str">
        <f t="shared" si="15"/>
        <v/>
      </c>
      <c r="T54" t="str">
        <f>IF(U54="","",SUM($S$10:S54))</f>
        <v/>
      </c>
      <c r="U54" t="str">
        <f t="shared" si="16"/>
        <v/>
      </c>
      <c r="V54" t="str">
        <f t="shared" si="17"/>
        <v/>
      </c>
      <c r="X54">
        <f t="shared" si="18"/>
        <v>0</v>
      </c>
    </row>
    <row r="55" spans="1:24" x14ac:dyDescent="0.15">
      <c r="A55" t="str">
        <f t="shared" si="19"/>
        <v/>
      </c>
      <c r="B55" t="str">
        <f>IF($P$8-$P$7&lt;46,"",46)</f>
        <v/>
      </c>
      <c r="C55" t="str">
        <f t="shared" si="10"/>
        <v/>
      </c>
      <c r="D55" t="str">
        <f t="shared" si="11"/>
        <v/>
      </c>
      <c r="F55" t="str">
        <f>IF(G55="","",46)</f>
        <v/>
      </c>
      <c r="G55" s="90"/>
      <c r="H55" t="str">
        <f t="shared" si="12"/>
        <v/>
      </c>
      <c r="J55">
        <v>46</v>
      </c>
      <c r="K55" t="str">
        <f>IF('種目別申込一覧表（男子）'!$AA$53="","",'種目別申込一覧表（男子）'!$AA$53)</f>
        <v/>
      </c>
      <c r="L55" t="e">
        <f>IF('種目別申込一覧表（男子）'!$AB$53="","",'種目別申込一覧表（男子）'!$AB$53)</f>
        <v>#N/A</v>
      </c>
      <c r="N55">
        <f>IF(K55="",0,IF(COUNTIF($K$10:K55,K55)=1,1,0))</f>
        <v>0</v>
      </c>
      <c r="O55" t="str">
        <f t="shared" si="13"/>
        <v/>
      </c>
      <c r="P55" t="str">
        <f t="shared" si="14"/>
        <v/>
      </c>
      <c r="R55">
        <v>46</v>
      </c>
      <c r="S55" t="str">
        <f t="shared" si="15"/>
        <v/>
      </c>
      <c r="T55" t="str">
        <f>IF(U55="","",SUM($S$10:S55))</f>
        <v/>
      </c>
      <c r="U55" t="str">
        <f t="shared" si="16"/>
        <v/>
      </c>
      <c r="V55" t="str">
        <f t="shared" si="17"/>
        <v/>
      </c>
      <c r="X55">
        <f t="shared" si="18"/>
        <v>0</v>
      </c>
    </row>
    <row r="56" spans="1:24" x14ac:dyDescent="0.15">
      <c r="A56" t="str">
        <f t="shared" si="19"/>
        <v/>
      </c>
      <c r="B56" t="str">
        <f>IF($P$8-$P$7&lt;47,"",47)</f>
        <v/>
      </c>
      <c r="C56" t="str">
        <f t="shared" si="10"/>
        <v/>
      </c>
      <c r="D56" t="str">
        <f t="shared" si="11"/>
        <v/>
      </c>
      <c r="F56" t="str">
        <f>IF(G56="","",47)</f>
        <v/>
      </c>
      <c r="G56" s="90"/>
      <c r="H56" t="str">
        <f t="shared" si="12"/>
        <v/>
      </c>
      <c r="J56">
        <v>47</v>
      </c>
      <c r="K56" t="str">
        <f>IF('種目別申込一覧表（男子）'!$AA$54="","",'種目別申込一覧表（男子）'!$AA$54)</f>
        <v/>
      </c>
      <c r="L56" t="e">
        <f>IF('種目別申込一覧表（男子）'!$AB$54="","",'種目別申込一覧表（男子）'!$AB$54)</f>
        <v>#N/A</v>
      </c>
      <c r="N56">
        <f>IF(K56="",0,IF(COUNTIF($K$10:K56,K56)=1,1,0))</f>
        <v>0</v>
      </c>
      <c r="O56" t="str">
        <f t="shared" si="13"/>
        <v/>
      </c>
      <c r="P56" t="str">
        <f t="shared" si="14"/>
        <v/>
      </c>
      <c r="R56">
        <v>47</v>
      </c>
      <c r="S56" t="str">
        <f t="shared" si="15"/>
        <v/>
      </c>
      <c r="T56" t="str">
        <f>IF(U56="","",SUM($S$10:S56))</f>
        <v/>
      </c>
      <c r="U56" t="str">
        <f t="shared" si="16"/>
        <v/>
      </c>
      <c r="V56" t="str">
        <f t="shared" si="17"/>
        <v/>
      </c>
      <c r="X56">
        <f t="shared" si="18"/>
        <v>0</v>
      </c>
    </row>
    <row r="57" spans="1:24" x14ac:dyDescent="0.15">
      <c r="A57" t="str">
        <f t="shared" si="19"/>
        <v/>
      </c>
      <c r="B57" t="str">
        <f>IF($P$8-$P$7&lt;48,"",48)</f>
        <v/>
      </c>
      <c r="C57" t="str">
        <f t="shared" si="10"/>
        <v/>
      </c>
      <c r="D57" t="str">
        <f t="shared" si="11"/>
        <v/>
      </c>
      <c r="F57" t="str">
        <f>IF(G57="","",48)</f>
        <v/>
      </c>
      <c r="G57" s="90"/>
      <c r="H57" t="str">
        <f t="shared" si="12"/>
        <v/>
      </c>
      <c r="J57">
        <v>48</v>
      </c>
      <c r="K57" t="str">
        <f>IF('種目別申込一覧表（男子）'!$AA$55="","",'種目別申込一覧表（男子）'!$AA$55)</f>
        <v/>
      </c>
      <c r="L57" t="e">
        <f>IF('種目別申込一覧表（男子）'!$AB$55="","",'種目別申込一覧表（男子）'!$AB$55)</f>
        <v>#N/A</v>
      </c>
      <c r="N57">
        <f>IF(K57="",0,IF(COUNTIF($K$10:K57,K57)=1,1,0))</f>
        <v>0</v>
      </c>
      <c r="O57" t="str">
        <f t="shared" si="13"/>
        <v/>
      </c>
      <c r="P57" t="str">
        <f t="shared" si="14"/>
        <v/>
      </c>
      <c r="R57">
        <v>48</v>
      </c>
      <c r="S57" t="str">
        <f t="shared" si="15"/>
        <v/>
      </c>
      <c r="T57" t="str">
        <f>IF(U57="","",SUM($S$10:S57))</f>
        <v/>
      </c>
      <c r="U57" t="str">
        <f t="shared" si="16"/>
        <v/>
      </c>
      <c r="V57" t="str">
        <f t="shared" si="17"/>
        <v/>
      </c>
      <c r="X57">
        <f t="shared" si="18"/>
        <v>0</v>
      </c>
    </row>
    <row r="58" spans="1:24" x14ac:dyDescent="0.15">
      <c r="A58" t="str">
        <f t="shared" si="19"/>
        <v/>
      </c>
      <c r="B58" t="str">
        <f>IF($P$8-$P$7&lt;49,"",49)</f>
        <v/>
      </c>
      <c r="C58" t="str">
        <f t="shared" si="10"/>
        <v/>
      </c>
      <c r="D58" t="str">
        <f t="shared" si="11"/>
        <v/>
      </c>
      <c r="F58" t="str">
        <f>IF(G58="","",49)</f>
        <v/>
      </c>
      <c r="G58" s="90"/>
      <c r="H58" t="str">
        <f t="shared" si="12"/>
        <v/>
      </c>
      <c r="J58">
        <v>49</v>
      </c>
      <c r="K58" t="str">
        <f>IF('種目別申込一覧表（男子）'!$AA$56="","",'種目別申込一覧表（男子）'!$AA$56)</f>
        <v/>
      </c>
      <c r="L58" t="e">
        <f>IF('種目別申込一覧表（男子）'!$AB$56="","",'種目別申込一覧表（男子）'!$AB$56)</f>
        <v>#N/A</v>
      </c>
      <c r="N58">
        <f>IF(K58="",0,IF(COUNTIF($K$10:K58,K58)=1,1,0))</f>
        <v>0</v>
      </c>
      <c r="O58" t="str">
        <f t="shared" si="13"/>
        <v/>
      </c>
      <c r="P58" t="str">
        <f t="shared" si="14"/>
        <v/>
      </c>
      <c r="R58">
        <v>49</v>
      </c>
      <c r="S58" t="str">
        <f t="shared" si="15"/>
        <v/>
      </c>
      <c r="T58" t="str">
        <f>IF(U58="","",SUM($S$10:S58))</f>
        <v/>
      </c>
      <c r="U58" t="str">
        <f t="shared" si="16"/>
        <v/>
      </c>
      <c r="V58" t="str">
        <f t="shared" si="17"/>
        <v/>
      </c>
      <c r="X58">
        <f t="shared" si="18"/>
        <v>0</v>
      </c>
    </row>
    <row r="59" spans="1:24" x14ac:dyDescent="0.15">
      <c r="A59" t="str">
        <f t="shared" si="19"/>
        <v/>
      </c>
      <c r="B59" t="str">
        <f>IF($P$8-$P$7&lt;50,"",50)</f>
        <v/>
      </c>
      <c r="C59" t="str">
        <f t="shared" si="10"/>
        <v/>
      </c>
      <c r="D59" t="str">
        <f t="shared" si="11"/>
        <v/>
      </c>
      <c r="F59" t="str">
        <f>IF(G59="","",50)</f>
        <v/>
      </c>
      <c r="G59" s="90"/>
      <c r="H59" t="str">
        <f t="shared" si="12"/>
        <v/>
      </c>
      <c r="J59">
        <v>50</v>
      </c>
      <c r="K59" t="str">
        <f>IF('種目別申込一覧表（男子）'!$AA$57="","",'種目別申込一覧表（男子）'!$AA$57)</f>
        <v/>
      </c>
      <c r="L59" t="e">
        <f>IF('種目別申込一覧表（男子）'!$AB$57="","",'種目別申込一覧表（男子）'!$AB$57)</f>
        <v>#N/A</v>
      </c>
      <c r="N59">
        <f>IF(K59="",0,IF(COUNTIF($K$10:K59,K59)=1,1,0))</f>
        <v>0</v>
      </c>
      <c r="O59" t="str">
        <f t="shared" si="13"/>
        <v/>
      </c>
      <c r="P59" t="str">
        <f t="shared" si="14"/>
        <v/>
      </c>
      <c r="R59">
        <v>50</v>
      </c>
      <c r="S59" t="str">
        <f t="shared" si="15"/>
        <v/>
      </c>
      <c r="T59" t="str">
        <f>IF(U59="","",SUM($S$10:S59))</f>
        <v/>
      </c>
      <c r="U59" t="str">
        <f t="shared" si="16"/>
        <v/>
      </c>
      <c r="V59" t="str">
        <f t="shared" si="17"/>
        <v/>
      </c>
      <c r="X59">
        <f t="shared" si="18"/>
        <v>0</v>
      </c>
    </row>
    <row r="60" spans="1:24" x14ac:dyDescent="0.15">
      <c r="A60" t="str">
        <f t="shared" si="19"/>
        <v/>
      </c>
      <c r="B60" t="str">
        <f>IF($P$8-$P$7&lt;51,"",51)</f>
        <v/>
      </c>
      <c r="C60" t="str">
        <f t="shared" si="10"/>
        <v/>
      </c>
      <c r="D60" t="str">
        <f t="shared" si="11"/>
        <v/>
      </c>
      <c r="F60" t="str">
        <f>IF(G60="","",51)</f>
        <v/>
      </c>
      <c r="G60" s="90"/>
      <c r="H60" t="str">
        <f t="shared" si="12"/>
        <v/>
      </c>
      <c r="J60">
        <v>51</v>
      </c>
      <c r="K60" t="str">
        <f>IF('種目別申込一覧表（男子）'!$AA$58="","",'種目別申込一覧表（男子）'!$AA$58)</f>
        <v/>
      </c>
      <c r="L60" t="e">
        <f>IF('種目別申込一覧表（男子）'!$AB$58="","",'種目別申込一覧表（男子）'!$AB$58)</f>
        <v>#N/A</v>
      </c>
      <c r="N60">
        <f>IF(K60="",0,IF(COUNTIF($K$10:K60,K60)=1,1,0))</f>
        <v>0</v>
      </c>
      <c r="O60" t="str">
        <f t="shared" si="13"/>
        <v/>
      </c>
      <c r="P60" t="str">
        <f t="shared" si="14"/>
        <v/>
      </c>
      <c r="R60">
        <v>51</v>
      </c>
      <c r="S60" t="str">
        <f t="shared" si="15"/>
        <v/>
      </c>
      <c r="T60" t="str">
        <f>IF(U60="","",SUM($S$10:S60))</f>
        <v/>
      </c>
      <c r="U60" t="str">
        <f t="shared" si="16"/>
        <v/>
      </c>
      <c r="V60" t="str">
        <f t="shared" si="17"/>
        <v/>
      </c>
      <c r="X60">
        <f t="shared" si="18"/>
        <v>0</v>
      </c>
    </row>
    <row r="61" spans="1:24" x14ac:dyDescent="0.15">
      <c r="A61" t="str">
        <f t="shared" si="19"/>
        <v/>
      </c>
      <c r="B61" t="str">
        <f>IF($P$8-$P$7&lt;52,"",52)</f>
        <v/>
      </c>
      <c r="C61" t="str">
        <f t="shared" si="10"/>
        <v/>
      </c>
      <c r="D61" t="str">
        <f t="shared" si="11"/>
        <v/>
      </c>
      <c r="F61" t="str">
        <f>IF(G61="","",52)</f>
        <v/>
      </c>
      <c r="G61" s="90"/>
      <c r="H61" t="str">
        <f t="shared" si="12"/>
        <v/>
      </c>
      <c r="J61">
        <v>52</v>
      </c>
      <c r="K61" t="str">
        <f>IF('種目別申込一覧表（男子）'!$AA$59="","",'種目別申込一覧表（男子）'!$AA$59)</f>
        <v/>
      </c>
      <c r="L61" t="e">
        <f>IF('種目別申込一覧表（男子）'!$AB$59="","",'種目別申込一覧表（男子）'!$AB$59)</f>
        <v>#N/A</v>
      </c>
      <c r="N61">
        <f>IF(K61="",0,IF(COUNTIF($K$10:K61,K61)=1,1,0))</f>
        <v>0</v>
      </c>
      <c r="O61" t="str">
        <f t="shared" si="13"/>
        <v/>
      </c>
      <c r="P61" t="str">
        <f t="shared" si="14"/>
        <v/>
      </c>
      <c r="R61">
        <v>52</v>
      </c>
      <c r="S61" t="str">
        <f t="shared" si="15"/>
        <v/>
      </c>
      <c r="T61" t="str">
        <f>IF(U61="","",SUM($S$10:S61))</f>
        <v/>
      </c>
      <c r="U61" t="str">
        <f t="shared" si="16"/>
        <v/>
      </c>
      <c r="V61" t="str">
        <f t="shared" si="17"/>
        <v/>
      </c>
      <c r="X61">
        <f t="shared" si="18"/>
        <v>0</v>
      </c>
    </row>
    <row r="62" spans="1:24" x14ac:dyDescent="0.15">
      <c r="A62" t="str">
        <f t="shared" si="19"/>
        <v/>
      </c>
      <c r="B62" t="str">
        <f>IF($P$8-$P$7&lt;53,"",53)</f>
        <v/>
      </c>
      <c r="C62" t="str">
        <f t="shared" si="10"/>
        <v/>
      </c>
      <c r="D62" t="str">
        <f t="shared" si="11"/>
        <v/>
      </c>
      <c r="F62" t="str">
        <f>IF(G62="","",53)</f>
        <v/>
      </c>
      <c r="G62" s="90"/>
      <c r="H62" t="str">
        <f t="shared" si="12"/>
        <v/>
      </c>
      <c r="J62">
        <v>53</v>
      </c>
      <c r="K62" t="str">
        <f>IF('種目別申込一覧表（男子）'!$AA$60="","",'種目別申込一覧表（男子）'!$AA$60)</f>
        <v/>
      </c>
      <c r="L62" t="e">
        <f>IF('種目別申込一覧表（男子）'!$AB$60="","",'種目別申込一覧表（男子）'!$AB$60)</f>
        <v>#N/A</v>
      </c>
      <c r="N62">
        <f>IF(K62="",0,IF(COUNTIF($K$10:K62,K62)=1,1,0))</f>
        <v>0</v>
      </c>
      <c r="O62" t="str">
        <f t="shared" si="13"/>
        <v/>
      </c>
      <c r="P62" t="str">
        <f t="shared" si="14"/>
        <v/>
      </c>
      <c r="R62">
        <v>53</v>
      </c>
      <c r="S62" t="str">
        <f t="shared" si="15"/>
        <v/>
      </c>
      <c r="T62" t="str">
        <f>IF(U62="","",SUM($S$10:S62))</f>
        <v/>
      </c>
      <c r="U62" t="str">
        <f t="shared" si="16"/>
        <v/>
      </c>
      <c r="V62" t="str">
        <f t="shared" si="17"/>
        <v/>
      </c>
      <c r="X62">
        <f t="shared" si="18"/>
        <v>0</v>
      </c>
    </row>
    <row r="63" spans="1:24" x14ac:dyDescent="0.15">
      <c r="A63" t="str">
        <f t="shared" si="19"/>
        <v/>
      </c>
      <c r="B63" t="str">
        <f>IF($P$8-$P$7&lt;54,"",54)</f>
        <v/>
      </c>
      <c r="C63" t="str">
        <f t="shared" si="10"/>
        <v/>
      </c>
      <c r="D63" t="str">
        <f t="shared" si="11"/>
        <v/>
      </c>
      <c r="F63" t="str">
        <f>IF(G63="","",54)</f>
        <v/>
      </c>
      <c r="G63" s="90"/>
      <c r="H63" t="str">
        <f t="shared" si="12"/>
        <v/>
      </c>
      <c r="J63">
        <v>54</v>
      </c>
      <c r="K63" t="str">
        <f>IF('種目別申込一覧表（男子）'!$AA$61="","",'種目別申込一覧表（男子）'!$AA$61)</f>
        <v/>
      </c>
      <c r="L63" t="e">
        <f>IF('種目別申込一覧表（男子）'!$AB$61="","",'種目別申込一覧表（男子）'!$AB$61)</f>
        <v>#N/A</v>
      </c>
      <c r="N63">
        <f>IF(K63="",0,IF(COUNTIF($K$10:K63,K63)=1,1,0))</f>
        <v>0</v>
      </c>
      <c r="O63" t="str">
        <f t="shared" si="13"/>
        <v/>
      </c>
      <c r="P63" t="str">
        <f t="shared" si="14"/>
        <v/>
      </c>
      <c r="R63">
        <v>54</v>
      </c>
      <c r="S63" t="str">
        <f t="shared" si="15"/>
        <v/>
      </c>
      <c r="T63" t="str">
        <f>IF(U63="","",SUM($S$10:S63))</f>
        <v/>
      </c>
      <c r="U63" t="str">
        <f t="shared" si="16"/>
        <v/>
      </c>
      <c r="V63" t="str">
        <f t="shared" si="17"/>
        <v/>
      </c>
      <c r="X63">
        <f t="shared" si="18"/>
        <v>0</v>
      </c>
    </row>
    <row r="64" spans="1:24" x14ac:dyDescent="0.15">
      <c r="A64" t="str">
        <f t="shared" si="19"/>
        <v/>
      </c>
      <c r="B64" t="str">
        <f>IF($P$8-$P$7&lt;55,"",55)</f>
        <v/>
      </c>
      <c r="C64" t="str">
        <f t="shared" si="10"/>
        <v/>
      </c>
      <c r="D64" t="str">
        <f t="shared" si="11"/>
        <v/>
      </c>
      <c r="F64" t="str">
        <f>IF(G64="","",55)</f>
        <v/>
      </c>
      <c r="G64" s="90"/>
      <c r="H64" t="str">
        <f t="shared" si="12"/>
        <v/>
      </c>
      <c r="J64">
        <v>55</v>
      </c>
      <c r="K64" t="str">
        <f>IF('種目別申込一覧表（男子）'!$AA$62="","",'種目別申込一覧表（男子）'!$AA$62)</f>
        <v/>
      </c>
      <c r="L64" t="e">
        <f>IF('種目別申込一覧表（男子）'!$AB$62="","",'種目別申込一覧表（男子）'!$AB$62)</f>
        <v>#N/A</v>
      </c>
      <c r="N64">
        <f>IF(K64="",0,IF(COUNTIF($K$10:K64,K64)=1,1,0))</f>
        <v>0</v>
      </c>
      <c r="O64" t="str">
        <f t="shared" si="13"/>
        <v/>
      </c>
      <c r="P64" t="str">
        <f t="shared" si="14"/>
        <v/>
      </c>
      <c r="R64">
        <v>55</v>
      </c>
      <c r="S64" t="str">
        <f t="shared" si="15"/>
        <v/>
      </c>
      <c r="T64" t="str">
        <f>IF(U64="","",SUM($S$10:S64))</f>
        <v/>
      </c>
      <c r="U64" t="str">
        <f t="shared" si="16"/>
        <v/>
      </c>
      <c r="V64" t="str">
        <f t="shared" si="17"/>
        <v/>
      </c>
      <c r="X64">
        <f t="shared" si="18"/>
        <v>0</v>
      </c>
    </row>
    <row r="65" spans="1:24" x14ac:dyDescent="0.15">
      <c r="A65" t="str">
        <f t="shared" si="19"/>
        <v/>
      </c>
      <c r="B65" t="str">
        <f>IF($P$8-$P$7&lt;56,"",56)</f>
        <v/>
      </c>
      <c r="C65" t="str">
        <f t="shared" si="10"/>
        <v/>
      </c>
      <c r="D65" t="str">
        <f t="shared" si="11"/>
        <v/>
      </c>
      <c r="F65" t="str">
        <f>IF(G65="","",56)</f>
        <v/>
      </c>
      <c r="G65" s="90"/>
      <c r="H65" t="str">
        <f t="shared" si="12"/>
        <v/>
      </c>
      <c r="J65">
        <v>56</v>
      </c>
      <c r="K65" t="str">
        <f>IF('種目別申込一覧表（男子）'!$AA$63="","",'種目別申込一覧表（男子）'!$AA$63)</f>
        <v/>
      </c>
      <c r="L65" t="e">
        <f>IF('種目別申込一覧表（男子）'!$AB$63="","",'種目別申込一覧表（男子）'!$AB$63)</f>
        <v>#N/A</v>
      </c>
      <c r="N65">
        <f>IF(K65="",0,IF(COUNTIF($K$10:K65,K65)=1,1,0))</f>
        <v>0</v>
      </c>
      <c r="O65" t="str">
        <f t="shared" si="13"/>
        <v/>
      </c>
      <c r="P65" t="str">
        <f t="shared" si="14"/>
        <v/>
      </c>
      <c r="R65">
        <v>56</v>
      </c>
      <c r="S65" t="str">
        <f t="shared" si="15"/>
        <v/>
      </c>
      <c r="T65" t="str">
        <f>IF(U65="","",SUM($S$10:S65))</f>
        <v/>
      </c>
      <c r="U65" t="str">
        <f t="shared" si="16"/>
        <v/>
      </c>
      <c r="V65" t="str">
        <f t="shared" si="17"/>
        <v/>
      </c>
      <c r="X65">
        <f t="shared" si="18"/>
        <v>0</v>
      </c>
    </row>
    <row r="66" spans="1:24" x14ac:dyDescent="0.15">
      <c r="A66" t="str">
        <f t="shared" si="19"/>
        <v/>
      </c>
      <c r="B66" t="str">
        <f>IF($P$8-$P$7&lt;57,"",57)</f>
        <v/>
      </c>
      <c r="C66" t="str">
        <f t="shared" si="10"/>
        <v/>
      </c>
      <c r="D66" t="str">
        <f t="shared" si="11"/>
        <v/>
      </c>
      <c r="F66" t="str">
        <f>IF(G66="","",57)</f>
        <v/>
      </c>
      <c r="G66" s="90"/>
      <c r="H66" t="str">
        <f t="shared" si="12"/>
        <v/>
      </c>
      <c r="J66">
        <v>57</v>
      </c>
      <c r="K66" t="str">
        <f>IF('種目別申込一覧表（男子）'!$AA$64="","",'種目別申込一覧表（男子）'!$AA$64)</f>
        <v/>
      </c>
      <c r="L66" t="e">
        <f>IF('種目別申込一覧表（男子）'!$AB$64="","",'種目別申込一覧表（男子）'!$AB$64)</f>
        <v>#N/A</v>
      </c>
      <c r="N66">
        <f>IF(K66="",0,IF(COUNTIF($K$10:K66,K66)=1,1,0))</f>
        <v>0</v>
      </c>
      <c r="O66" t="str">
        <f t="shared" si="13"/>
        <v/>
      </c>
      <c r="P66" t="str">
        <f t="shared" si="14"/>
        <v/>
      </c>
      <c r="R66">
        <v>57</v>
      </c>
      <c r="S66" t="str">
        <f t="shared" si="15"/>
        <v/>
      </c>
      <c r="T66" t="str">
        <f>IF(U66="","",SUM($S$10:S66))</f>
        <v/>
      </c>
      <c r="U66" t="str">
        <f t="shared" si="16"/>
        <v/>
      </c>
      <c r="V66" t="str">
        <f t="shared" si="17"/>
        <v/>
      </c>
      <c r="X66">
        <f t="shared" si="18"/>
        <v>0</v>
      </c>
    </row>
    <row r="67" spans="1:24" x14ac:dyDescent="0.15">
      <c r="A67" t="str">
        <f t="shared" si="19"/>
        <v/>
      </c>
      <c r="B67" t="str">
        <f>IF($P$8-$P$7&lt;58,"",58)</f>
        <v/>
      </c>
      <c r="C67" t="str">
        <f t="shared" si="10"/>
        <v/>
      </c>
      <c r="D67" t="str">
        <f t="shared" si="11"/>
        <v/>
      </c>
      <c r="F67" t="str">
        <f>IF(G67="","",58)</f>
        <v/>
      </c>
      <c r="G67" s="90"/>
      <c r="H67" t="str">
        <f t="shared" si="12"/>
        <v/>
      </c>
      <c r="J67">
        <v>58</v>
      </c>
      <c r="K67" t="str">
        <f>IF('種目別申込一覧表（男子）'!$AA$65="","",'種目別申込一覧表（男子）'!$AA$65)</f>
        <v/>
      </c>
      <c r="L67" t="e">
        <f>IF('種目別申込一覧表（男子）'!$AB$65="","",'種目別申込一覧表（男子）'!$AB$65)</f>
        <v>#N/A</v>
      </c>
      <c r="N67">
        <f>IF(K67="",0,IF(COUNTIF($K$10:K67,K67)=1,1,0))</f>
        <v>0</v>
      </c>
      <c r="O67" t="str">
        <f t="shared" si="13"/>
        <v/>
      </c>
      <c r="P67" t="str">
        <f t="shared" si="14"/>
        <v/>
      </c>
      <c r="R67">
        <v>58</v>
      </c>
      <c r="S67" t="str">
        <f t="shared" si="15"/>
        <v/>
      </c>
      <c r="T67" t="str">
        <f>IF(U67="","",SUM($S$10:S67))</f>
        <v/>
      </c>
      <c r="U67" t="str">
        <f t="shared" si="16"/>
        <v/>
      </c>
      <c r="V67" t="str">
        <f t="shared" si="17"/>
        <v/>
      </c>
      <c r="X67">
        <f t="shared" si="18"/>
        <v>0</v>
      </c>
    </row>
    <row r="68" spans="1:24" x14ac:dyDescent="0.15">
      <c r="A68" t="str">
        <f t="shared" si="19"/>
        <v/>
      </c>
      <c r="B68" t="str">
        <f>IF($P$8-$P$7&lt;59,"",59)</f>
        <v/>
      </c>
      <c r="C68" t="str">
        <f t="shared" si="10"/>
        <v/>
      </c>
      <c r="D68" t="str">
        <f t="shared" si="11"/>
        <v/>
      </c>
      <c r="F68" t="str">
        <f>IF(G68="","",59)</f>
        <v/>
      </c>
      <c r="G68" s="90"/>
      <c r="H68" t="str">
        <f t="shared" si="12"/>
        <v/>
      </c>
      <c r="J68">
        <v>59</v>
      </c>
      <c r="K68" t="str">
        <f>IF('種目別申込一覧表（男子）'!$AA$66="","",'種目別申込一覧表（男子）'!$AA$66)</f>
        <v/>
      </c>
      <c r="L68" t="e">
        <f>IF('種目別申込一覧表（男子）'!$AB$66="","",'種目別申込一覧表（男子）'!$AB$66)</f>
        <v>#N/A</v>
      </c>
      <c r="N68">
        <f>IF(K68="",0,IF(COUNTIF($K$10:K68,K68)=1,1,0))</f>
        <v>0</v>
      </c>
      <c r="O68" t="str">
        <f t="shared" si="13"/>
        <v/>
      </c>
      <c r="P68" t="str">
        <f t="shared" si="14"/>
        <v/>
      </c>
      <c r="R68">
        <v>59</v>
      </c>
      <c r="S68" t="str">
        <f t="shared" si="15"/>
        <v/>
      </c>
      <c r="T68" t="str">
        <f>IF(U68="","",SUM($S$10:S68))</f>
        <v/>
      </c>
      <c r="U68" t="str">
        <f t="shared" si="16"/>
        <v/>
      </c>
      <c r="V68" t="str">
        <f t="shared" si="17"/>
        <v/>
      </c>
      <c r="X68">
        <f t="shared" si="18"/>
        <v>0</v>
      </c>
    </row>
    <row r="69" spans="1:24" x14ac:dyDescent="0.15">
      <c r="A69" t="str">
        <f t="shared" si="19"/>
        <v/>
      </c>
      <c r="B69" t="str">
        <f>IF($P$8-$P$7&lt;60,"",60)</f>
        <v/>
      </c>
      <c r="C69" t="str">
        <f t="shared" si="10"/>
        <v/>
      </c>
      <c r="D69" t="str">
        <f t="shared" si="11"/>
        <v/>
      </c>
      <c r="F69" t="str">
        <f>IF(G69="","",60)</f>
        <v/>
      </c>
      <c r="G69" s="90"/>
      <c r="H69" t="str">
        <f t="shared" si="12"/>
        <v/>
      </c>
      <c r="J69">
        <v>60</v>
      </c>
      <c r="K69" t="str">
        <f>IF('種目別申込一覧表（男子）'!$AA$67="","",'種目別申込一覧表（男子）'!$AA$67)</f>
        <v/>
      </c>
      <c r="L69" t="e">
        <f>IF('種目別申込一覧表（男子）'!$AB$67="","",'種目別申込一覧表（男子）'!$AB$67)</f>
        <v>#N/A</v>
      </c>
      <c r="N69">
        <f>IF(K69="",0,IF(COUNTIF($K$10:K69,K69)=1,1,0))</f>
        <v>0</v>
      </c>
      <c r="O69" t="str">
        <f t="shared" si="13"/>
        <v/>
      </c>
      <c r="P69" t="str">
        <f t="shared" si="14"/>
        <v/>
      </c>
      <c r="R69">
        <v>60</v>
      </c>
      <c r="S69" t="str">
        <f t="shared" si="15"/>
        <v/>
      </c>
      <c r="T69" t="str">
        <f>IF(U69="","",SUM($S$10:S69))</f>
        <v/>
      </c>
      <c r="U69" t="str">
        <f t="shared" si="16"/>
        <v/>
      </c>
      <c r="V69" t="str">
        <f t="shared" si="17"/>
        <v/>
      </c>
      <c r="X69">
        <f t="shared" si="18"/>
        <v>0</v>
      </c>
    </row>
    <row r="70" spans="1:24" x14ac:dyDescent="0.15">
      <c r="A70" t="str">
        <f t="shared" si="19"/>
        <v/>
      </c>
      <c r="B70" t="str">
        <f>IF($P$8-$P$7&lt;61,"",61)</f>
        <v/>
      </c>
      <c r="C70" t="str">
        <f t="shared" si="10"/>
        <v/>
      </c>
      <c r="D70" t="str">
        <f t="shared" si="11"/>
        <v/>
      </c>
      <c r="F70" t="str">
        <f>IF(G70="","",61)</f>
        <v/>
      </c>
      <c r="G70" s="90"/>
      <c r="H70" t="str">
        <f t="shared" si="12"/>
        <v/>
      </c>
      <c r="J70">
        <v>61</v>
      </c>
      <c r="K70" t="str">
        <f>IF('種目別申込一覧表（男子）'!$AA$68="","",'種目別申込一覧表（男子）'!$AA$68)</f>
        <v/>
      </c>
      <c r="L70" t="e">
        <f>IF('種目別申込一覧表（男子）'!$AB$68="","",'種目別申込一覧表（男子）'!$AB$68)</f>
        <v>#N/A</v>
      </c>
      <c r="N70">
        <f>IF(K70="",0,IF(COUNTIF($K$10:K70,K70)=1,1,0))</f>
        <v>0</v>
      </c>
      <c r="O70" t="str">
        <f t="shared" si="13"/>
        <v/>
      </c>
      <c r="P70" t="str">
        <f t="shared" si="14"/>
        <v/>
      </c>
      <c r="R70">
        <v>61</v>
      </c>
      <c r="S70" t="str">
        <f t="shared" si="15"/>
        <v/>
      </c>
      <c r="T70" t="str">
        <f>IF(U70="","",SUM($S$10:S70))</f>
        <v/>
      </c>
      <c r="U70" t="str">
        <f t="shared" si="16"/>
        <v/>
      </c>
      <c r="V70" t="str">
        <f t="shared" si="17"/>
        <v/>
      </c>
      <c r="X70">
        <f t="shared" si="18"/>
        <v>0</v>
      </c>
    </row>
    <row r="71" spans="1:24" x14ac:dyDescent="0.15">
      <c r="A71" t="str">
        <f t="shared" si="19"/>
        <v/>
      </c>
      <c r="B71" t="str">
        <f>IF($P$8-$P$7&lt;62,"",62)</f>
        <v/>
      </c>
      <c r="C71" t="str">
        <f t="shared" si="10"/>
        <v/>
      </c>
      <c r="D71" t="str">
        <f t="shared" si="11"/>
        <v/>
      </c>
      <c r="F71" t="str">
        <f>IF(G71="","",62)</f>
        <v/>
      </c>
      <c r="G71" s="90"/>
      <c r="H71" t="str">
        <f t="shared" si="12"/>
        <v/>
      </c>
      <c r="J71">
        <v>62</v>
      </c>
      <c r="K71" t="str">
        <f>IF('種目別申込一覧表（男子）'!$AA$69="","",'種目別申込一覧表（男子）'!$AA$69)</f>
        <v/>
      </c>
      <c r="L71" t="e">
        <f>IF('種目別申込一覧表（男子）'!$AB$69="","",'種目別申込一覧表（男子）'!$AB$69)</f>
        <v>#N/A</v>
      </c>
      <c r="N71">
        <f>IF(K71="",0,IF(COUNTIF($K$10:K71,K71)=1,1,0))</f>
        <v>0</v>
      </c>
      <c r="O71" t="str">
        <f t="shared" si="13"/>
        <v/>
      </c>
      <c r="P71" t="str">
        <f t="shared" si="14"/>
        <v/>
      </c>
      <c r="R71">
        <v>62</v>
      </c>
      <c r="S71" t="str">
        <f t="shared" si="15"/>
        <v/>
      </c>
      <c r="T71" t="str">
        <f>IF(U71="","",SUM($S$10:S71))</f>
        <v/>
      </c>
      <c r="U71" t="str">
        <f t="shared" si="16"/>
        <v/>
      </c>
      <c r="V71" t="str">
        <f t="shared" si="17"/>
        <v/>
      </c>
      <c r="X71">
        <f t="shared" si="18"/>
        <v>0</v>
      </c>
    </row>
    <row r="72" spans="1:24" x14ac:dyDescent="0.15">
      <c r="A72" t="str">
        <f t="shared" si="19"/>
        <v/>
      </c>
      <c r="B72" t="str">
        <f>IF($P$8-$P$7&lt;63,"",63)</f>
        <v/>
      </c>
      <c r="C72" t="str">
        <f t="shared" si="10"/>
        <v/>
      </c>
      <c r="D72" t="str">
        <f t="shared" si="11"/>
        <v/>
      </c>
      <c r="F72" t="str">
        <f>IF(G72="","",63)</f>
        <v/>
      </c>
      <c r="G72" s="90"/>
      <c r="H72" t="str">
        <f t="shared" si="12"/>
        <v/>
      </c>
      <c r="J72">
        <v>63</v>
      </c>
      <c r="K72" t="str">
        <f>IF('種目別申込一覧表（男子）'!$AA$70="","",'種目別申込一覧表（男子）'!$AA$70)</f>
        <v/>
      </c>
      <c r="L72" t="e">
        <f>IF('種目別申込一覧表（男子）'!$AB$70="","",'種目別申込一覧表（男子）'!$AB$70)</f>
        <v>#N/A</v>
      </c>
      <c r="N72">
        <f>IF(K72="",0,IF(COUNTIF($K$10:K72,K72)=1,1,0))</f>
        <v>0</v>
      </c>
      <c r="O72" t="str">
        <f t="shared" si="13"/>
        <v/>
      </c>
      <c r="P72" t="str">
        <f t="shared" si="14"/>
        <v/>
      </c>
      <c r="R72">
        <v>63</v>
      </c>
      <c r="S72" t="str">
        <f t="shared" si="15"/>
        <v/>
      </c>
      <c r="T72" t="str">
        <f>IF(U72="","",SUM($S$10:S72))</f>
        <v/>
      </c>
      <c r="U72" t="str">
        <f t="shared" si="16"/>
        <v/>
      </c>
      <c r="V72" t="str">
        <f t="shared" si="17"/>
        <v/>
      </c>
      <c r="X72">
        <f t="shared" si="18"/>
        <v>0</v>
      </c>
    </row>
    <row r="73" spans="1:24" x14ac:dyDescent="0.15">
      <c r="A73" t="str">
        <f t="shared" si="19"/>
        <v/>
      </c>
      <c r="B73" t="str">
        <f>IF($P$8-$P$7&lt;64,"",64)</f>
        <v/>
      </c>
      <c r="C73" t="str">
        <f t="shared" si="10"/>
        <v/>
      </c>
      <c r="D73" t="str">
        <f t="shared" si="11"/>
        <v/>
      </c>
      <c r="F73" t="str">
        <f>IF(G73="","",64)</f>
        <v/>
      </c>
      <c r="G73" s="90"/>
      <c r="H73" t="str">
        <f t="shared" si="12"/>
        <v/>
      </c>
      <c r="J73">
        <v>64</v>
      </c>
      <c r="K73" t="str">
        <f>IF('種目別申込一覧表（男子）'!$AA$71="","",'種目別申込一覧表（男子）'!$AA$71)</f>
        <v/>
      </c>
      <c r="L73" t="e">
        <f>IF('種目別申込一覧表（男子）'!$AB$71="","",'種目別申込一覧表（男子）'!$AB$71)</f>
        <v>#N/A</v>
      </c>
      <c r="N73">
        <f>IF(K73="",0,IF(COUNTIF($K$10:K73,K73)=1,1,0))</f>
        <v>0</v>
      </c>
      <c r="O73" t="str">
        <f t="shared" si="13"/>
        <v/>
      </c>
      <c r="P73" t="str">
        <f t="shared" si="14"/>
        <v/>
      </c>
      <c r="R73">
        <v>64</v>
      </c>
      <c r="S73" t="str">
        <f t="shared" si="15"/>
        <v/>
      </c>
      <c r="T73" t="str">
        <f>IF(U73="","",SUM($S$10:S73))</f>
        <v/>
      </c>
      <c r="U73" t="str">
        <f t="shared" si="16"/>
        <v/>
      </c>
      <c r="V73" t="str">
        <f t="shared" si="17"/>
        <v/>
      </c>
      <c r="X73">
        <f t="shared" si="18"/>
        <v>0</v>
      </c>
    </row>
    <row r="74" spans="1:24" x14ac:dyDescent="0.15">
      <c r="A74" t="str">
        <f t="shared" si="19"/>
        <v/>
      </c>
      <c r="B74" t="str">
        <f>IF($P$8-$P$7&lt;65,"",65)</f>
        <v/>
      </c>
      <c r="C74" t="str">
        <f t="shared" ref="C74:C81" si="20">IF(ISNA(VLOOKUP(B74,$T$10:$V$81,2,0))=TRUE,"",VLOOKUP(B74,$T$10:$V$81,2,0))</f>
        <v/>
      </c>
      <c r="D74" t="str">
        <f t="shared" ref="D74:D81" si="21">IF(ISNA(VLOOKUP(B74,$T$10:$V$81,3,0))=TRUE,"",VLOOKUP(B74,$T$10:$V$81,3,0))</f>
        <v/>
      </c>
      <c r="F74" t="str">
        <f>IF(G74="","",65)</f>
        <v/>
      </c>
      <c r="G74" s="90"/>
      <c r="H74" t="str">
        <f t="shared" ref="H74:H81" si="22">IF(ISNA(VLOOKUP(G74,$U$6:$V$81,2,0))=TRUE,"",VLOOKUP(G74,$U$6:$V$81,2,0))</f>
        <v/>
      </c>
      <c r="J74">
        <v>65</v>
      </c>
      <c r="K74" t="str">
        <f>IF('種目別申込一覧表（男子）'!$AA$72="","",'種目別申込一覧表（男子）'!$AA$72)</f>
        <v/>
      </c>
      <c r="L74" t="e">
        <f>IF('種目別申込一覧表（男子）'!$AB$72="","",'種目別申込一覧表（男子）'!$AB$72)</f>
        <v>#N/A</v>
      </c>
      <c r="N74">
        <f>IF(K74="",0,IF(COUNTIF($K$10:K74,K74)=1,1,0))</f>
        <v>0</v>
      </c>
      <c r="O74" t="str">
        <f t="shared" ref="O74:O81" si="23">IF(N74=1,K74,"")</f>
        <v/>
      </c>
      <c r="P74" t="str">
        <f t="shared" ref="P74:P81" si="24">IF(N74=1,L74,"")</f>
        <v/>
      </c>
      <c r="R74">
        <v>65</v>
      </c>
      <c r="S74" t="str">
        <f t="shared" ref="S74:S81" si="25">IF(U74="","",COUNTIF($G$10:$G$81,U74)*(-1)+1)</f>
        <v/>
      </c>
      <c r="T74" t="str">
        <f>IF(U74="","",SUM($S$10:S74))</f>
        <v/>
      </c>
      <c r="U74" t="str">
        <f t="shared" ref="U74:U81" si="26">IF(R74&gt;$P$8,"",SMALL($O$10:$O$81,R74))</f>
        <v/>
      </c>
      <c r="V74" t="str">
        <f t="shared" ref="V74:V81" si="27">IF(U74="","",VLOOKUP(U74,$O$10:$P$81,2,0))</f>
        <v/>
      </c>
      <c r="X74">
        <f t="shared" ref="X74:X81" si="28">IF($A74="",0,1)</f>
        <v>0</v>
      </c>
    </row>
    <row r="75" spans="1:24" x14ac:dyDescent="0.15">
      <c r="A75" t="str">
        <f t="shared" ref="A75:A81" si="29">IF(G75="","",IF(AND(G74="",G75&lt;&gt;""),"上から入力してください。",IF(AND(G75&lt;&gt;"",H75=""),"ﾌﾘｶﾞﾅがありません。","")))</f>
        <v/>
      </c>
      <c r="B75" t="str">
        <f>IF($P$8-$P$7&lt;66,"",66)</f>
        <v/>
      </c>
      <c r="C75" t="str">
        <f t="shared" si="20"/>
        <v/>
      </c>
      <c r="D75" t="str">
        <f t="shared" si="21"/>
        <v/>
      </c>
      <c r="F75" t="str">
        <f>IF(G75="","",66)</f>
        <v/>
      </c>
      <c r="G75" s="90"/>
      <c r="H75" t="str">
        <f t="shared" si="22"/>
        <v/>
      </c>
      <c r="J75">
        <v>66</v>
      </c>
      <c r="K75" t="str">
        <f>IF('種目別申込一覧表（男子）'!$AA$73="","",'種目別申込一覧表（男子）'!$AA$73)</f>
        <v/>
      </c>
      <c r="L75" t="e">
        <f>IF('種目別申込一覧表（男子）'!$AB$73="","",'種目別申込一覧表（男子）'!$AB$73)</f>
        <v>#N/A</v>
      </c>
      <c r="N75">
        <f>IF(K75="",0,IF(COUNTIF($K$10:K75,K75)=1,1,0))</f>
        <v>0</v>
      </c>
      <c r="O75" t="str">
        <f t="shared" si="23"/>
        <v/>
      </c>
      <c r="P75" t="str">
        <f t="shared" si="24"/>
        <v/>
      </c>
      <c r="R75">
        <v>66</v>
      </c>
      <c r="S75" t="str">
        <f t="shared" si="25"/>
        <v/>
      </c>
      <c r="T75" t="str">
        <f>IF(U75="","",SUM($S$10:S75))</f>
        <v/>
      </c>
      <c r="U75" t="str">
        <f t="shared" si="26"/>
        <v/>
      </c>
      <c r="V75" t="str">
        <f t="shared" si="27"/>
        <v/>
      </c>
      <c r="X75">
        <f t="shared" si="28"/>
        <v>0</v>
      </c>
    </row>
    <row r="76" spans="1:24" x14ac:dyDescent="0.15">
      <c r="A76" t="str">
        <f t="shared" si="29"/>
        <v/>
      </c>
      <c r="B76" t="str">
        <f>IF($P$8-$P$7&lt;67,"",67)</f>
        <v/>
      </c>
      <c r="C76" t="str">
        <f t="shared" si="20"/>
        <v/>
      </c>
      <c r="D76" t="str">
        <f t="shared" si="21"/>
        <v/>
      </c>
      <c r="F76" t="str">
        <f>IF(G76="","",67)</f>
        <v/>
      </c>
      <c r="G76" s="90"/>
      <c r="H76" t="str">
        <f t="shared" si="22"/>
        <v/>
      </c>
      <c r="J76">
        <v>67</v>
      </c>
      <c r="K76" t="str">
        <f>IF('種目別申込一覧表（男子）'!$AA$74="","",'種目別申込一覧表（男子）'!$AA$74)</f>
        <v/>
      </c>
      <c r="L76" t="e">
        <f>IF('種目別申込一覧表（男子）'!$AB$74="","",'種目別申込一覧表（男子）'!$AB$74)</f>
        <v>#N/A</v>
      </c>
      <c r="N76">
        <f>IF(K76="",0,IF(COUNTIF($K$10:K76,K76)=1,1,0))</f>
        <v>0</v>
      </c>
      <c r="O76" t="str">
        <f t="shared" si="23"/>
        <v/>
      </c>
      <c r="P76" t="str">
        <f t="shared" si="24"/>
        <v/>
      </c>
      <c r="R76">
        <v>67</v>
      </c>
      <c r="S76" t="str">
        <f t="shared" si="25"/>
        <v/>
      </c>
      <c r="T76" t="str">
        <f>IF(U76="","",SUM($S$10:S76))</f>
        <v/>
      </c>
      <c r="U76" t="str">
        <f t="shared" si="26"/>
        <v/>
      </c>
      <c r="V76" t="str">
        <f t="shared" si="27"/>
        <v/>
      </c>
      <c r="X76">
        <f t="shared" si="28"/>
        <v>0</v>
      </c>
    </row>
    <row r="77" spans="1:24" x14ac:dyDescent="0.15">
      <c r="A77" t="str">
        <f t="shared" si="29"/>
        <v/>
      </c>
      <c r="B77" t="str">
        <f>IF($P$8-$P$7&lt;68,"",68)</f>
        <v/>
      </c>
      <c r="C77" t="str">
        <f t="shared" si="20"/>
        <v/>
      </c>
      <c r="D77" t="str">
        <f t="shared" si="21"/>
        <v/>
      </c>
      <c r="F77" t="str">
        <f>IF(G77="","",68)</f>
        <v/>
      </c>
      <c r="G77" s="90"/>
      <c r="H77" t="str">
        <f t="shared" si="22"/>
        <v/>
      </c>
      <c r="J77">
        <v>68</v>
      </c>
      <c r="K77" t="str">
        <f>IF('種目別申込一覧表（男子）'!$AA$75="","",'種目別申込一覧表（男子）'!$AA$75)</f>
        <v/>
      </c>
      <c r="L77" t="e">
        <f>IF('種目別申込一覧表（男子）'!$AB$75="","",'種目別申込一覧表（男子）'!$AB$75)</f>
        <v>#N/A</v>
      </c>
      <c r="N77">
        <f>IF(K77="",0,IF(COUNTIF($K$10:K77,K77)=1,1,0))</f>
        <v>0</v>
      </c>
      <c r="O77" t="str">
        <f t="shared" si="23"/>
        <v/>
      </c>
      <c r="P77" t="str">
        <f t="shared" si="24"/>
        <v/>
      </c>
      <c r="R77">
        <v>68</v>
      </c>
      <c r="S77" t="str">
        <f t="shared" si="25"/>
        <v/>
      </c>
      <c r="T77" t="str">
        <f>IF(U77="","",SUM($S$10:S77))</f>
        <v/>
      </c>
      <c r="U77" t="str">
        <f t="shared" si="26"/>
        <v/>
      </c>
      <c r="V77" t="str">
        <f t="shared" si="27"/>
        <v/>
      </c>
      <c r="X77">
        <f t="shared" si="28"/>
        <v>0</v>
      </c>
    </row>
    <row r="78" spans="1:24" x14ac:dyDescent="0.15">
      <c r="A78" t="str">
        <f t="shared" si="29"/>
        <v/>
      </c>
      <c r="B78" t="str">
        <f>IF($P$8-$P$7&lt;69,"",69)</f>
        <v/>
      </c>
      <c r="C78" t="str">
        <f t="shared" si="20"/>
        <v/>
      </c>
      <c r="D78" t="str">
        <f t="shared" si="21"/>
        <v/>
      </c>
      <c r="F78" t="str">
        <f>IF(G78="","",69)</f>
        <v/>
      </c>
      <c r="G78" s="90"/>
      <c r="H78" t="str">
        <f t="shared" si="22"/>
        <v/>
      </c>
      <c r="J78">
        <v>69</v>
      </c>
      <c r="K78" t="str">
        <f>IF('種目別申込一覧表（男子）'!$AA$76="","",'種目別申込一覧表（男子）'!$AA$76)</f>
        <v/>
      </c>
      <c r="L78" t="e">
        <f>IF('種目別申込一覧表（男子）'!$AB$76="","",'種目別申込一覧表（男子）'!$AB$76)</f>
        <v>#N/A</v>
      </c>
      <c r="N78">
        <f>IF(K78="",0,IF(COUNTIF($K$10:K78,K78)=1,1,0))</f>
        <v>0</v>
      </c>
      <c r="O78" t="str">
        <f t="shared" si="23"/>
        <v/>
      </c>
      <c r="P78" t="str">
        <f t="shared" si="24"/>
        <v/>
      </c>
      <c r="R78">
        <v>69</v>
      </c>
      <c r="S78" t="str">
        <f t="shared" si="25"/>
        <v/>
      </c>
      <c r="T78" t="str">
        <f>IF(U78="","",SUM($S$10:S78))</f>
        <v/>
      </c>
      <c r="U78" t="str">
        <f t="shared" si="26"/>
        <v/>
      </c>
      <c r="V78" t="str">
        <f t="shared" si="27"/>
        <v/>
      </c>
      <c r="X78">
        <f t="shared" si="28"/>
        <v>0</v>
      </c>
    </row>
    <row r="79" spans="1:24" x14ac:dyDescent="0.15">
      <c r="A79" t="str">
        <f t="shared" si="29"/>
        <v/>
      </c>
      <c r="B79" t="str">
        <f>IF($P$8-$P$7&lt;70,"",70)</f>
        <v/>
      </c>
      <c r="C79" t="str">
        <f t="shared" si="20"/>
        <v/>
      </c>
      <c r="D79" t="str">
        <f t="shared" si="21"/>
        <v/>
      </c>
      <c r="F79" t="str">
        <f>IF(G79="","",70)</f>
        <v/>
      </c>
      <c r="G79" s="90"/>
      <c r="H79" t="str">
        <f t="shared" si="22"/>
        <v/>
      </c>
      <c r="J79">
        <v>70</v>
      </c>
      <c r="K79" t="str">
        <f>IF('種目別申込一覧表（男子）'!$AA$77="","",'種目別申込一覧表（男子）'!$AA$77)</f>
        <v/>
      </c>
      <c r="L79" t="e">
        <f>IF('種目別申込一覧表（男子）'!$AB$77="","",'種目別申込一覧表（男子）'!$AB$77)</f>
        <v>#N/A</v>
      </c>
      <c r="N79">
        <f>IF(K79="",0,IF(COUNTIF($K$10:K79,K79)=1,1,0))</f>
        <v>0</v>
      </c>
      <c r="O79" t="str">
        <f t="shared" si="23"/>
        <v/>
      </c>
      <c r="P79" t="str">
        <f t="shared" si="24"/>
        <v/>
      </c>
      <c r="R79">
        <v>70</v>
      </c>
      <c r="S79" t="str">
        <f t="shared" si="25"/>
        <v/>
      </c>
      <c r="T79" t="str">
        <f>IF(U79="","",SUM($S$10:S79))</f>
        <v/>
      </c>
      <c r="U79" t="str">
        <f t="shared" si="26"/>
        <v/>
      </c>
      <c r="V79" t="str">
        <f t="shared" si="27"/>
        <v/>
      </c>
      <c r="X79">
        <f t="shared" si="28"/>
        <v>0</v>
      </c>
    </row>
    <row r="80" spans="1:24" x14ac:dyDescent="0.15">
      <c r="A80" t="str">
        <f t="shared" si="29"/>
        <v/>
      </c>
      <c r="B80" t="str">
        <f>IF($P$8-$P$7&lt;71,"",71)</f>
        <v/>
      </c>
      <c r="C80" t="str">
        <f t="shared" si="20"/>
        <v/>
      </c>
      <c r="D80" t="str">
        <f t="shared" si="21"/>
        <v/>
      </c>
      <c r="F80" t="str">
        <f>IF(G80="","",71)</f>
        <v/>
      </c>
      <c r="G80" s="90"/>
      <c r="H80" t="str">
        <f t="shared" si="22"/>
        <v/>
      </c>
      <c r="J80">
        <v>71</v>
      </c>
      <c r="K80" t="str">
        <f>IF('種目別申込一覧表（男子）'!$AA$78="","",'種目別申込一覧表（男子）'!$AA$78)</f>
        <v/>
      </c>
      <c r="L80" t="e">
        <f>IF('種目別申込一覧表（男子）'!$AB$78="","",'種目別申込一覧表（男子）'!$AB$78)</f>
        <v>#N/A</v>
      </c>
      <c r="N80">
        <f>IF(K80="",0,IF(COUNTIF($K$10:K80,K80)=1,1,0))</f>
        <v>0</v>
      </c>
      <c r="O80" t="str">
        <f t="shared" si="23"/>
        <v/>
      </c>
      <c r="P80" t="str">
        <f t="shared" si="24"/>
        <v/>
      </c>
      <c r="R80">
        <v>71</v>
      </c>
      <c r="S80" t="str">
        <f t="shared" si="25"/>
        <v/>
      </c>
      <c r="T80" t="str">
        <f>IF(U80="","",SUM($S$10:S80))</f>
        <v/>
      </c>
      <c r="U80" t="str">
        <f t="shared" si="26"/>
        <v/>
      </c>
      <c r="V80" t="str">
        <f t="shared" si="27"/>
        <v/>
      </c>
      <c r="X80">
        <f t="shared" si="28"/>
        <v>0</v>
      </c>
    </row>
    <row r="81" spans="1:24" x14ac:dyDescent="0.15">
      <c r="A81" t="str">
        <f t="shared" si="29"/>
        <v/>
      </c>
      <c r="B81" t="str">
        <f>IF($P$8-$P$7&lt;72,"",72)</f>
        <v/>
      </c>
      <c r="C81" t="str">
        <f t="shared" si="20"/>
        <v/>
      </c>
      <c r="D81" t="str">
        <f t="shared" si="21"/>
        <v/>
      </c>
      <c r="F81" t="str">
        <f>IF(G81="","",72)</f>
        <v/>
      </c>
      <c r="G81" s="90"/>
      <c r="H81" t="str">
        <f t="shared" si="22"/>
        <v/>
      </c>
      <c r="J81">
        <v>72</v>
      </c>
      <c r="K81" t="str">
        <f>IF('種目別申込一覧表（男子）'!$AA$79="","",'種目別申込一覧表（男子）'!$AA$79)</f>
        <v/>
      </c>
      <c r="L81" t="e">
        <f>IF('種目別申込一覧表（男子）'!$AB$79="","",'種目別申込一覧表（男子）'!$AB$79)</f>
        <v>#N/A</v>
      </c>
      <c r="N81">
        <f>IF(K81="",0,IF(COUNTIF($K$10:K81,K81)=1,1,0))</f>
        <v>0</v>
      </c>
      <c r="O81" t="str">
        <f t="shared" si="23"/>
        <v/>
      </c>
      <c r="P81" t="str">
        <f t="shared" si="24"/>
        <v/>
      </c>
      <c r="R81">
        <v>72</v>
      </c>
      <c r="S81" t="str">
        <f t="shared" si="25"/>
        <v/>
      </c>
      <c r="T81" t="str">
        <f>IF(U81="","",SUM($S$10:S81))</f>
        <v/>
      </c>
      <c r="U81" t="str">
        <f t="shared" si="26"/>
        <v/>
      </c>
      <c r="V81" t="str">
        <f t="shared" si="27"/>
        <v/>
      </c>
      <c r="X81">
        <f t="shared" si="28"/>
        <v>0</v>
      </c>
    </row>
  </sheetData>
  <mergeCells count="10">
    <mergeCell ref="B7:D7"/>
    <mergeCell ref="F7:H7"/>
    <mergeCell ref="B1:H1"/>
    <mergeCell ref="B2:H2"/>
    <mergeCell ref="B4:D4"/>
    <mergeCell ref="E4:F4"/>
    <mergeCell ref="G4:H4"/>
    <mergeCell ref="B5:D5"/>
    <mergeCell ref="E5:F5"/>
    <mergeCell ref="G5:H5"/>
  </mergeCells>
  <phoneticPr fontId="4"/>
  <conditionalFormatting sqref="A4:A5 A8">
    <cfRule type="cellIs" dxfId="148" priority="1" stopIfTrue="1" operator="notEqual">
      <formula>""</formula>
    </cfRule>
  </conditionalFormatting>
  <conditionalFormatting sqref="A10">
    <cfRule type="cellIs" dxfId="147" priority="2" stopIfTrue="1" operator="notEqual">
      <formula>""</formula>
    </cfRule>
  </conditionalFormatting>
  <conditionalFormatting sqref="A11">
    <cfRule type="cellIs" dxfId="146" priority="3" stopIfTrue="1" operator="notEqual">
      <formula>""</formula>
    </cfRule>
  </conditionalFormatting>
  <conditionalFormatting sqref="A12">
    <cfRule type="cellIs" dxfId="145" priority="4" stopIfTrue="1" operator="notEqual">
      <formula>""</formula>
    </cfRule>
  </conditionalFormatting>
  <conditionalFormatting sqref="A13">
    <cfRule type="cellIs" dxfId="144" priority="5" stopIfTrue="1" operator="notEqual">
      <formula>""</formula>
    </cfRule>
  </conditionalFormatting>
  <conditionalFormatting sqref="A14">
    <cfRule type="cellIs" dxfId="143" priority="6" stopIfTrue="1" operator="notEqual">
      <formula>""</formula>
    </cfRule>
  </conditionalFormatting>
  <conditionalFormatting sqref="A15">
    <cfRule type="cellIs" dxfId="142" priority="7" stopIfTrue="1" operator="notEqual">
      <formula>""</formula>
    </cfRule>
  </conditionalFormatting>
  <conditionalFormatting sqref="A16">
    <cfRule type="cellIs" dxfId="141" priority="8" stopIfTrue="1" operator="notEqual">
      <formula>""</formula>
    </cfRule>
  </conditionalFormatting>
  <conditionalFormatting sqref="A17">
    <cfRule type="cellIs" dxfId="140" priority="9" stopIfTrue="1" operator="notEqual">
      <formula>""</formula>
    </cfRule>
  </conditionalFormatting>
  <conditionalFormatting sqref="A18">
    <cfRule type="cellIs" dxfId="139" priority="10" stopIfTrue="1" operator="notEqual">
      <formula>""</formula>
    </cfRule>
  </conditionalFormatting>
  <conditionalFormatting sqref="A19">
    <cfRule type="cellIs" dxfId="138" priority="11" stopIfTrue="1" operator="notEqual">
      <formula>""</formula>
    </cfRule>
  </conditionalFormatting>
  <conditionalFormatting sqref="A20">
    <cfRule type="cellIs" dxfId="137" priority="12" stopIfTrue="1" operator="notEqual">
      <formula>""</formula>
    </cfRule>
  </conditionalFormatting>
  <conditionalFormatting sqref="A21">
    <cfRule type="cellIs" dxfId="136" priority="13" stopIfTrue="1" operator="notEqual">
      <formula>""</formula>
    </cfRule>
  </conditionalFormatting>
  <conditionalFormatting sqref="A22">
    <cfRule type="cellIs" dxfId="135" priority="14" stopIfTrue="1" operator="notEqual">
      <formula>""</formula>
    </cfRule>
  </conditionalFormatting>
  <conditionalFormatting sqref="A23">
    <cfRule type="cellIs" dxfId="134" priority="15" stopIfTrue="1" operator="notEqual">
      <formula>""</formula>
    </cfRule>
  </conditionalFormatting>
  <conditionalFormatting sqref="A24">
    <cfRule type="cellIs" dxfId="133" priority="16" stopIfTrue="1" operator="notEqual">
      <formula>""</formula>
    </cfRule>
  </conditionalFormatting>
  <conditionalFormatting sqref="A25">
    <cfRule type="cellIs" dxfId="132" priority="17" stopIfTrue="1" operator="notEqual">
      <formula>""</formula>
    </cfRule>
  </conditionalFormatting>
  <conditionalFormatting sqref="A26">
    <cfRule type="cellIs" dxfId="131" priority="18" stopIfTrue="1" operator="notEqual">
      <formula>""</formula>
    </cfRule>
  </conditionalFormatting>
  <conditionalFormatting sqref="A27">
    <cfRule type="cellIs" dxfId="130" priority="19" stopIfTrue="1" operator="notEqual">
      <formula>""</formula>
    </cfRule>
  </conditionalFormatting>
  <conditionalFormatting sqref="A28">
    <cfRule type="cellIs" dxfId="129" priority="20" stopIfTrue="1" operator="notEqual">
      <formula>""</formula>
    </cfRule>
  </conditionalFormatting>
  <conditionalFormatting sqref="A29">
    <cfRule type="cellIs" dxfId="128" priority="21" stopIfTrue="1" operator="notEqual">
      <formula>""</formula>
    </cfRule>
  </conditionalFormatting>
  <conditionalFormatting sqref="A30">
    <cfRule type="cellIs" dxfId="127" priority="22" stopIfTrue="1" operator="notEqual">
      <formula>""</formula>
    </cfRule>
  </conditionalFormatting>
  <conditionalFormatting sqref="A31">
    <cfRule type="cellIs" dxfId="126" priority="23" stopIfTrue="1" operator="notEqual">
      <formula>""</formula>
    </cfRule>
  </conditionalFormatting>
  <conditionalFormatting sqref="A32">
    <cfRule type="cellIs" dxfId="125" priority="24" stopIfTrue="1" operator="notEqual">
      <formula>""</formula>
    </cfRule>
  </conditionalFormatting>
  <conditionalFormatting sqref="A33">
    <cfRule type="cellIs" dxfId="124" priority="25" stopIfTrue="1" operator="notEqual">
      <formula>""</formula>
    </cfRule>
  </conditionalFormatting>
  <conditionalFormatting sqref="A34">
    <cfRule type="cellIs" dxfId="123" priority="26" stopIfTrue="1" operator="notEqual">
      <formula>""</formula>
    </cfRule>
  </conditionalFormatting>
  <conditionalFormatting sqref="A35">
    <cfRule type="cellIs" dxfId="122" priority="27" stopIfTrue="1" operator="notEqual">
      <formula>""</formula>
    </cfRule>
  </conditionalFormatting>
  <conditionalFormatting sqref="A36">
    <cfRule type="cellIs" dxfId="121" priority="28" stopIfTrue="1" operator="notEqual">
      <formula>""</formula>
    </cfRule>
  </conditionalFormatting>
  <conditionalFormatting sqref="A37">
    <cfRule type="cellIs" dxfId="120" priority="29" stopIfTrue="1" operator="notEqual">
      <formula>""</formula>
    </cfRule>
  </conditionalFormatting>
  <conditionalFormatting sqref="A38">
    <cfRule type="cellIs" dxfId="119" priority="30" stopIfTrue="1" operator="notEqual">
      <formula>""</formula>
    </cfRule>
  </conditionalFormatting>
  <conditionalFormatting sqref="A39">
    <cfRule type="cellIs" dxfId="118" priority="31" stopIfTrue="1" operator="notEqual">
      <formula>""</formula>
    </cfRule>
  </conditionalFormatting>
  <conditionalFormatting sqref="A40">
    <cfRule type="cellIs" dxfId="117" priority="32" stopIfTrue="1" operator="notEqual">
      <formula>""</formula>
    </cfRule>
  </conditionalFormatting>
  <conditionalFormatting sqref="A41">
    <cfRule type="cellIs" dxfId="116" priority="33" stopIfTrue="1" operator="notEqual">
      <formula>""</formula>
    </cfRule>
  </conditionalFormatting>
  <conditionalFormatting sqref="A42">
    <cfRule type="cellIs" dxfId="115" priority="34" stopIfTrue="1" operator="notEqual">
      <formula>""</formula>
    </cfRule>
  </conditionalFormatting>
  <conditionalFormatting sqref="A43">
    <cfRule type="cellIs" dxfId="114" priority="35" stopIfTrue="1" operator="notEqual">
      <formula>""</formula>
    </cfRule>
  </conditionalFormatting>
  <conditionalFormatting sqref="A44">
    <cfRule type="cellIs" dxfId="113" priority="36" stopIfTrue="1" operator="notEqual">
      <formula>""</formula>
    </cfRule>
  </conditionalFormatting>
  <conditionalFormatting sqref="A45">
    <cfRule type="cellIs" dxfId="112" priority="37" stopIfTrue="1" operator="notEqual">
      <formula>""</formula>
    </cfRule>
  </conditionalFormatting>
  <conditionalFormatting sqref="A46">
    <cfRule type="cellIs" dxfId="111" priority="38" stopIfTrue="1" operator="notEqual">
      <formula>""</formula>
    </cfRule>
  </conditionalFormatting>
  <conditionalFormatting sqref="A47">
    <cfRule type="cellIs" dxfId="110" priority="39" stopIfTrue="1" operator="notEqual">
      <formula>""</formula>
    </cfRule>
  </conditionalFormatting>
  <conditionalFormatting sqref="A48">
    <cfRule type="cellIs" dxfId="109" priority="40" stopIfTrue="1" operator="notEqual">
      <formula>""</formula>
    </cfRule>
  </conditionalFormatting>
  <conditionalFormatting sqref="A49">
    <cfRule type="cellIs" dxfId="108" priority="41" stopIfTrue="1" operator="notEqual">
      <formula>""</formula>
    </cfRule>
  </conditionalFormatting>
  <conditionalFormatting sqref="A50">
    <cfRule type="cellIs" dxfId="107" priority="42" stopIfTrue="1" operator="notEqual">
      <formula>""</formula>
    </cfRule>
  </conditionalFormatting>
  <conditionalFormatting sqref="A51">
    <cfRule type="cellIs" dxfId="106" priority="43" stopIfTrue="1" operator="notEqual">
      <formula>""</formula>
    </cfRule>
  </conditionalFormatting>
  <conditionalFormatting sqref="A52">
    <cfRule type="cellIs" dxfId="105" priority="44" stopIfTrue="1" operator="notEqual">
      <formula>""</formula>
    </cfRule>
  </conditionalFormatting>
  <conditionalFormatting sqref="A53">
    <cfRule type="cellIs" dxfId="104" priority="45" stopIfTrue="1" operator="notEqual">
      <formula>""</formula>
    </cfRule>
  </conditionalFormatting>
  <conditionalFormatting sqref="A54">
    <cfRule type="cellIs" dxfId="103" priority="46" stopIfTrue="1" operator="notEqual">
      <formula>""</formula>
    </cfRule>
  </conditionalFormatting>
  <conditionalFormatting sqref="A55">
    <cfRule type="cellIs" dxfId="102" priority="47" stopIfTrue="1" operator="notEqual">
      <formula>""</formula>
    </cfRule>
  </conditionalFormatting>
  <conditionalFormatting sqref="A56">
    <cfRule type="cellIs" dxfId="101" priority="48" stopIfTrue="1" operator="notEqual">
      <formula>""</formula>
    </cfRule>
  </conditionalFormatting>
  <conditionalFormatting sqref="A57">
    <cfRule type="cellIs" dxfId="100" priority="49" stopIfTrue="1" operator="notEqual">
      <formula>""</formula>
    </cfRule>
  </conditionalFormatting>
  <conditionalFormatting sqref="A58">
    <cfRule type="cellIs" dxfId="99" priority="50" stopIfTrue="1" operator="notEqual">
      <formula>""</formula>
    </cfRule>
  </conditionalFormatting>
  <conditionalFormatting sqref="A59">
    <cfRule type="cellIs" dxfId="98" priority="51" stopIfTrue="1" operator="notEqual">
      <formula>""</formula>
    </cfRule>
  </conditionalFormatting>
  <conditionalFormatting sqref="A60">
    <cfRule type="cellIs" dxfId="97" priority="52" stopIfTrue="1" operator="notEqual">
      <formula>""</formula>
    </cfRule>
  </conditionalFormatting>
  <conditionalFormatting sqref="A61">
    <cfRule type="cellIs" dxfId="96" priority="53" stopIfTrue="1" operator="notEqual">
      <formula>""</formula>
    </cfRule>
  </conditionalFormatting>
  <conditionalFormatting sqref="A62">
    <cfRule type="cellIs" dxfId="95" priority="54" stopIfTrue="1" operator="notEqual">
      <formula>""</formula>
    </cfRule>
  </conditionalFormatting>
  <conditionalFormatting sqref="A63">
    <cfRule type="cellIs" dxfId="94" priority="55" stopIfTrue="1" operator="notEqual">
      <formula>""</formula>
    </cfRule>
  </conditionalFormatting>
  <conditionalFormatting sqref="A64">
    <cfRule type="cellIs" dxfId="93" priority="56" stopIfTrue="1" operator="notEqual">
      <formula>""</formula>
    </cfRule>
  </conditionalFormatting>
  <conditionalFormatting sqref="A65">
    <cfRule type="cellIs" dxfId="92" priority="57" stopIfTrue="1" operator="notEqual">
      <formula>""</formula>
    </cfRule>
  </conditionalFormatting>
  <conditionalFormatting sqref="A66">
    <cfRule type="cellIs" dxfId="91" priority="58" stopIfTrue="1" operator="notEqual">
      <formula>""</formula>
    </cfRule>
  </conditionalFormatting>
  <conditionalFormatting sqref="A67">
    <cfRule type="cellIs" dxfId="90" priority="59" stopIfTrue="1" operator="notEqual">
      <formula>""</formula>
    </cfRule>
  </conditionalFormatting>
  <conditionalFormatting sqref="A68">
    <cfRule type="cellIs" dxfId="89" priority="60" stopIfTrue="1" operator="notEqual">
      <formula>""</formula>
    </cfRule>
  </conditionalFormatting>
  <conditionalFormatting sqref="A69">
    <cfRule type="cellIs" dxfId="88" priority="61" stopIfTrue="1" operator="notEqual">
      <formula>""</formula>
    </cfRule>
  </conditionalFormatting>
  <conditionalFormatting sqref="A70">
    <cfRule type="cellIs" dxfId="87" priority="62" stopIfTrue="1" operator="notEqual">
      <formula>""</formula>
    </cfRule>
  </conditionalFormatting>
  <conditionalFormatting sqref="A71">
    <cfRule type="cellIs" dxfId="86" priority="63" stopIfTrue="1" operator="notEqual">
      <formula>""</formula>
    </cfRule>
  </conditionalFormatting>
  <conditionalFormatting sqref="A72">
    <cfRule type="cellIs" dxfId="85" priority="64" stopIfTrue="1" operator="notEqual">
      <formula>""</formula>
    </cfRule>
  </conditionalFormatting>
  <conditionalFormatting sqref="A73">
    <cfRule type="cellIs" dxfId="84" priority="65" stopIfTrue="1" operator="notEqual">
      <formula>""</formula>
    </cfRule>
  </conditionalFormatting>
  <conditionalFormatting sqref="A74">
    <cfRule type="cellIs" dxfId="83" priority="66" stopIfTrue="1" operator="notEqual">
      <formula>""</formula>
    </cfRule>
  </conditionalFormatting>
  <conditionalFormatting sqref="A75">
    <cfRule type="cellIs" dxfId="82" priority="67" stopIfTrue="1" operator="notEqual">
      <formula>""</formula>
    </cfRule>
  </conditionalFormatting>
  <conditionalFormatting sqref="A76">
    <cfRule type="cellIs" dxfId="81" priority="68" stopIfTrue="1" operator="notEqual">
      <formula>""</formula>
    </cfRule>
  </conditionalFormatting>
  <conditionalFormatting sqref="A77">
    <cfRule type="cellIs" dxfId="80" priority="69" stopIfTrue="1" operator="notEqual">
      <formula>""</formula>
    </cfRule>
  </conditionalFormatting>
  <conditionalFormatting sqref="A78">
    <cfRule type="cellIs" dxfId="79" priority="70" stopIfTrue="1" operator="notEqual">
      <formula>""</formula>
    </cfRule>
  </conditionalFormatting>
  <conditionalFormatting sqref="A79">
    <cfRule type="cellIs" dxfId="78" priority="71" stopIfTrue="1" operator="notEqual">
      <formula>""</formula>
    </cfRule>
  </conditionalFormatting>
  <conditionalFormatting sqref="A80">
    <cfRule type="cellIs" dxfId="77" priority="72" stopIfTrue="1" operator="notEqual">
      <formula>""</formula>
    </cfRule>
  </conditionalFormatting>
  <conditionalFormatting sqref="A81">
    <cfRule type="cellIs" dxfId="76" priority="73" stopIfTrue="1" operator="notEqual">
      <formula>""</formula>
    </cfRule>
  </conditionalFormatting>
  <conditionalFormatting sqref="B10:D81 F10:H81">
    <cfRule type="cellIs" dxfId="75" priority="74" stopIfTrue="1" operator="notEqual">
      <formula>""</formula>
    </cfRule>
  </conditionalFormatting>
  <dataValidations count="72"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8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81">
      <formula1>INDIRECT($V$8)</formula1>
    </dataValidation>
  </dataValidations>
  <printOptions horizontalCentered="1"/>
  <pageMargins left="0.78740157480314965" right="0.78740157480314965" top="0.51181102362204722" bottom="0.98425196850393704" header="0.19685039370078741" footer="0.51181102362204722"/>
  <pageSetup paperSize="9" orientation="portrait" horizontalDpi="4294967293" verticalDpi="360" r:id="rId1"/>
  <headerFooter alignWithMargins="0">
    <oddFooter>&amp;R&amp;"ＭＳ Ｐゴシック,太字"&amp;16関西学生陸上競技連盟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申込書</vt:lpstr>
      <vt:lpstr>種目別申込一覧表（男子）</vt:lpstr>
      <vt:lpstr>種目別申込一覧表（女子）</vt:lpstr>
      <vt:lpstr>出場選手一覧表（男子）</vt:lpstr>
      <vt:lpstr>出場選手一覧表（女子）</vt:lpstr>
      <vt:lpstr>申込人数確認表</vt:lpstr>
      <vt:lpstr>マスター</vt:lpstr>
      <vt:lpstr>マスター女子</vt:lpstr>
      <vt:lpstr>登録</vt:lpstr>
      <vt:lpstr>女子登録</vt:lpstr>
      <vt:lpstr>所属団体コード</vt:lpstr>
      <vt:lpstr>'種目別申込一覧表（女子）'!Print_Area</vt:lpstr>
      <vt:lpstr>'種目別申込一覧表（男子）'!Print_Area</vt:lpstr>
      <vt:lpstr>申込書!Print_Area</vt:lpstr>
      <vt:lpstr>申込人数確認表!Print_Area</vt:lpstr>
      <vt:lpstr>'種目別申込一覧表（女子）'!Print_Titles</vt:lpstr>
      <vt:lpstr>'種目別申込一覧表（男子）'!Print_Titles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icaak</cp:lastModifiedBy>
  <dcterms:created xsi:type="dcterms:W3CDTF">2006-08-29T12:54:14Z</dcterms:created>
  <dcterms:modified xsi:type="dcterms:W3CDTF">2019-05-11T09:45:57Z</dcterms:modified>
</cp:coreProperties>
</file>