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hogaku\Documents\普及委員会\普及新HP\fukyu\database\ekiden-marathon\01ekiden-marathon\"/>
    </mc:Choice>
  </mc:AlternateContent>
  <xr:revisionPtr revIDLastSave="0" documentId="13_ncr:1_{791EB015-D37F-4B07-ADAF-264005E510F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申込書" sheetId="6" r:id="rId1"/>
    <sheet name="選手登録" sheetId="1" r:id="rId2"/>
    <sheet name="ﾁｰﾑ登録" sheetId="8" r:id="rId3"/>
    <sheet name="学校名一覧表" sheetId="7" r:id="rId4"/>
    <sheet name="データ" sheetId="5" r:id="rId5"/>
  </sheets>
  <definedNames>
    <definedName name="dennwa">#REF!</definedName>
    <definedName name="gakkou">#REF!</definedName>
    <definedName name="jyuusyo">#REF!</definedName>
    <definedName name="komon">#REF!</definedName>
    <definedName name="koodo">#REF!</definedName>
    <definedName name="koucyo">#REF!</definedName>
    <definedName name="kyougi">#REF!</definedName>
    <definedName name="_xlnm.Print_Area" localSheetId="2">ﾁｰﾑ登録!$C$9:$O$99</definedName>
    <definedName name="_xlnm.Print_Area" localSheetId="4">データ!#REF!</definedName>
    <definedName name="_xlnm.Print_Area" localSheetId="3">学校名一覧表!$A$1:$G$320</definedName>
    <definedName name="_xlnm.Print_Area" localSheetId="0">申込書!$B$2:$F$24</definedName>
    <definedName name="_xlnm.Print_Area" localSheetId="1">選手登録!$B$3:$J$107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K9" i="1" l="1"/>
  <c r="AK10" i="1"/>
  <c r="F6" i="5"/>
  <c r="AK11" i="1"/>
  <c r="F7" i="5" s="1"/>
  <c r="AK12" i="1"/>
  <c r="F8" i="5" s="1"/>
  <c r="AK13" i="1"/>
  <c r="F9" i="5" s="1"/>
  <c r="AK14" i="1"/>
  <c r="F10" i="5" s="1"/>
  <c r="AK15" i="1"/>
  <c r="F11" i="5" s="1"/>
  <c r="AK16" i="1"/>
  <c r="F12" i="5" s="1"/>
  <c r="AK17" i="1"/>
  <c r="F13" i="5" s="1"/>
  <c r="AK18" i="1"/>
  <c r="F14" i="5"/>
  <c r="AK19" i="1"/>
  <c r="F15" i="5" s="1"/>
  <c r="AK20" i="1"/>
  <c r="F16" i="5" s="1"/>
  <c r="AK21" i="1"/>
  <c r="F17" i="5" s="1"/>
  <c r="AK22" i="1"/>
  <c r="F18" i="5" s="1"/>
  <c r="AK23" i="1"/>
  <c r="F19" i="5" s="1"/>
  <c r="AK24" i="1"/>
  <c r="AK25" i="1"/>
  <c r="F21" i="5" s="1"/>
  <c r="AK26" i="1"/>
  <c r="F22" i="5" s="1"/>
  <c r="AK27" i="1"/>
  <c r="F23" i="5" s="1"/>
  <c r="AK28" i="1"/>
  <c r="AK29" i="1"/>
  <c r="F25" i="5"/>
  <c r="AK30" i="1"/>
  <c r="F26" i="5" s="1"/>
  <c r="AK31" i="1"/>
  <c r="F27" i="5" s="1"/>
  <c r="AK32" i="1"/>
  <c r="AK33" i="1"/>
  <c r="F29" i="5" s="1"/>
  <c r="AK34" i="1"/>
  <c r="F30" i="5" s="1"/>
  <c r="AK35" i="1"/>
  <c r="F31" i="5" s="1"/>
  <c r="AK36" i="1"/>
  <c r="F32" i="5"/>
  <c r="AK37" i="1"/>
  <c r="F33" i="5" s="1"/>
  <c r="AK38" i="1"/>
  <c r="F34" i="5" s="1"/>
  <c r="AK39" i="1"/>
  <c r="F35" i="5" s="1"/>
  <c r="AK40" i="1"/>
  <c r="F36" i="5" s="1"/>
  <c r="AK41" i="1"/>
  <c r="F37" i="5" s="1"/>
  <c r="AK42" i="1"/>
  <c r="F38" i="5" s="1"/>
  <c r="AK43" i="1"/>
  <c r="F39" i="5" s="1"/>
  <c r="AK44" i="1"/>
  <c r="F40" i="5" s="1"/>
  <c r="AK45" i="1"/>
  <c r="F41" i="5" s="1"/>
  <c r="AK46" i="1"/>
  <c r="F42" i="5"/>
  <c r="AK47" i="1"/>
  <c r="F43" i="5" s="1"/>
  <c r="AK48" i="1"/>
  <c r="AK49" i="1"/>
  <c r="F45" i="5"/>
  <c r="AK50" i="1"/>
  <c r="F46" i="5" s="1"/>
  <c r="AK51" i="1"/>
  <c r="F47" i="5" s="1"/>
  <c r="AK52" i="1"/>
  <c r="F48" i="5" s="1"/>
  <c r="AK53" i="1"/>
  <c r="F49" i="5" s="1"/>
  <c r="AK54" i="1"/>
  <c r="F50" i="5" s="1"/>
  <c r="AK55" i="1"/>
  <c r="F51" i="5" s="1"/>
  <c r="AK56" i="1"/>
  <c r="F52" i="5" s="1"/>
  <c r="AK57" i="1"/>
  <c r="F53" i="5"/>
  <c r="AK58" i="1"/>
  <c r="F54" i="5" s="1"/>
  <c r="AK59" i="1"/>
  <c r="F55" i="5" s="1"/>
  <c r="AK60" i="1"/>
  <c r="F56" i="5" s="1"/>
  <c r="AK61" i="1"/>
  <c r="F57" i="5" s="1"/>
  <c r="AK62" i="1"/>
  <c r="F58" i="5" s="1"/>
  <c r="AK63" i="1"/>
  <c r="F59" i="5" s="1"/>
  <c r="AK64" i="1"/>
  <c r="F60" i="5" s="1"/>
  <c r="AK65" i="1"/>
  <c r="F61" i="5" s="1"/>
  <c r="AK66" i="1"/>
  <c r="F62" i="5" s="1"/>
  <c r="AK67" i="1"/>
  <c r="F63" i="5" s="1"/>
  <c r="AK68" i="1"/>
  <c r="F64" i="5" s="1"/>
  <c r="AK69" i="1"/>
  <c r="F65" i="5" s="1"/>
  <c r="AK70" i="1"/>
  <c r="F66" i="5" s="1"/>
  <c r="AK71" i="1"/>
  <c r="F67" i="5" s="1"/>
  <c r="AK72" i="1"/>
  <c r="F68" i="5" s="1"/>
  <c r="AK73" i="1"/>
  <c r="F69" i="5" s="1"/>
  <c r="AK74" i="1"/>
  <c r="F70" i="5" s="1"/>
  <c r="AK75" i="1"/>
  <c r="F71" i="5" s="1"/>
  <c r="AK76" i="1"/>
  <c r="F72" i="5" s="1"/>
  <c r="AK77" i="1"/>
  <c r="F73" i="5" s="1"/>
  <c r="AK78" i="1"/>
  <c r="F74" i="5" s="1"/>
  <c r="AK79" i="1"/>
  <c r="F75" i="5" s="1"/>
  <c r="AK80" i="1"/>
  <c r="F76" i="5" s="1"/>
  <c r="AK81" i="1"/>
  <c r="F77" i="5" s="1"/>
  <c r="AK82" i="1"/>
  <c r="F78" i="5" s="1"/>
  <c r="AK83" i="1"/>
  <c r="F79" i="5" s="1"/>
  <c r="AK84" i="1"/>
  <c r="F80" i="5" s="1"/>
  <c r="AK85" i="1"/>
  <c r="F81" i="5" s="1"/>
  <c r="AK86" i="1"/>
  <c r="F82" i="5" s="1"/>
  <c r="AK87" i="1"/>
  <c r="F83" i="5" s="1"/>
  <c r="AK88" i="1"/>
  <c r="F84" i="5" s="1"/>
  <c r="AK89" i="1"/>
  <c r="F85" i="5" s="1"/>
  <c r="AK90" i="1"/>
  <c r="F86" i="5" s="1"/>
  <c r="AK91" i="1"/>
  <c r="F87" i="5" s="1"/>
  <c r="AK92" i="1"/>
  <c r="F88" i="5" s="1"/>
  <c r="AK93" i="1"/>
  <c r="F89" i="5" s="1"/>
  <c r="AK94" i="1"/>
  <c r="F90" i="5" s="1"/>
  <c r="AK95" i="1"/>
  <c r="F91" i="5" s="1"/>
  <c r="AK96" i="1"/>
  <c r="F92" i="5" s="1"/>
  <c r="AK97" i="1"/>
  <c r="F93" i="5"/>
  <c r="AK98" i="1"/>
  <c r="F94" i="5" s="1"/>
  <c r="AK99" i="1"/>
  <c r="F95" i="5" s="1"/>
  <c r="AK100" i="1"/>
  <c r="F96" i="5" s="1"/>
  <c r="AK101" i="1"/>
  <c r="F97" i="5" s="1"/>
  <c r="AK102" i="1"/>
  <c r="F98" i="5" s="1"/>
  <c r="AK103" i="1"/>
  <c r="F99" i="5" s="1"/>
  <c r="AK104" i="1"/>
  <c r="F100" i="5" s="1"/>
  <c r="AK105" i="1"/>
  <c r="F101" i="5" s="1"/>
  <c r="AK106" i="1"/>
  <c r="F102" i="5" s="1"/>
  <c r="AK107" i="1"/>
  <c r="F103" i="5" s="1"/>
  <c r="AK8" i="1"/>
  <c r="F4" i="5" s="1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H176" i="7"/>
  <c r="H177" i="7"/>
  <c r="H178" i="7"/>
  <c r="H179" i="7"/>
  <c r="H180" i="7"/>
  <c r="H181" i="7"/>
  <c r="H182" i="7"/>
  <c r="H183" i="7"/>
  <c r="H184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204" i="7"/>
  <c r="H205" i="7"/>
  <c r="H206" i="7"/>
  <c r="H207" i="7"/>
  <c r="H208" i="7"/>
  <c r="H209" i="7"/>
  <c r="H210" i="7"/>
  <c r="H211" i="7"/>
  <c r="H212" i="7"/>
  <c r="H213" i="7"/>
  <c r="H214" i="7"/>
  <c r="H215" i="7"/>
  <c r="H216" i="7"/>
  <c r="H217" i="7"/>
  <c r="H218" i="7"/>
  <c r="H219" i="7"/>
  <c r="H220" i="7"/>
  <c r="H221" i="7"/>
  <c r="H222" i="7"/>
  <c r="H223" i="7"/>
  <c r="H224" i="7"/>
  <c r="H225" i="7"/>
  <c r="H226" i="7"/>
  <c r="H227" i="7"/>
  <c r="H228" i="7"/>
  <c r="H229" i="7"/>
  <c r="H230" i="7"/>
  <c r="H231" i="7"/>
  <c r="H232" i="7"/>
  <c r="H233" i="7"/>
  <c r="H234" i="7"/>
  <c r="H235" i="7"/>
  <c r="H236" i="7"/>
  <c r="H237" i="7"/>
  <c r="H238" i="7"/>
  <c r="H239" i="7"/>
  <c r="H240" i="7"/>
  <c r="H241" i="7"/>
  <c r="H242" i="7"/>
  <c r="H243" i="7"/>
  <c r="H244" i="7"/>
  <c r="H245" i="7"/>
  <c r="H246" i="7"/>
  <c r="H247" i="7"/>
  <c r="H248" i="7"/>
  <c r="H249" i="7"/>
  <c r="H250" i="7"/>
  <c r="H251" i="7"/>
  <c r="H252" i="7"/>
  <c r="H253" i="7"/>
  <c r="H254" i="7"/>
  <c r="H255" i="7"/>
  <c r="H256" i="7"/>
  <c r="H257" i="7"/>
  <c r="H258" i="7"/>
  <c r="H259" i="7"/>
  <c r="H260" i="7"/>
  <c r="H261" i="7"/>
  <c r="H262" i="7"/>
  <c r="H263" i="7"/>
  <c r="H264" i="7"/>
  <c r="H265" i="7"/>
  <c r="H266" i="7"/>
  <c r="H267" i="7"/>
  <c r="H268" i="7"/>
  <c r="H269" i="7"/>
  <c r="H270" i="7"/>
  <c r="H271" i="7"/>
  <c r="H272" i="7"/>
  <c r="H273" i="7"/>
  <c r="H274" i="7"/>
  <c r="H275" i="7"/>
  <c r="H276" i="7"/>
  <c r="H277" i="7"/>
  <c r="H278" i="7"/>
  <c r="H279" i="7"/>
  <c r="H280" i="7"/>
  <c r="H281" i="7"/>
  <c r="H282" i="7"/>
  <c r="H283" i="7"/>
  <c r="H284" i="7"/>
  <c r="H285" i="7"/>
  <c r="H286" i="7"/>
  <c r="H287" i="7"/>
  <c r="H288" i="7"/>
  <c r="H289" i="7"/>
  <c r="H290" i="7"/>
  <c r="H291" i="7"/>
  <c r="H292" i="7"/>
  <c r="H293" i="7"/>
  <c r="H294" i="7"/>
  <c r="H295" i="7"/>
  <c r="H296" i="7"/>
  <c r="H297" i="7"/>
  <c r="H298" i="7"/>
  <c r="H299" i="7"/>
  <c r="H300" i="7"/>
  <c r="H301" i="7"/>
  <c r="H302" i="7"/>
  <c r="H303" i="7"/>
  <c r="H304" i="7"/>
  <c r="H305" i="7"/>
  <c r="H306" i="7"/>
  <c r="H307" i="7"/>
  <c r="H308" i="7"/>
  <c r="H309" i="7"/>
  <c r="H310" i="7"/>
  <c r="H311" i="7"/>
  <c r="H312" i="7"/>
  <c r="H313" i="7"/>
  <c r="H314" i="7"/>
  <c r="H315" i="7"/>
  <c r="H316" i="7"/>
  <c r="H317" i="7"/>
  <c r="H318" i="7"/>
  <c r="H319" i="7"/>
  <c r="H320" i="7"/>
  <c r="H3" i="7"/>
  <c r="AC15" i="5"/>
  <c r="AC16" i="5"/>
  <c r="AC17" i="5"/>
  <c r="AC18" i="5"/>
  <c r="AC19" i="5"/>
  <c r="AC20" i="5"/>
  <c r="AC21" i="5"/>
  <c r="AC22" i="5"/>
  <c r="AC14" i="5"/>
  <c r="AA93" i="8"/>
  <c r="AB93" i="8" s="1"/>
  <c r="AC92" i="8"/>
  <c r="AB92" i="8"/>
  <c r="AA91" i="8"/>
  <c r="AC83" i="8"/>
  <c r="AB83" i="8"/>
  <c r="AA83" i="8" s="1"/>
  <c r="AA82" i="8"/>
  <c r="AC74" i="8"/>
  <c r="AB74" i="8"/>
  <c r="AA74" i="8" s="1"/>
  <c r="AA73" i="8"/>
  <c r="AC65" i="8"/>
  <c r="AB65" i="8"/>
  <c r="AA65" i="8" s="1"/>
  <c r="AC56" i="8"/>
  <c r="AB56" i="8"/>
  <c r="AA56" i="8" s="1"/>
  <c r="AA55" i="8"/>
  <c r="AC47" i="8"/>
  <c r="AB47" i="8"/>
  <c r="AA47" i="8" s="1"/>
  <c r="AA46" i="8"/>
  <c r="AC38" i="8"/>
  <c r="AB38" i="8"/>
  <c r="AA38" i="8" s="1"/>
  <c r="AA37" i="8"/>
  <c r="AC29" i="8"/>
  <c r="AB29" i="8"/>
  <c r="AA29" i="8" s="1"/>
  <c r="AA28" i="8"/>
  <c r="AC20" i="8"/>
  <c r="AB20" i="8"/>
  <c r="AA20" i="8" s="1"/>
  <c r="AA19" i="8"/>
  <c r="AC11" i="8"/>
  <c r="AB11" i="8"/>
  <c r="AA11" i="8" s="1"/>
  <c r="AA10" i="8"/>
  <c r="AC4" i="5"/>
  <c r="V92" i="8"/>
  <c r="U92" i="8"/>
  <c r="T92" i="8" s="1"/>
  <c r="V83" i="8"/>
  <c r="U83" i="8"/>
  <c r="T83" i="8" s="1"/>
  <c r="V74" i="8"/>
  <c r="U74" i="8"/>
  <c r="T74" i="8" s="1"/>
  <c r="V65" i="8"/>
  <c r="U65" i="8"/>
  <c r="T65" i="8" s="1"/>
  <c r="V56" i="8"/>
  <c r="U56" i="8"/>
  <c r="T56" i="8" s="1"/>
  <c r="V47" i="8"/>
  <c r="U47" i="8"/>
  <c r="T47" i="8" s="1"/>
  <c r="V38" i="8"/>
  <c r="U38" i="8"/>
  <c r="T38" i="8" s="1"/>
  <c r="V29" i="8"/>
  <c r="U29" i="8"/>
  <c r="T29" i="8" s="1"/>
  <c r="V20" i="8"/>
  <c r="U20" i="8"/>
  <c r="T20" i="8" s="1"/>
  <c r="V11" i="8"/>
  <c r="U11" i="8"/>
  <c r="T11" i="8" s="1"/>
  <c r="T91" i="8"/>
  <c r="T82" i="8"/>
  <c r="T73" i="8"/>
  <c r="T64" i="8"/>
  <c r="T55" i="8"/>
  <c r="T46" i="8"/>
  <c r="T37" i="8"/>
  <c r="T28" i="8"/>
  <c r="T19" i="8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8" i="1"/>
  <c r="T6" i="8"/>
  <c r="U6" i="8" s="1"/>
  <c r="T4" i="8"/>
  <c r="T39" i="8"/>
  <c r="U39" i="8" s="1"/>
  <c r="AA84" i="8"/>
  <c r="AB84" i="8" s="1"/>
  <c r="T10" i="8"/>
  <c r="AG93" i="8"/>
  <c r="AG84" i="8"/>
  <c r="AG75" i="8"/>
  <c r="AG66" i="8"/>
  <c r="AG57" i="8"/>
  <c r="AG48" i="8"/>
  <c r="AG39" i="8"/>
  <c r="AG30" i="8"/>
  <c r="AG21" i="8"/>
  <c r="AG12" i="8"/>
  <c r="AG28" i="8"/>
  <c r="AG29" i="8"/>
  <c r="AG31" i="8"/>
  <c r="AG32" i="8"/>
  <c r="AG33" i="8"/>
  <c r="AG34" i="8"/>
  <c r="AG35" i="8"/>
  <c r="AG36" i="8"/>
  <c r="AG37" i="8"/>
  <c r="AG38" i="8"/>
  <c r="AG40" i="8"/>
  <c r="AG41" i="8"/>
  <c r="AG42" i="8"/>
  <c r="AG43" i="8"/>
  <c r="AG44" i="8"/>
  <c r="AG45" i="8"/>
  <c r="AG46" i="8"/>
  <c r="AG47" i="8"/>
  <c r="AG49" i="8"/>
  <c r="AG50" i="8"/>
  <c r="AG51" i="8"/>
  <c r="AG52" i="8"/>
  <c r="AG53" i="8"/>
  <c r="AG54" i="8"/>
  <c r="AG55" i="8"/>
  <c r="AG56" i="8"/>
  <c r="AG58" i="8"/>
  <c r="AG59" i="8"/>
  <c r="AG60" i="8"/>
  <c r="AG61" i="8"/>
  <c r="AG62" i="8"/>
  <c r="AG63" i="8"/>
  <c r="AG64" i="8"/>
  <c r="AG65" i="8"/>
  <c r="AG67" i="8"/>
  <c r="AG68" i="8"/>
  <c r="AG69" i="8"/>
  <c r="AG70" i="8"/>
  <c r="AG71" i="8"/>
  <c r="AG72" i="8"/>
  <c r="AG73" i="8"/>
  <c r="AG74" i="8"/>
  <c r="AG76" i="8"/>
  <c r="AG77" i="8"/>
  <c r="AG78" i="8"/>
  <c r="AG79" i="8"/>
  <c r="AG80" i="8"/>
  <c r="AG81" i="8"/>
  <c r="AG82" i="8"/>
  <c r="AG83" i="8"/>
  <c r="AG85" i="8"/>
  <c r="AG86" i="8"/>
  <c r="AG87" i="8"/>
  <c r="AG88" i="8"/>
  <c r="AG89" i="8"/>
  <c r="AG90" i="8"/>
  <c r="AG91" i="8"/>
  <c r="AG92" i="8"/>
  <c r="AG94" i="8"/>
  <c r="AG95" i="8"/>
  <c r="AG96" i="8"/>
  <c r="AG97" i="8"/>
  <c r="AG98" i="8"/>
  <c r="AG99" i="8"/>
  <c r="AG27" i="8"/>
  <c r="AG26" i="8"/>
  <c r="AG25" i="8"/>
  <c r="AG24" i="8"/>
  <c r="AG23" i="8"/>
  <c r="AG22" i="8"/>
  <c r="AG20" i="8"/>
  <c r="AG19" i="8"/>
  <c r="AG14" i="8"/>
  <c r="AG15" i="8"/>
  <c r="AG16" i="8"/>
  <c r="AG17" i="8"/>
  <c r="AG18" i="8"/>
  <c r="AG13" i="8"/>
  <c r="AG11" i="8"/>
  <c r="AG10" i="8"/>
  <c r="L99" i="8"/>
  <c r="O123" i="5" s="1"/>
  <c r="L97" i="8"/>
  <c r="AB97" i="8" s="1"/>
  <c r="L85" i="8"/>
  <c r="L79" i="8"/>
  <c r="AA79" i="8" s="1"/>
  <c r="L67" i="8"/>
  <c r="AC67" i="8" s="1"/>
  <c r="L61" i="8"/>
  <c r="O97" i="5" s="1"/>
  <c r="L49" i="8"/>
  <c r="N88" i="5" s="1"/>
  <c r="M88" i="5" s="1"/>
  <c r="L43" i="8"/>
  <c r="AA43" i="8" s="1"/>
  <c r="L31" i="8"/>
  <c r="AA31" i="8" s="1"/>
  <c r="L25" i="8"/>
  <c r="L18" i="8"/>
  <c r="L17" i="8"/>
  <c r="L16" i="8"/>
  <c r="N67" i="5" s="1"/>
  <c r="M67" i="5" s="1"/>
  <c r="L15" i="8"/>
  <c r="AA15" i="8" s="1"/>
  <c r="E94" i="8"/>
  <c r="T94" i="8" s="1"/>
  <c r="Y22" i="5" s="1"/>
  <c r="E76" i="8"/>
  <c r="E58" i="8"/>
  <c r="T58" i="8" s="1"/>
  <c r="Y18" i="5" s="1"/>
  <c r="AB18" i="5" s="1"/>
  <c r="E31" i="8"/>
  <c r="E25" i="8"/>
  <c r="T25" i="8" s="1"/>
  <c r="E22" i="8"/>
  <c r="O10" i="5" s="1"/>
  <c r="AD9" i="1"/>
  <c r="AM9" i="1" s="1"/>
  <c r="C5" i="5" s="1"/>
  <c r="AF9" i="1"/>
  <c r="D5" i="5" s="1"/>
  <c r="AG9" i="1"/>
  <c r="I5" i="5" s="1"/>
  <c r="AH9" i="1"/>
  <c r="E5" i="5"/>
  <c r="F5" i="5"/>
  <c r="AL9" i="1"/>
  <c r="G5" i="5" s="1"/>
  <c r="AD10" i="1"/>
  <c r="AM10" i="1" s="1"/>
  <c r="AF10" i="1"/>
  <c r="D6" i="5" s="1"/>
  <c r="AG10" i="1"/>
  <c r="I6" i="5" s="1"/>
  <c r="AH10" i="1"/>
  <c r="E6" i="5" s="1"/>
  <c r="AL10" i="1"/>
  <c r="G6" i="5" s="1"/>
  <c r="E42" i="8"/>
  <c r="N24" i="5" s="1"/>
  <c r="M24" i="5" s="1"/>
  <c r="AD11" i="1"/>
  <c r="AF11" i="1"/>
  <c r="D7" i="5" s="1"/>
  <c r="AG11" i="1"/>
  <c r="I7" i="5" s="1"/>
  <c r="AM11" i="1"/>
  <c r="AH11" i="1"/>
  <c r="E7" i="5"/>
  <c r="AL11" i="1"/>
  <c r="G7" i="5" s="1"/>
  <c r="AD12" i="1"/>
  <c r="AM12" i="1" s="1"/>
  <c r="L98" i="8"/>
  <c r="N122" i="5" s="1"/>
  <c r="M122" i="5" s="1"/>
  <c r="AF12" i="1"/>
  <c r="D8" i="5" s="1"/>
  <c r="AG12" i="1"/>
  <c r="I8" i="5" s="1"/>
  <c r="AH12" i="1"/>
  <c r="E8" i="5" s="1"/>
  <c r="AL12" i="1"/>
  <c r="G8" i="5" s="1"/>
  <c r="AD13" i="1"/>
  <c r="AM13" i="1" s="1"/>
  <c r="C9" i="5" s="1"/>
  <c r="AF13" i="1"/>
  <c r="D9" i="5" s="1"/>
  <c r="AG13" i="1"/>
  <c r="I9" i="5" s="1"/>
  <c r="AH13" i="1"/>
  <c r="E9" i="5" s="1"/>
  <c r="AL13" i="1"/>
  <c r="G9" i="5" s="1"/>
  <c r="AD14" i="1"/>
  <c r="AM14" i="1" s="1"/>
  <c r="AF14" i="1"/>
  <c r="D10" i="5" s="1"/>
  <c r="AG14" i="1"/>
  <c r="I10" i="5" s="1"/>
  <c r="AH14" i="1"/>
  <c r="E10" i="5" s="1"/>
  <c r="AL14" i="1"/>
  <c r="G10" i="5" s="1"/>
  <c r="AD15" i="1"/>
  <c r="AM15" i="1"/>
  <c r="C11" i="5" s="1"/>
  <c r="AF15" i="1"/>
  <c r="D11" i="5" s="1"/>
  <c r="AG15" i="1"/>
  <c r="I11" i="5" s="1"/>
  <c r="AH15" i="1"/>
  <c r="E11" i="5"/>
  <c r="AL15" i="1"/>
  <c r="G11" i="5" s="1"/>
  <c r="AD16" i="1"/>
  <c r="AF16" i="1"/>
  <c r="D12" i="5"/>
  <c r="AG16" i="1"/>
  <c r="I12" i="5" s="1"/>
  <c r="AH16" i="1"/>
  <c r="E12" i="5" s="1"/>
  <c r="AI16" i="1"/>
  <c r="H12" i="5" s="1"/>
  <c r="AJ16" i="1"/>
  <c r="B12" i="5" s="1"/>
  <c r="AL16" i="1"/>
  <c r="G12" i="5" s="1"/>
  <c r="AM16" i="1"/>
  <c r="C12" i="5" s="1"/>
  <c r="AD17" i="1"/>
  <c r="AM17" i="1" s="1"/>
  <c r="C13" i="5" s="1"/>
  <c r="AF17" i="1"/>
  <c r="D13" i="5" s="1"/>
  <c r="AG17" i="1"/>
  <c r="I13" i="5" s="1"/>
  <c r="AH17" i="1"/>
  <c r="E13" i="5" s="1"/>
  <c r="AI17" i="1"/>
  <c r="H13" i="5" s="1"/>
  <c r="AJ17" i="1"/>
  <c r="B13" i="5" s="1"/>
  <c r="AL17" i="1"/>
  <c r="G13" i="5" s="1"/>
  <c r="AD18" i="1"/>
  <c r="AM18" i="1" s="1"/>
  <c r="C14" i="5" s="1"/>
  <c r="AF18" i="1"/>
  <c r="D14" i="5" s="1"/>
  <c r="AG18" i="1"/>
  <c r="I14" i="5" s="1"/>
  <c r="AH18" i="1"/>
  <c r="E14" i="5" s="1"/>
  <c r="AI18" i="1"/>
  <c r="H14" i="5" s="1"/>
  <c r="AJ18" i="1"/>
  <c r="B14" i="5" s="1"/>
  <c r="AL18" i="1"/>
  <c r="G14" i="5" s="1"/>
  <c r="AD19" i="1"/>
  <c r="AM19" i="1" s="1"/>
  <c r="C15" i="5" s="1"/>
  <c r="AF19" i="1"/>
  <c r="D15" i="5" s="1"/>
  <c r="AG19" i="1"/>
  <c r="I15" i="5" s="1"/>
  <c r="AH19" i="1"/>
  <c r="E15" i="5" s="1"/>
  <c r="AI19" i="1"/>
  <c r="H15" i="5" s="1"/>
  <c r="AJ19" i="1"/>
  <c r="B15" i="5" s="1"/>
  <c r="AL19" i="1"/>
  <c r="G15" i="5" s="1"/>
  <c r="AD20" i="1"/>
  <c r="AM20" i="1" s="1"/>
  <c r="C16" i="5" s="1"/>
  <c r="AF20" i="1"/>
  <c r="D16" i="5" s="1"/>
  <c r="AG20" i="1"/>
  <c r="I16" i="5" s="1"/>
  <c r="AH20" i="1"/>
  <c r="E16" i="5" s="1"/>
  <c r="AI20" i="1"/>
  <c r="H16" i="5" s="1"/>
  <c r="AJ20" i="1"/>
  <c r="B16" i="5" s="1"/>
  <c r="AL20" i="1"/>
  <c r="G16" i="5" s="1"/>
  <c r="AD21" i="1"/>
  <c r="AM21" i="1" s="1"/>
  <c r="C17" i="5" s="1"/>
  <c r="AF21" i="1"/>
  <c r="D17" i="5" s="1"/>
  <c r="AG21" i="1"/>
  <c r="I17" i="5" s="1"/>
  <c r="AH21" i="1"/>
  <c r="E17" i="5" s="1"/>
  <c r="AI21" i="1"/>
  <c r="H17" i="5" s="1"/>
  <c r="AJ21" i="1"/>
  <c r="B17" i="5" s="1"/>
  <c r="AL21" i="1"/>
  <c r="G17" i="5" s="1"/>
  <c r="AD22" i="1"/>
  <c r="AM22" i="1" s="1"/>
  <c r="C18" i="5" s="1"/>
  <c r="AF22" i="1"/>
  <c r="D18" i="5" s="1"/>
  <c r="AG22" i="1"/>
  <c r="I18" i="5" s="1"/>
  <c r="AH22" i="1"/>
  <c r="E18" i="5" s="1"/>
  <c r="AI22" i="1"/>
  <c r="H18" i="5" s="1"/>
  <c r="AJ22" i="1"/>
  <c r="B18" i="5" s="1"/>
  <c r="AL22" i="1"/>
  <c r="G18" i="5" s="1"/>
  <c r="AD23" i="1"/>
  <c r="AM23" i="1" s="1"/>
  <c r="C19" i="5" s="1"/>
  <c r="AF23" i="1"/>
  <c r="D19" i="5" s="1"/>
  <c r="AG23" i="1"/>
  <c r="I19" i="5" s="1"/>
  <c r="AH23" i="1"/>
  <c r="E19" i="5" s="1"/>
  <c r="AI23" i="1"/>
  <c r="H19" i="5" s="1"/>
  <c r="AJ23" i="1"/>
  <c r="B19" i="5" s="1"/>
  <c r="AL23" i="1"/>
  <c r="G19" i="5" s="1"/>
  <c r="AD24" i="1"/>
  <c r="AF24" i="1"/>
  <c r="D20" i="5" s="1"/>
  <c r="AG24" i="1"/>
  <c r="I20" i="5" s="1"/>
  <c r="AH24" i="1"/>
  <c r="E20" i="5" s="1"/>
  <c r="AI24" i="1"/>
  <c r="H20" i="5" s="1"/>
  <c r="AJ24" i="1"/>
  <c r="B20" i="5" s="1"/>
  <c r="F20" i="5"/>
  <c r="AL24" i="1"/>
  <c r="G20" i="5" s="1"/>
  <c r="AM24" i="1"/>
  <c r="C20" i="5" s="1"/>
  <c r="AD25" i="1"/>
  <c r="AF25" i="1"/>
  <c r="D21" i="5" s="1"/>
  <c r="AG25" i="1"/>
  <c r="I21" i="5" s="1"/>
  <c r="AH25" i="1"/>
  <c r="E21" i="5" s="1"/>
  <c r="AI25" i="1"/>
  <c r="H21" i="5" s="1"/>
  <c r="AJ25" i="1"/>
  <c r="B21" i="5" s="1"/>
  <c r="AL25" i="1"/>
  <c r="G21" i="5" s="1"/>
  <c r="AM25" i="1"/>
  <c r="C21" i="5" s="1"/>
  <c r="AD26" i="1"/>
  <c r="AF26" i="1"/>
  <c r="D22" i="5" s="1"/>
  <c r="AG26" i="1"/>
  <c r="I22" i="5" s="1"/>
  <c r="AH26" i="1"/>
  <c r="E22" i="5" s="1"/>
  <c r="AI26" i="1"/>
  <c r="H22" i="5" s="1"/>
  <c r="AJ26" i="1"/>
  <c r="B22" i="5" s="1"/>
  <c r="AL26" i="1"/>
  <c r="G22" i="5" s="1"/>
  <c r="AM26" i="1"/>
  <c r="C22" i="5" s="1"/>
  <c r="AD27" i="1"/>
  <c r="AF27" i="1"/>
  <c r="D23" i="5" s="1"/>
  <c r="AG27" i="1"/>
  <c r="I23" i="5" s="1"/>
  <c r="AH27" i="1"/>
  <c r="E23" i="5" s="1"/>
  <c r="AI27" i="1"/>
  <c r="H23" i="5" s="1"/>
  <c r="AJ27" i="1"/>
  <c r="B23" i="5" s="1"/>
  <c r="AL27" i="1"/>
  <c r="G23" i="5" s="1"/>
  <c r="AM27" i="1"/>
  <c r="C23" i="5" s="1"/>
  <c r="AD28" i="1"/>
  <c r="AM28" i="1" s="1"/>
  <c r="C24" i="5" s="1"/>
  <c r="AF28" i="1"/>
  <c r="D24" i="5" s="1"/>
  <c r="AG28" i="1"/>
  <c r="I24" i="5" s="1"/>
  <c r="AH28" i="1"/>
  <c r="E24" i="5" s="1"/>
  <c r="AI28" i="1"/>
  <c r="H24" i="5" s="1"/>
  <c r="AJ28" i="1"/>
  <c r="B24" i="5" s="1"/>
  <c r="F24" i="5"/>
  <c r="AL28" i="1"/>
  <c r="G24" i="5" s="1"/>
  <c r="AD29" i="1"/>
  <c r="AF29" i="1"/>
  <c r="D25" i="5" s="1"/>
  <c r="AG29" i="1"/>
  <c r="I25" i="5" s="1"/>
  <c r="AH29" i="1"/>
  <c r="E25" i="5" s="1"/>
  <c r="AI29" i="1"/>
  <c r="H25" i="5" s="1"/>
  <c r="AJ29" i="1"/>
  <c r="B25" i="5" s="1"/>
  <c r="AL29" i="1"/>
  <c r="G25" i="5" s="1"/>
  <c r="AM29" i="1"/>
  <c r="C25" i="5" s="1"/>
  <c r="AD30" i="1"/>
  <c r="AF30" i="1"/>
  <c r="D26" i="5" s="1"/>
  <c r="AG30" i="1"/>
  <c r="I26" i="5" s="1"/>
  <c r="AH30" i="1"/>
  <c r="E26" i="5" s="1"/>
  <c r="AI30" i="1"/>
  <c r="H26" i="5" s="1"/>
  <c r="AJ30" i="1"/>
  <c r="B26" i="5" s="1"/>
  <c r="AL30" i="1"/>
  <c r="G26" i="5" s="1"/>
  <c r="AM30" i="1"/>
  <c r="C26" i="5" s="1"/>
  <c r="AD31" i="1"/>
  <c r="AF31" i="1"/>
  <c r="D27" i="5" s="1"/>
  <c r="AG31" i="1"/>
  <c r="I27" i="5" s="1"/>
  <c r="AH31" i="1"/>
  <c r="E27" i="5" s="1"/>
  <c r="AI31" i="1"/>
  <c r="H27" i="5" s="1"/>
  <c r="AJ31" i="1"/>
  <c r="B27" i="5" s="1"/>
  <c r="AL31" i="1"/>
  <c r="G27" i="5" s="1"/>
  <c r="AM31" i="1"/>
  <c r="C27" i="5" s="1"/>
  <c r="AD32" i="1"/>
  <c r="AM32" i="1" s="1"/>
  <c r="C28" i="5" s="1"/>
  <c r="AF32" i="1"/>
  <c r="D28" i="5" s="1"/>
  <c r="AG32" i="1"/>
  <c r="I28" i="5" s="1"/>
  <c r="AH32" i="1"/>
  <c r="E28" i="5" s="1"/>
  <c r="AI32" i="1"/>
  <c r="H28" i="5" s="1"/>
  <c r="AJ32" i="1"/>
  <c r="B28" i="5" s="1"/>
  <c r="F28" i="5"/>
  <c r="AL32" i="1"/>
  <c r="G28" i="5" s="1"/>
  <c r="AD33" i="1"/>
  <c r="AF33" i="1"/>
  <c r="D29" i="5" s="1"/>
  <c r="AG33" i="1"/>
  <c r="I29" i="5" s="1"/>
  <c r="AH33" i="1"/>
  <c r="E29" i="5" s="1"/>
  <c r="AI33" i="1"/>
  <c r="H29" i="5" s="1"/>
  <c r="AJ33" i="1"/>
  <c r="B29" i="5" s="1"/>
  <c r="AL33" i="1"/>
  <c r="G29" i="5" s="1"/>
  <c r="AM33" i="1"/>
  <c r="C29" i="5" s="1"/>
  <c r="AD34" i="1"/>
  <c r="AM34" i="1" s="1"/>
  <c r="C30" i="5" s="1"/>
  <c r="AF34" i="1"/>
  <c r="D30" i="5" s="1"/>
  <c r="AG34" i="1"/>
  <c r="I30" i="5" s="1"/>
  <c r="AH34" i="1"/>
  <c r="E30" i="5" s="1"/>
  <c r="AI34" i="1"/>
  <c r="H30" i="5" s="1"/>
  <c r="AJ34" i="1"/>
  <c r="B30" i="5" s="1"/>
  <c r="AL34" i="1"/>
  <c r="G30" i="5" s="1"/>
  <c r="AD35" i="1"/>
  <c r="AF35" i="1"/>
  <c r="D31" i="5" s="1"/>
  <c r="AG35" i="1"/>
  <c r="I31" i="5" s="1"/>
  <c r="AH35" i="1"/>
  <c r="E31" i="5" s="1"/>
  <c r="AI35" i="1"/>
  <c r="H31" i="5" s="1"/>
  <c r="AJ35" i="1"/>
  <c r="B31" i="5" s="1"/>
  <c r="AL35" i="1"/>
  <c r="G31" i="5"/>
  <c r="AM35" i="1"/>
  <c r="C31" i="5" s="1"/>
  <c r="AD36" i="1"/>
  <c r="AF36" i="1"/>
  <c r="D32" i="5" s="1"/>
  <c r="AG36" i="1"/>
  <c r="I32" i="5" s="1"/>
  <c r="AH36" i="1"/>
  <c r="E32" i="5" s="1"/>
  <c r="AI36" i="1"/>
  <c r="H32" i="5" s="1"/>
  <c r="AJ36" i="1"/>
  <c r="B32" i="5" s="1"/>
  <c r="AL36" i="1"/>
  <c r="G32" i="5" s="1"/>
  <c r="AM36" i="1"/>
  <c r="C32" i="5" s="1"/>
  <c r="AD37" i="1"/>
  <c r="AF37" i="1"/>
  <c r="D33" i="5" s="1"/>
  <c r="AG37" i="1"/>
  <c r="I33" i="5" s="1"/>
  <c r="AH37" i="1"/>
  <c r="E33" i="5" s="1"/>
  <c r="AI37" i="1"/>
  <c r="H33" i="5" s="1"/>
  <c r="AJ37" i="1"/>
  <c r="B33" i="5" s="1"/>
  <c r="AL37" i="1"/>
  <c r="G33" i="5" s="1"/>
  <c r="AM37" i="1"/>
  <c r="C33" i="5" s="1"/>
  <c r="AD38" i="1"/>
  <c r="AF38" i="1"/>
  <c r="D34" i="5" s="1"/>
  <c r="AG38" i="1"/>
  <c r="I34" i="5" s="1"/>
  <c r="AH38" i="1"/>
  <c r="E34" i="5" s="1"/>
  <c r="AI38" i="1"/>
  <c r="H34" i="5" s="1"/>
  <c r="AJ38" i="1"/>
  <c r="B34" i="5" s="1"/>
  <c r="AL38" i="1"/>
  <c r="G34" i="5" s="1"/>
  <c r="AM38" i="1"/>
  <c r="C34" i="5" s="1"/>
  <c r="AD39" i="1"/>
  <c r="AF39" i="1"/>
  <c r="D35" i="5" s="1"/>
  <c r="AG39" i="1"/>
  <c r="I35" i="5" s="1"/>
  <c r="AH39" i="1"/>
  <c r="E35" i="5" s="1"/>
  <c r="AI39" i="1"/>
  <c r="H35" i="5" s="1"/>
  <c r="AJ39" i="1"/>
  <c r="B35" i="5" s="1"/>
  <c r="AL39" i="1"/>
  <c r="G35" i="5" s="1"/>
  <c r="AM39" i="1"/>
  <c r="C35" i="5" s="1"/>
  <c r="AD40" i="1"/>
  <c r="AM40" i="1" s="1"/>
  <c r="C36" i="5" s="1"/>
  <c r="AF40" i="1"/>
  <c r="D36" i="5" s="1"/>
  <c r="AG40" i="1"/>
  <c r="I36" i="5" s="1"/>
  <c r="AH40" i="1"/>
  <c r="E36" i="5" s="1"/>
  <c r="AI40" i="1"/>
  <c r="H36" i="5" s="1"/>
  <c r="AJ40" i="1"/>
  <c r="B36" i="5" s="1"/>
  <c r="AL40" i="1"/>
  <c r="G36" i="5" s="1"/>
  <c r="AD41" i="1"/>
  <c r="AF41" i="1"/>
  <c r="D37" i="5" s="1"/>
  <c r="AG41" i="1"/>
  <c r="I37" i="5" s="1"/>
  <c r="AH41" i="1"/>
  <c r="E37" i="5" s="1"/>
  <c r="AI41" i="1"/>
  <c r="H37" i="5" s="1"/>
  <c r="AJ41" i="1"/>
  <c r="B37" i="5" s="1"/>
  <c r="AL41" i="1"/>
  <c r="G37" i="5" s="1"/>
  <c r="AM41" i="1"/>
  <c r="C37" i="5" s="1"/>
  <c r="AD42" i="1"/>
  <c r="AF42" i="1"/>
  <c r="D38" i="5" s="1"/>
  <c r="AG42" i="1"/>
  <c r="I38" i="5" s="1"/>
  <c r="AH42" i="1"/>
  <c r="E38" i="5" s="1"/>
  <c r="AI42" i="1"/>
  <c r="H38" i="5" s="1"/>
  <c r="AJ42" i="1"/>
  <c r="B38" i="5" s="1"/>
  <c r="AL42" i="1"/>
  <c r="G38" i="5" s="1"/>
  <c r="AM42" i="1"/>
  <c r="C38" i="5" s="1"/>
  <c r="AD43" i="1"/>
  <c r="AF43" i="1"/>
  <c r="D39" i="5" s="1"/>
  <c r="AG43" i="1"/>
  <c r="I39" i="5" s="1"/>
  <c r="AH43" i="1"/>
  <c r="E39" i="5" s="1"/>
  <c r="AI43" i="1"/>
  <c r="H39" i="5" s="1"/>
  <c r="AJ43" i="1"/>
  <c r="B39" i="5" s="1"/>
  <c r="AL43" i="1"/>
  <c r="G39" i="5" s="1"/>
  <c r="AM43" i="1"/>
  <c r="C39" i="5" s="1"/>
  <c r="AD44" i="1"/>
  <c r="AF44" i="1"/>
  <c r="D40" i="5" s="1"/>
  <c r="AG44" i="1"/>
  <c r="I40" i="5" s="1"/>
  <c r="AH44" i="1"/>
  <c r="E40" i="5" s="1"/>
  <c r="AI44" i="1"/>
  <c r="H40" i="5" s="1"/>
  <c r="AJ44" i="1"/>
  <c r="B40" i="5" s="1"/>
  <c r="AL44" i="1"/>
  <c r="G40" i="5" s="1"/>
  <c r="AM44" i="1"/>
  <c r="C40" i="5" s="1"/>
  <c r="AD45" i="1"/>
  <c r="AF45" i="1"/>
  <c r="D41" i="5" s="1"/>
  <c r="AG45" i="1"/>
  <c r="I41" i="5" s="1"/>
  <c r="AH45" i="1"/>
  <c r="E41" i="5" s="1"/>
  <c r="AI45" i="1"/>
  <c r="H41" i="5" s="1"/>
  <c r="AJ45" i="1"/>
  <c r="B41" i="5" s="1"/>
  <c r="AL45" i="1"/>
  <c r="G41" i="5" s="1"/>
  <c r="AM45" i="1"/>
  <c r="C41" i="5" s="1"/>
  <c r="AD46" i="1"/>
  <c r="AF46" i="1"/>
  <c r="D42" i="5" s="1"/>
  <c r="AG46" i="1"/>
  <c r="I42" i="5" s="1"/>
  <c r="AH46" i="1"/>
  <c r="E42" i="5" s="1"/>
  <c r="AI46" i="1"/>
  <c r="H42" i="5" s="1"/>
  <c r="AJ46" i="1"/>
  <c r="B42" i="5" s="1"/>
  <c r="AL46" i="1"/>
  <c r="G42" i="5" s="1"/>
  <c r="AM46" i="1"/>
  <c r="C42" i="5" s="1"/>
  <c r="AD47" i="1"/>
  <c r="AF47" i="1"/>
  <c r="D43" i="5" s="1"/>
  <c r="AG47" i="1"/>
  <c r="I43" i="5" s="1"/>
  <c r="AH47" i="1"/>
  <c r="E43" i="5" s="1"/>
  <c r="AI47" i="1"/>
  <c r="H43" i="5" s="1"/>
  <c r="AJ47" i="1"/>
  <c r="B43" i="5" s="1"/>
  <c r="AL47" i="1"/>
  <c r="G43" i="5" s="1"/>
  <c r="AM47" i="1"/>
  <c r="C43" i="5" s="1"/>
  <c r="AD48" i="1"/>
  <c r="AF48" i="1"/>
  <c r="D44" i="5" s="1"/>
  <c r="AG48" i="1"/>
  <c r="I44" i="5" s="1"/>
  <c r="AH48" i="1"/>
  <c r="E44" i="5" s="1"/>
  <c r="AI48" i="1"/>
  <c r="H44" i="5" s="1"/>
  <c r="AJ48" i="1"/>
  <c r="B44" i="5" s="1"/>
  <c r="F44" i="5"/>
  <c r="AL48" i="1"/>
  <c r="G44" i="5" s="1"/>
  <c r="AM48" i="1"/>
  <c r="C44" i="5" s="1"/>
  <c r="AD49" i="1"/>
  <c r="AF49" i="1"/>
  <c r="D45" i="5" s="1"/>
  <c r="AG49" i="1"/>
  <c r="I45" i="5" s="1"/>
  <c r="AH49" i="1"/>
  <c r="E45" i="5" s="1"/>
  <c r="AI49" i="1"/>
  <c r="H45" i="5" s="1"/>
  <c r="AJ49" i="1"/>
  <c r="B45" i="5" s="1"/>
  <c r="AL49" i="1"/>
  <c r="G45" i="5" s="1"/>
  <c r="AM49" i="1"/>
  <c r="C45" i="5" s="1"/>
  <c r="AD50" i="1"/>
  <c r="AM50" i="1" s="1"/>
  <c r="C46" i="5" s="1"/>
  <c r="AF50" i="1"/>
  <c r="D46" i="5" s="1"/>
  <c r="AG50" i="1"/>
  <c r="I46" i="5" s="1"/>
  <c r="AH50" i="1"/>
  <c r="E46" i="5" s="1"/>
  <c r="AI50" i="1"/>
  <c r="H46" i="5" s="1"/>
  <c r="AJ50" i="1"/>
  <c r="B46" i="5" s="1"/>
  <c r="AL50" i="1"/>
  <c r="G46" i="5" s="1"/>
  <c r="AD51" i="1"/>
  <c r="AM51" i="1" s="1"/>
  <c r="C47" i="5" s="1"/>
  <c r="AF51" i="1"/>
  <c r="D47" i="5" s="1"/>
  <c r="AG51" i="1"/>
  <c r="I47" i="5" s="1"/>
  <c r="AH51" i="1"/>
  <c r="E47" i="5" s="1"/>
  <c r="AI51" i="1"/>
  <c r="H47" i="5" s="1"/>
  <c r="AJ51" i="1"/>
  <c r="B47" i="5" s="1"/>
  <c r="AL51" i="1"/>
  <c r="G47" i="5" s="1"/>
  <c r="AD52" i="1"/>
  <c r="AM52" i="1" s="1"/>
  <c r="C48" i="5" s="1"/>
  <c r="AF52" i="1"/>
  <c r="D48" i="5" s="1"/>
  <c r="AG52" i="1"/>
  <c r="I48" i="5" s="1"/>
  <c r="AH52" i="1"/>
  <c r="E48" i="5" s="1"/>
  <c r="AI52" i="1"/>
  <c r="H48" i="5" s="1"/>
  <c r="AJ52" i="1"/>
  <c r="B48" i="5" s="1"/>
  <c r="AL52" i="1"/>
  <c r="G48" i="5" s="1"/>
  <c r="AD53" i="1"/>
  <c r="AM53" i="1" s="1"/>
  <c r="C49" i="5" s="1"/>
  <c r="AF53" i="1"/>
  <c r="D49" i="5" s="1"/>
  <c r="AG53" i="1"/>
  <c r="I49" i="5" s="1"/>
  <c r="AH53" i="1"/>
  <c r="E49" i="5" s="1"/>
  <c r="AI53" i="1"/>
  <c r="H49" i="5" s="1"/>
  <c r="AJ53" i="1"/>
  <c r="B49" i="5" s="1"/>
  <c r="AL53" i="1"/>
  <c r="G49" i="5" s="1"/>
  <c r="AD54" i="1"/>
  <c r="AM54" i="1" s="1"/>
  <c r="C50" i="5" s="1"/>
  <c r="AF54" i="1"/>
  <c r="D50" i="5" s="1"/>
  <c r="AG54" i="1"/>
  <c r="I50" i="5" s="1"/>
  <c r="AH54" i="1"/>
  <c r="E50" i="5" s="1"/>
  <c r="AI54" i="1"/>
  <c r="H50" i="5" s="1"/>
  <c r="AJ54" i="1"/>
  <c r="B50" i="5" s="1"/>
  <c r="AL54" i="1"/>
  <c r="G50" i="5" s="1"/>
  <c r="AD55" i="1"/>
  <c r="AM55" i="1" s="1"/>
  <c r="C51" i="5" s="1"/>
  <c r="AF55" i="1"/>
  <c r="D51" i="5" s="1"/>
  <c r="AG55" i="1"/>
  <c r="I51" i="5" s="1"/>
  <c r="AH55" i="1"/>
  <c r="E51" i="5" s="1"/>
  <c r="AI55" i="1"/>
  <c r="H51" i="5" s="1"/>
  <c r="AJ55" i="1"/>
  <c r="B51" i="5" s="1"/>
  <c r="AL55" i="1"/>
  <c r="G51" i="5" s="1"/>
  <c r="AD56" i="1"/>
  <c r="AM56" i="1" s="1"/>
  <c r="C52" i="5" s="1"/>
  <c r="AF56" i="1"/>
  <c r="D52" i="5" s="1"/>
  <c r="AG56" i="1"/>
  <c r="I52" i="5" s="1"/>
  <c r="AH56" i="1"/>
  <c r="E52" i="5" s="1"/>
  <c r="AI56" i="1"/>
  <c r="H52" i="5" s="1"/>
  <c r="AJ56" i="1"/>
  <c r="B52" i="5" s="1"/>
  <c r="AL56" i="1"/>
  <c r="G52" i="5" s="1"/>
  <c r="AD57" i="1"/>
  <c r="AF57" i="1"/>
  <c r="D53" i="5" s="1"/>
  <c r="AG57" i="1"/>
  <c r="I53" i="5" s="1"/>
  <c r="AH57" i="1"/>
  <c r="E53" i="5" s="1"/>
  <c r="AI57" i="1"/>
  <c r="H53" i="5" s="1"/>
  <c r="AJ57" i="1"/>
  <c r="B53" i="5" s="1"/>
  <c r="AL57" i="1"/>
  <c r="G53" i="5" s="1"/>
  <c r="AM57" i="1"/>
  <c r="C53" i="5" s="1"/>
  <c r="AD58" i="1"/>
  <c r="AM58" i="1" s="1"/>
  <c r="C54" i="5" s="1"/>
  <c r="AF58" i="1"/>
  <c r="D54" i="5" s="1"/>
  <c r="AG58" i="1"/>
  <c r="I54" i="5" s="1"/>
  <c r="AH58" i="1"/>
  <c r="E54" i="5" s="1"/>
  <c r="AI58" i="1"/>
  <c r="H54" i="5" s="1"/>
  <c r="AJ58" i="1"/>
  <c r="B54" i="5" s="1"/>
  <c r="AL58" i="1"/>
  <c r="G54" i="5" s="1"/>
  <c r="AD59" i="1"/>
  <c r="AM59" i="1" s="1"/>
  <c r="C55" i="5" s="1"/>
  <c r="AF59" i="1"/>
  <c r="D55" i="5" s="1"/>
  <c r="AG59" i="1"/>
  <c r="I55" i="5" s="1"/>
  <c r="AH59" i="1"/>
  <c r="E55" i="5" s="1"/>
  <c r="AI59" i="1"/>
  <c r="H55" i="5" s="1"/>
  <c r="AJ59" i="1"/>
  <c r="B55" i="5" s="1"/>
  <c r="AL59" i="1"/>
  <c r="G55" i="5" s="1"/>
  <c r="AD60" i="1"/>
  <c r="AM60" i="1" s="1"/>
  <c r="C56" i="5" s="1"/>
  <c r="AF60" i="1"/>
  <c r="D56" i="5" s="1"/>
  <c r="AG60" i="1"/>
  <c r="I56" i="5" s="1"/>
  <c r="AH60" i="1"/>
  <c r="E56" i="5" s="1"/>
  <c r="AI60" i="1"/>
  <c r="H56" i="5" s="1"/>
  <c r="AJ60" i="1"/>
  <c r="B56" i="5" s="1"/>
  <c r="AL60" i="1"/>
  <c r="G56" i="5" s="1"/>
  <c r="AD61" i="1"/>
  <c r="AM61" i="1" s="1"/>
  <c r="C57" i="5" s="1"/>
  <c r="AF61" i="1"/>
  <c r="D57" i="5" s="1"/>
  <c r="AG61" i="1"/>
  <c r="I57" i="5" s="1"/>
  <c r="AH61" i="1"/>
  <c r="E57" i="5" s="1"/>
  <c r="AI61" i="1"/>
  <c r="H57" i="5" s="1"/>
  <c r="AJ61" i="1"/>
  <c r="B57" i="5" s="1"/>
  <c r="AL61" i="1"/>
  <c r="G57" i="5" s="1"/>
  <c r="AD62" i="1"/>
  <c r="AM62" i="1" s="1"/>
  <c r="C58" i="5" s="1"/>
  <c r="AF62" i="1"/>
  <c r="D58" i="5" s="1"/>
  <c r="AG62" i="1"/>
  <c r="I58" i="5" s="1"/>
  <c r="AH62" i="1"/>
  <c r="E58" i="5" s="1"/>
  <c r="AI62" i="1"/>
  <c r="H58" i="5" s="1"/>
  <c r="AJ62" i="1"/>
  <c r="B58" i="5" s="1"/>
  <c r="AL62" i="1"/>
  <c r="G58" i="5" s="1"/>
  <c r="AD63" i="1"/>
  <c r="AM63" i="1" s="1"/>
  <c r="C59" i="5" s="1"/>
  <c r="AF63" i="1"/>
  <c r="D59" i="5" s="1"/>
  <c r="AG63" i="1"/>
  <c r="I59" i="5" s="1"/>
  <c r="AH63" i="1"/>
  <c r="E59" i="5" s="1"/>
  <c r="AI63" i="1"/>
  <c r="H59" i="5" s="1"/>
  <c r="AJ63" i="1"/>
  <c r="B59" i="5" s="1"/>
  <c r="AL63" i="1"/>
  <c r="G59" i="5" s="1"/>
  <c r="AD64" i="1"/>
  <c r="AM64" i="1" s="1"/>
  <c r="C60" i="5" s="1"/>
  <c r="AF64" i="1"/>
  <c r="D60" i="5" s="1"/>
  <c r="AG64" i="1"/>
  <c r="I60" i="5" s="1"/>
  <c r="AH64" i="1"/>
  <c r="E60" i="5" s="1"/>
  <c r="AI64" i="1"/>
  <c r="H60" i="5" s="1"/>
  <c r="AJ64" i="1"/>
  <c r="B60" i="5" s="1"/>
  <c r="AL64" i="1"/>
  <c r="G60" i="5" s="1"/>
  <c r="AD65" i="1"/>
  <c r="AF65" i="1"/>
  <c r="D61" i="5" s="1"/>
  <c r="AG65" i="1"/>
  <c r="I61" i="5" s="1"/>
  <c r="AH65" i="1"/>
  <c r="E61" i="5" s="1"/>
  <c r="AI65" i="1"/>
  <c r="H61" i="5" s="1"/>
  <c r="AJ65" i="1"/>
  <c r="B61" i="5" s="1"/>
  <c r="AL65" i="1"/>
  <c r="G61" i="5"/>
  <c r="AM65" i="1"/>
  <c r="C61" i="5" s="1"/>
  <c r="AD66" i="1"/>
  <c r="AF66" i="1"/>
  <c r="D62" i="5" s="1"/>
  <c r="AG66" i="1"/>
  <c r="I62" i="5" s="1"/>
  <c r="AH66" i="1"/>
  <c r="E62" i="5" s="1"/>
  <c r="AI66" i="1"/>
  <c r="H62" i="5" s="1"/>
  <c r="AJ66" i="1"/>
  <c r="B62" i="5" s="1"/>
  <c r="AL66" i="1"/>
  <c r="G62" i="5" s="1"/>
  <c r="AM66" i="1"/>
  <c r="C62" i="5" s="1"/>
  <c r="AD67" i="1"/>
  <c r="AF67" i="1"/>
  <c r="D63" i="5" s="1"/>
  <c r="AG67" i="1"/>
  <c r="I63" i="5" s="1"/>
  <c r="AH67" i="1"/>
  <c r="E63" i="5" s="1"/>
  <c r="AI67" i="1"/>
  <c r="H63" i="5" s="1"/>
  <c r="AJ67" i="1"/>
  <c r="B63" i="5" s="1"/>
  <c r="AL67" i="1"/>
  <c r="G63" i="5" s="1"/>
  <c r="AM67" i="1"/>
  <c r="C63" i="5" s="1"/>
  <c r="AD68" i="1"/>
  <c r="AF68" i="1"/>
  <c r="D64" i="5" s="1"/>
  <c r="AG68" i="1"/>
  <c r="I64" i="5" s="1"/>
  <c r="AH68" i="1"/>
  <c r="E64" i="5" s="1"/>
  <c r="AI68" i="1"/>
  <c r="H64" i="5" s="1"/>
  <c r="AJ68" i="1"/>
  <c r="B64" i="5" s="1"/>
  <c r="AL68" i="1"/>
  <c r="G64" i="5" s="1"/>
  <c r="AM68" i="1"/>
  <c r="C64" i="5" s="1"/>
  <c r="AD69" i="1"/>
  <c r="AF69" i="1"/>
  <c r="D65" i="5" s="1"/>
  <c r="AG69" i="1"/>
  <c r="I65" i="5" s="1"/>
  <c r="AH69" i="1"/>
  <c r="E65" i="5" s="1"/>
  <c r="AI69" i="1"/>
  <c r="H65" i="5" s="1"/>
  <c r="AJ69" i="1"/>
  <c r="B65" i="5" s="1"/>
  <c r="AL69" i="1"/>
  <c r="G65" i="5" s="1"/>
  <c r="AM69" i="1"/>
  <c r="C65" i="5" s="1"/>
  <c r="AD70" i="1"/>
  <c r="AF70" i="1"/>
  <c r="D66" i="5" s="1"/>
  <c r="AG70" i="1"/>
  <c r="I66" i="5" s="1"/>
  <c r="AH70" i="1"/>
  <c r="E66" i="5" s="1"/>
  <c r="AI70" i="1"/>
  <c r="H66" i="5" s="1"/>
  <c r="AJ70" i="1"/>
  <c r="B66" i="5" s="1"/>
  <c r="AL70" i="1"/>
  <c r="G66" i="5" s="1"/>
  <c r="AM70" i="1"/>
  <c r="C66" i="5" s="1"/>
  <c r="AD71" i="1"/>
  <c r="AF71" i="1"/>
  <c r="D67" i="5" s="1"/>
  <c r="AG71" i="1"/>
  <c r="I67" i="5" s="1"/>
  <c r="AH71" i="1"/>
  <c r="E67" i="5" s="1"/>
  <c r="AI71" i="1"/>
  <c r="H67" i="5" s="1"/>
  <c r="AJ71" i="1"/>
  <c r="B67" i="5" s="1"/>
  <c r="AL71" i="1"/>
  <c r="G67" i="5" s="1"/>
  <c r="AM71" i="1"/>
  <c r="C67" i="5" s="1"/>
  <c r="AD72" i="1"/>
  <c r="AF72" i="1"/>
  <c r="D68" i="5" s="1"/>
  <c r="AG72" i="1"/>
  <c r="I68" i="5" s="1"/>
  <c r="AH72" i="1"/>
  <c r="E68" i="5" s="1"/>
  <c r="AI72" i="1"/>
  <c r="H68" i="5" s="1"/>
  <c r="AJ72" i="1"/>
  <c r="B68" i="5" s="1"/>
  <c r="AL72" i="1"/>
  <c r="G68" i="5" s="1"/>
  <c r="AM72" i="1"/>
  <c r="C68" i="5" s="1"/>
  <c r="AD73" i="1"/>
  <c r="AF73" i="1"/>
  <c r="D69" i="5" s="1"/>
  <c r="AG73" i="1"/>
  <c r="I69" i="5" s="1"/>
  <c r="AH73" i="1"/>
  <c r="E69" i="5" s="1"/>
  <c r="AI73" i="1"/>
  <c r="H69" i="5" s="1"/>
  <c r="AJ73" i="1"/>
  <c r="B69" i="5" s="1"/>
  <c r="AL73" i="1"/>
  <c r="G69" i="5"/>
  <c r="AM73" i="1"/>
  <c r="C69" i="5" s="1"/>
  <c r="AD74" i="1"/>
  <c r="AF74" i="1"/>
  <c r="D70" i="5" s="1"/>
  <c r="AG74" i="1"/>
  <c r="I70" i="5" s="1"/>
  <c r="AH74" i="1"/>
  <c r="E70" i="5" s="1"/>
  <c r="AI74" i="1"/>
  <c r="H70" i="5" s="1"/>
  <c r="AJ74" i="1"/>
  <c r="B70" i="5" s="1"/>
  <c r="AL74" i="1"/>
  <c r="G70" i="5" s="1"/>
  <c r="AM74" i="1"/>
  <c r="C70" i="5" s="1"/>
  <c r="AD75" i="1"/>
  <c r="AF75" i="1"/>
  <c r="D71" i="5" s="1"/>
  <c r="AG75" i="1"/>
  <c r="I71" i="5" s="1"/>
  <c r="AH75" i="1"/>
  <c r="E71" i="5" s="1"/>
  <c r="AI75" i="1"/>
  <c r="H71" i="5" s="1"/>
  <c r="AJ75" i="1"/>
  <c r="B71" i="5" s="1"/>
  <c r="AL75" i="1"/>
  <c r="G71" i="5" s="1"/>
  <c r="AM75" i="1"/>
  <c r="C71" i="5" s="1"/>
  <c r="AD76" i="1"/>
  <c r="AF76" i="1"/>
  <c r="D72" i="5" s="1"/>
  <c r="AG76" i="1"/>
  <c r="I72" i="5" s="1"/>
  <c r="AH76" i="1"/>
  <c r="E72" i="5" s="1"/>
  <c r="AI76" i="1"/>
  <c r="H72" i="5" s="1"/>
  <c r="AJ76" i="1"/>
  <c r="B72" i="5" s="1"/>
  <c r="AL76" i="1"/>
  <c r="G72" i="5" s="1"/>
  <c r="AM76" i="1"/>
  <c r="C72" i="5" s="1"/>
  <c r="AD77" i="1"/>
  <c r="AF77" i="1"/>
  <c r="D73" i="5" s="1"/>
  <c r="AG77" i="1"/>
  <c r="I73" i="5" s="1"/>
  <c r="AH77" i="1"/>
  <c r="E73" i="5" s="1"/>
  <c r="AI77" i="1"/>
  <c r="H73" i="5" s="1"/>
  <c r="AJ77" i="1"/>
  <c r="B73" i="5" s="1"/>
  <c r="AL77" i="1"/>
  <c r="G73" i="5" s="1"/>
  <c r="AM77" i="1"/>
  <c r="C73" i="5" s="1"/>
  <c r="AD78" i="1"/>
  <c r="AF78" i="1"/>
  <c r="D74" i="5" s="1"/>
  <c r="AG78" i="1"/>
  <c r="I74" i="5" s="1"/>
  <c r="AH78" i="1"/>
  <c r="E74" i="5" s="1"/>
  <c r="AI78" i="1"/>
  <c r="H74" i="5" s="1"/>
  <c r="AJ78" i="1"/>
  <c r="B74" i="5" s="1"/>
  <c r="AL78" i="1"/>
  <c r="G74" i="5" s="1"/>
  <c r="AM78" i="1"/>
  <c r="C74" i="5" s="1"/>
  <c r="AD79" i="1"/>
  <c r="AF79" i="1"/>
  <c r="D75" i="5" s="1"/>
  <c r="AG79" i="1"/>
  <c r="I75" i="5" s="1"/>
  <c r="AH79" i="1"/>
  <c r="E75" i="5" s="1"/>
  <c r="AI79" i="1"/>
  <c r="H75" i="5" s="1"/>
  <c r="AJ79" i="1"/>
  <c r="B75" i="5" s="1"/>
  <c r="AL79" i="1"/>
  <c r="G75" i="5" s="1"/>
  <c r="AM79" i="1"/>
  <c r="C75" i="5" s="1"/>
  <c r="AD80" i="1"/>
  <c r="AF80" i="1"/>
  <c r="D76" i="5" s="1"/>
  <c r="AG80" i="1"/>
  <c r="I76" i="5" s="1"/>
  <c r="AH80" i="1"/>
  <c r="E76" i="5" s="1"/>
  <c r="AI80" i="1"/>
  <c r="H76" i="5" s="1"/>
  <c r="AJ80" i="1"/>
  <c r="B76" i="5" s="1"/>
  <c r="AL80" i="1"/>
  <c r="G76" i="5" s="1"/>
  <c r="AM80" i="1"/>
  <c r="C76" i="5" s="1"/>
  <c r="AD81" i="1"/>
  <c r="AF81" i="1"/>
  <c r="D77" i="5" s="1"/>
  <c r="AG81" i="1"/>
  <c r="I77" i="5" s="1"/>
  <c r="AH81" i="1"/>
  <c r="E77" i="5" s="1"/>
  <c r="AI81" i="1"/>
  <c r="H77" i="5" s="1"/>
  <c r="AJ81" i="1"/>
  <c r="B77" i="5" s="1"/>
  <c r="AL81" i="1"/>
  <c r="G77" i="5" s="1"/>
  <c r="AM81" i="1"/>
  <c r="C77" i="5" s="1"/>
  <c r="AD82" i="1"/>
  <c r="AM82" i="1" s="1"/>
  <c r="C78" i="5" s="1"/>
  <c r="AF82" i="1"/>
  <c r="D78" i="5" s="1"/>
  <c r="AG82" i="1"/>
  <c r="I78" i="5" s="1"/>
  <c r="AH82" i="1"/>
  <c r="E78" i="5" s="1"/>
  <c r="AI82" i="1"/>
  <c r="H78" i="5" s="1"/>
  <c r="AJ82" i="1"/>
  <c r="B78" i="5" s="1"/>
  <c r="AL82" i="1"/>
  <c r="G78" i="5" s="1"/>
  <c r="AD83" i="1"/>
  <c r="AM83" i="1" s="1"/>
  <c r="C79" i="5" s="1"/>
  <c r="AF83" i="1"/>
  <c r="D79" i="5" s="1"/>
  <c r="AG83" i="1"/>
  <c r="I79" i="5" s="1"/>
  <c r="AH83" i="1"/>
  <c r="E79" i="5" s="1"/>
  <c r="AI83" i="1"/>
  <c r="H79" i="5" s="1"/>
  <c r="AJ83" i="1"/>
  <c r="B79" i="5" s="1"/>
  <c r="AL83" i="1"/>
  <c r="G79" i="5" s="1"/>
  <c r="AD84" i="1"/>
  <c r="AM84" i="1" s="1"/>
  <c r="C80" i="5" s="1"/>
  <c r="AF84" i="1"/>
  <c r="D80" i="5" s="1"/>
  <c r="AG84" i="1"/>
  <c r="I80" i="5" s="1"/>
  <c r="AH84" i="1"/>
  <c r="E80" i="5" s="1"/>
  <c r="AI84" i="1"/>
  <c r="H80" i="5" s="1"/>
  <c r="AJ84" i="1"/>
  <c r="B80" i="5" s="1"/>
  <c r="AL84" i="1"/>
  <c r="G80" i="5" s="1"/>
  <c r="AD85" i="1"/>
  <c r="AM85" i="1" s="1"/>
  <c r="C81" i="5" s="1"/>
  <c r="AF85" i="1"/>
  <c r="D81" i="5" s="1"/>
  <c r="AG85" i="1"/>
  <c r="I81" i="5" s="1"/>
  <c r="AH85" i="1"/>
  <c r="E81" i="5" s="1"/>
  <c r="AI85" i="1"/>
  <c r="H81" i="5" s="1"/>
  <c r="AJ85" i="1"/>
  <c r="B81" i="5" s="1"/>
  <c r="AL85" i="1"/>
  <c r="G81" i="5" s="1"/>
  <c r="AD86" i="1"/>
  <c r="AM86" i="1" s="1"/>
  <c r="C82" i="5" s="1"/>
  <c r="AF86" i="1"/>
  <c r="D82" i="5" s="1"/>
  <c r="AG86" i="1"/>
  <c r="I82" i="5" s="1"/>
  <c r="AH86" i="1"/>
  <c r="E82" i="5" s="1"/>
  <c r="AI86" i="1"/>
  <c r="H82" i="5" s="1"/>
  <c r="AJ86" i="1"/>
  <c r="B82" i="5" s="1"/>
  <c r="AL86" i="1"/>
  <c r="G82" i="5" s="1"/>
  <c r="AD87" i="1"/>
  <c r="AM87" i="1" s="1"/>
  <c r="C83" i="5" s="1"/>
  <c r="AF87" i="1"/>
  <c r="D83" i="5" s="1"/>
  <c r="AG87" i="1"/>
  <c r="I83" i="5" s="1"/>
  <c r="AH87" i="1"/>
  <c r="E83" i="5" s="1"/>
  <c r="AI87" i="1"/>
  <c r="H83" i="5" s="1"/>
  <c r="AJ87" i="1"/>
  <c r="B83" i="5" s="1"/>
  <c r="AL87" i="1"/>
  <c r="G83" i="5" s="1"/>
  <c r="AD88" i="1"/>
  <c r="AM88" i="1" s="1"/>
  <c r="C84" i="5" s="1"/>
  <c r="AF88" i="1"/>
  <c r="D84" i="5" s="1"/>
  <c r="AG88" i="1"/>
  <c r="I84" i="5" s="1"/>
  <c r="AH88" i="1"/>
  <c r="E84" i="5" s="1"/>
  <c r="AI88" i="1"/>
  <c r="H84" i="5" s="1"/>
  <c r="AJ88" i="1"/>
  <c r="B84" i="5" s="1"/>
  <c r="AL88" i="1"/>
  <c r="G84" i="5" s="1"/>
  <c r="AD89" i="1"/>
  <c r="AF89" i="1"/>
  <c r="D85" i="5" s="1"/>
  <c r="AG89" i="1"/>
  <c r="I85" i="5" s="1"/>
  <c r="AH89" i="1"/>
  <c r="E85" i="5" s="1"/>
  <c r="AI89" i="1"/>
  <c r="H85" i="5" s="1"/>
  <c r="AJ89" i="1"/>
  <c r="B85" i="5" s="1"/>
  <c r="AL89" i="1"/>
  <c r="G85" i="5" s="1"/>
  <c r="AM89" i="1"/>
  <c r="C85" i="5" s="1"/>
  <c r="AD90" i="1"/>
  <c r="AM90" i="1" s="1"/>
  <c r="C86" i="5" s="1"/>
  <c r="AF90" i="1"/>
  <c r="D86" i="5" s="1"/>
  <c r="AG90" i="1"/>
  <c r="I86" i="5" s="1"/>
  <c r="AH90" i="1"/>
  <c r="E86" i="5" s="1"/>
  <c r="AI90" i="1"/>
  <c r="H86" i="5" s="1"/>
  <c r="AJ90" i="1"/>
  <c r="B86" i="5" s="1"/>
  <c r="AL90" i="1"/>
  <c r="G86" i="5" s="1"/>
  <c r="AD91" i="1"/>
  <c r="AM91" i="1" s="1"/>
  <c r="C87" i="5" s="1"/>
  <c r="AF91" i="1"/>
  <c r="D87" i="5" s="1"/>
  <c r="AG91" i="1"/>
  <c r="I87" i="5" s="1"/>
  <c r="AH91" i="1"/>
  <c r="E87" i="5" s="1"/>
  <c r="AI91" i="1"/>
  <c r="H87" i="5" s="1"/>
  <c r="AJ91" i="1"/>
  <c r="B87" i="5" s="1"/>
  <c r="AL91" i="1"/>
  <c r="G87" i="5" s="1"/>
  <c r="AD92" i="1"/>
  <c r="AM92" i="1" s="1"/>
  <c r="C88" i="5" s="1"/>
  <c r="AF92" i="1"/>
  <c r="D88" i="5" s="1"/>
  <c r="AG92" i="1"/>
  <c r="I88" i="5" s="1"/>
  <c r="AH92" i="1"/>
  <c r="E88" i="5" s="1"/>
  <c r="AI92" i="1"/>
  <c r="H88" i="5" s="1"/>
  <c r="AJ92" i="1"/>
  <c r="B88" i="5" s="1"/>
  <c r="AL92" i="1"/>
  <c r="G88" i="5" s="1"/>
  <c r="AD93" i="1"/>
  <c r="AM93" i="1" s="1"/>
  <c r="C89" i="5" s="1"/>
  <c r="AF93" i="1"/>
  <c r="D89" i="5" s="1"/>
  <c r="AG93" i="1"/>
  <c r="I89" i="5" s="1"/>
  <c r="AH93" i="1"/>
  <c r="E89" i="5" s="1"/>
  <c r="AI93" i="1"/>
  <c r="H89" i="5" s="1"/>
  <c r="AJ93" i="1"/>
  <c r="B89" i="5" s="1"/>
  <c r="AL93" i="1"/>
  <c r="G89" i="5" s="1"/>
  <c r="AD94" i="1"/>
  <c r="AM94" i="1" s="1"/>
  <c r="C90" i="5" s="1"/>
  <c r="AF94" i="1"/>
  <c r="D90" i="5" s="1"/>
  <c r="AG94" i="1"/>
  <c r="I90" i="5" s="1"/>
  <c r="AH94" i="1"/>
  <c r="E90" i="5" s="1"/>
  <c r="AI94" i="1"/>
  <c r="H90" i="5" s="1"/>
  <c r="AJ94" i="1"/>
  <c r="B90" i="5" s="1"/>
  <c r="AL94" i="1"/>
  <c r="G90" i="5" s="1"/>
  <c r="AD95" i="1"/>
  <c r="AM95" i="1" s="1"/>
  <c r="C91" i="5" s="1"/>
  <c r="AF95" i="1"/>
  <c r="D91" i="5" s="1"/>
  <c r="AG95" i="1"/>
  <c r="I91" i="5" s="1"/>
  <c r="AH95" i="1"/>
  <c r="E91" i="5" s="1"/>
  <c r="AI95" i="1"/>
  <c r="H91" i="5" s="1"/>
  <c r="AJ95" i="1"/>
  <c r="B91" i="5" s="1"/>
  <c r="AL95" i="1"/>
  <c r="G91" i="5" s="1"/>
  <c r="AD96" i="1"/>
  <c r="AM96" i="1" s="1"/>
  <c r="C92" i="5" s="1"/>
  <c r="AF96" i="1"/>
  <c r="D92" i="5" s="1"/>
  <c r="AG96" i="1"/>
  <c r="I92" i="5" s="1"/>
  <c r="AH96" i="1"/>
  <c r="E92" i="5" s="1"/>
  <c r="AI96" i="1"/>
  <c r="H92" i="5" s="1"/>
  <c r="AJ96" i="1"/>
  <c r="B92" i="5" s="1"/>
  <c r="AL96" i="1"/>
  <c r="G92" i="5" s="1"/>
  <c r="AD97" i="1"/>
  <c r="AF97" i="1"/>
  <c r="D93" i="5" s="1"/>
  <c r="AG97" i="1"/>
  <c r="I93" i="5" s="1"/>
  <c r="AH97" i="1"/>
  <c r="E93" i="5" s="1"/>
  <c r="AI97" i="1"/>
  <c r="H93" i="5" s="1"/>
  <c r="AJ97" i="1"/>
  <c r="B93" i="5" s="1"/>
  <c r="AL97" i="1"/>
  <c r="G93" i="5" s="1"/>
  <c r="AM97" i="1"/>
  <c r="C93" i="5" s="1"/>
  <c r="AD98" i="1"/>
  <c r="AF98" i="1"/>
  <c r="D94" i="5" s="1"/>
  <c r="AG98" i="1"/>
  <c r="I94" i="5" s="1"/>
  <c r="AH98" i="1"/>
  <c r="E94" i="5" s="1"/>
  <c r="AI98" i="1"/>
  <c r="H94" i="5" s="1"/>
  <c r="AJ98" i="1"/>
  <c r="B94" i="5" s="1"/>
  <c r="AL98" i="1"/>
  <c r="G94" i="5" s="1"/>
  <c r="AM98" i="1"/>
  <c r="C94" i="5" s="1"/>
  <c r="AD99" i="1"/>
  <c r="AF99" i="1"/>
  <c r="D95" i="5" s="1"/>
  <c r="AG99" i="1"/>
  <c r="I95" i="5" s="1"/>
  <c r="AH99" i="1"/>
  <c r="E95" i="5" s="1"/>
  <c r="AI99" i="1"/>
  <c r="H95" i="5" s="1"/>
  <c r="AJ99" i="1"/>
  <c r="B95" i="5" s="1"/>
  <c r="AL99" i="1"/>
  <c r="G95" i="5" s="1"/>
  <c r="AM99" i="1"/>
  <c r="C95" i="5" s="1"/>
  <c r="AD100" i="1"/>
  <c r="AM100" i="1" s="1"/>
  <c r="C96" i="5" s="1"/>
  <c r="AF100" i="1"/>
  <c r="D96" i="5" s="1"/>
  <c r="AG100" i="1"/>
  <c r="I96" i="5" s="1"/>
  <c r="AH100" i="1"/>
  <c r="E96" i="5" s="1"/>
  <c r="AI100" i="1"/>
  <c r="H96" i="5" s="1"/>
  <c r="AJ100" i="1"/>
  <c r="B96" i="5" s="1"/>
  <c r="AL100" i="1"/>
  <c r="G96" i="5" s="1"/>
  <c r="AD101" i="1"/>
  <c r="AM101" i="1" s="1"/>
  <c r="C97" i="5" s="1"/>
  <c r="AF101" i="1"/>
  <c r="D97" i="5" s="1"/>
  <c r="AG101" i="1"/>
  <c r="I97" i="5" s="1"/>
  <c r="AH101" i="1"/>
  <c r="E97" i="5" s="1"/>
  <c r="AI101" i="1"/>
  <c r="H97" i="5" s="1"/>
  <c r="AJ101" i="1"/>
  <c r="B97" i="5" s="1"/>
  <c r="AL101" i="1"/>
  <c r="G97" i="5" s="1"/>
  <c r="AD102" i="1"/>
  <c r="AM102" i="1" s="1"/>
  <c r="C98" i="5" s="1"/>
  <c r="AF102" i="1"/>
  <c r="D98" i="5" s="1"/>
  <c r="AG102" i="1"/>
  <c r="I98" i="5" s="1"/>
  <c r="AH102" i="1"/>
  <c r="E98" i="5" s="1"/>
  <c r="AI102" i="1"/>
  <c r="H98" i="5" s="1"/>
  <c r="AJ102" i="1"/>
  <c r="B98" i="5" s="1"/>
  <c r="AL102" i="1"/>
  <c r="G98" i="5" s="1"/>
  <c r="AD103" i="1"/>
  <c r="AF103" i="1"/>
  <c r="D99" i="5" s="1"/>
  <c r="AG103" i="1"/>
  <c r="I99" i="5" s="1"/>
  <c r="AH103" i="1"/>
  <c r="E99" i="5" s="1"/>
  <c r="AI103" i="1"/>
  <c r="H99" i="5" s="1"/>
  <c r="AJ103" i="1"/>
  <c r="B99" i="5" s="1"/>
  <c r="AL103" i="1"/>
  <c r="G99" i="5"/>
  <c r="AM103" i="1"/>
  <c r="C99" i="5" s="1"/>
  <c r="AD104" i="1"/>
  <c r="AM104" i="1" s="1"/>
  <c r="C100" i="5" s="1"/>
  <c r="AF104" i="1"/>
  <c r="D100" i="5" s="1"/>
  <c r="AG104" i="1"/>
  <c r="I100" i="5" s="1"/>
  <c r="AH104" i="1"/>
  <c r="E100" i="5" s="1"/>
  <c r="AI104" i="1"/>
  <c r="H100" i="5" s="1"/>
  <c r="AJ104" i="1"/>
  <c r="B100" i="5" s="1"/>
  <c r="AL104" i="1"/>
  <c r="G100" i="5" s="1"/>
  <c r="AD105" i="1"/>
  <c r="AF105" i="1"/>
  <c r="D101" i="5" s="1"/>
  <c r="AG105" i="1"/>
  <c r="I101" i="5" s="1"/>
  <c r="AH105" i="1"/>
  <c r="E101" i="5" s="1"/>
  <c r="AI105" i="1"/>
  <c r="H101" i="5" s="1"/>
  <c r="AJ105" i="1"/>
  <c r="B101" i="5" s="1"/>
  <c r="AL105" i="1"/>
  <c r="G101" i="5"/>
  <c r="AM105" i="1"/>
  <c r="C101" i="5" s="1"/>
  <c r="AD106" i="1"/>
  <c r="AF106" i="1"/>
  <c r="D102" i="5" s="1"/>
  <c r="AG106" i="1"/>
  <c r="I102" i="5" s="1"/>
  <c r="AH106" i="1"/>
  <c r="E102" i="5" s="1"/>
  <c r="AI106" i="1"/>
  <c r="H102" i="5" s="1"/>
  <c r="AJ106" i="1"/>
  <c r="B102" i="5" s="1"/>
  <c r="AL106" i="1"/>
  <c r="G102" i="5" s="1"/>
  <c r="AM106" i="1"/>
  <c r="C102" i="5" s="1"/>
  <c r="AD107" i="1"/>
  <c r="AF107" i="1"/>
  <c r="D103" i="5" s="1"/>
  <c r="AG107" i="1"/>
  <c r="I103" i="5" s="1"/>
  <c r="AH107" i="1"/>
  <c r="E103" i="5" s="1"/>
  <c r="AI107" i="1"/>
  <c r="H103" i="5" s="1"/>
  <c r="AJ107" i="1"/>
  <c r="B103" i="5" s="1"/>
  <c r="AL107" i="1"/>
  <c r="G103" i="5" s="1"/>
  <c r="AM107" i="1"/>
  <c r="C103" i="5" s="1"/>
  <c r="AL8" i="1"/>
  <c r="G4" i="5" s="1"/>
  <c r="I107" i="1"/>
  <c r="AE107" i="1" s="1"/>
  <c r="I106" i="1"/>
  <c r="AE106" i="1"/>
  <c r="I105" i="1"/>
  <c r="AE105" i="1" s="1"/>
  <c r="I104" i="1"/>
  <c r="AE104" i="1" s="1"/>
  <c r="I103" i="1"/>
  <c r="AE103" i="1" s="1"/>
  <c r="I102" i="1"/>
  <c r="AE102" i="1" s="1"/>
  <c r="I101" i="1"/>
  <c r="AE101" i="1" s="1"/>
  <c r="I100" i="1"/>
  <c r="AE100" i="1" s="1"/>
  <c r="I99" i="1"/>
  <c r="AE99" i="1" s="1"/>
  <c r="I98" i="1"/>
  <c r="AE98" i="1"/>
  <c r="I97" i="1"/>
  <c r="AE97" i="1" s="1"/>
  <c r="I96" i="1"/>
  <c r="AE96" i="1" s="1"/>
  <c r="I95" i="1"/>
  <c r="AE95" i="1" s="1"/>
  <c r="I94" i="1"/>
  <c r="AE94" i="1"/>
  <c r="I93" i="1"/>
  <c r="AE93" i="1" s="1"/>
  <c r="I92" i="1"/>
  <c r="AE92" i="1" s="1"/>
  <c r="I91" i="1"/>
  <c r="AE91" i="1" s="1"/>
  <c r="I90" i="1"/>
  <c r="AE90" i="1" s="1"/>
  <c r="I89" i="1"/>
  <c r="AE89" i="1" s="1"/>
  <c r="I88" i="1"/>
  <c r="AE88" i="1" s="1"/>
  <c r="I87" i="1"/>
  <c r="AE87" i="1" s="1"/>
  <c r="I86" i="1"/>
  <c r="AE86" i="1" s="1"/>
  <c r="I85" i="1"/>
  <c r="AE85" i="1" s="1"/>
  <c r="I84" i="1"/>
  <c r="AE84" i="1" s="1"/>
  <c r="I83" i="1"/>
  <c r="AE83" i="1" s="1"/>
  <c r="I82" i="1"/>
  <c r="AE82" i="1"/>
  <c r="I81" i="1"/>
  <c r="AE81" i="1" s="1"/>
  <c r="I80" i="1"/>
  <c r="AE80" i="1" s="1"/>
  <c r="I79" i="1"/>
  <c r="AE79" i="1" s="1"/>
  <c r="I78" i="1"/>
  <c r="AE78" i="1"/>
  <c r="I77" i="1"/>
  <c r="AE77" i="1" s="1"/>
  <c r="I76" i="1"/>
  <c r="AE76" i="1" s="1"/>
  <c r="I75" i="1"/>
  <c r="AE75" i="1" s="1"/>
  <c r="I74" i="1"/>
  <c r="AE74" i="1" s="1"/>
  <c r="I73" i="1"/>
  <c r="AE73" i="1" s="1"/>
  <c r="I72" i="1"/>
  <c r="AE72" i="1" s="1"/>
  <c r="I71" i="1"/>
  <c r="AE71" i="1" s="1"/>
  <c r="I70" i="1"/>
  <c r="AE70" i="1" s="1"/>
  <c r="I69" i="1"/>
  <c r="AE69" i="1" s="1"/>
  <c r="I68" i="1"/>
  <c r="AE68" i="1" s="1"/>
  <c r="I67" i="1"/>
  <c r="AE67" i="1" s="1"/>
  <c r="I66" i="1"/>
  <c r="AE66" i="1"/>
  <c r="I65" i="1"/>
  <c r="AE65" i="1" s="1"/>
  <c r="I64" i="1"/>
  <c r="AE64" i="1" s="1"/>
  <c r="I63" i="1"/>
  <c r="AE63" i="1" s="1"/>
  <c r="I62" i="1"/>
  <c r="AE62" i="1"/>
  <c r="I61" i="1"/>
  <c r="AE61" i="1" s="1"/>
  <c r="I60" i="1"/>
  <c r="AE60" i="1" s="1"/>
  <c r="I59" i="1"/>
  <c r="AE59" i="1" s="1"/>
  <c r="I58" i="1"/>
  <c r="AE58" i="1"/>
  <c r="I57" i="1"/>
  <c r="AE57" i="1" s="1"/>
  <c r="I56" i="1"/>
  <c r="AE56" i="1" s="1"/>
  <c r="I55" i="1"/>
  <c r="AE55" i="1" s="1"/>
  <c r="I54" i="1"/>
  <c r="AE54" i="1" s="1"/>
  <c r="I53" i="1"/>
  <c r="AE53" i="1" s="1"/>
  <c r="I52" i="1"/>
  <c r="AE52" i="1" s="1"/>
  <c r="I51" i="1"/>
  <c r="AE51" i="1" s="1"/>
  <c r="I50" i="1"/>
  <c r="AE50" i="1"/>
  <c r="I49" i="1"/>
  <c r="AE49" i="1" s="1"/>
  <c r="I48" i="1"/>
  <c r="AE48" i="1" s="1"/>
  <c r="I47" i="1"/>
  <c r="AE47" i="1" s="1"/>
  <c r="I46" i="1"/>
  <c r="AE46" i="1"/>
  <c r="I45" i="1"/>
  <c r="AE45" i="1" s="1"/>
  <c r="I44" i="1"/>
  <c r="AE44" i="1" s="1"/>
  <c r="I43" i="1"/>
  <c r="AE43" i="1" s="1"/>
  <c r="I42" i="1"/>
  <c r="AE42" i="1"/>
  <c r="I41" i="1"/>
  <c r="AE41" i="1" s="1"/>
  <c r="I40" i="1"/>
  <c r="AE40" i="1" s="1"/>
  <c r="I39" i="1"/>
  <c r="AE39" i="1" s="1"/>
  <c r="I38" i="1"/>
  <c r="AE38" i="1" s="1"/>
  <c r="I37" i="1"/>
  <c r="AE37" i="1" s="1"/>
  <c r="N99" i="8"/>
  <c r="I36" i="1"/>
  <c r="AE36" i="1" s="1"/>
  <c r="I35" i="1"/>
  <c r="AE35" i="1" s="1"/>
  <c r="I34" i="1"/>
  <c r="AE34" i="1" s="1"/>
  <c r="I33" i="1"/>
  <c r="AE33" i="1" s="1"/>
  <c r="I32" i="1"/>
  <c r="AE32" i="1" s="1"/>
  <c r="I31" i="1"/>
  <c r="AE31" i="1" s="1"/>
  <c r="I30" i="1"/>
  <c r="AE30" i="1" s="1"/>
  <c r="I29" i="1"/>
  <c r="AE29" i="1" s="1"/>
  <c r="I28" i="1"/>
  <c r="AE28" i="1" s="1"/>
  <c r="I27" i="1"/>
  <c r="AE27" i="1" s="1"/>
  <c r="I26" i="1"/>
  <c r="AE26" i="1" s="1"/>
  <c r="I25" i="1"/>
  <c r="AE25" i="1" s="1"/>
  <c r="I24" i="1"/>
  <c r="AE24" i="1" s="1"/>
  <c r="I23" i="1"/>
  <c r="AE23" i="1" s="1"/>
  <c r="I22" i="1"/>
  <c r="AE22" i="1" s="1"/>
  <c r="I21" i="1"/>
  <c r="AE21" i="1" s="1"/>
  <c r="I20" i="1"/>
  <c r="AE20" i="1" s="1"/>
  <c r="I19" i="1"/>
  <c r="AE19" i="1" s="1"/>
  <c r="N18" i="8"/>
  <c r="I18" i="1"/>
  <c r="AE18" i="1" s="1"/>
  <c r="N17" i="8"/>
  <c r="I17" i="1"/>
  <c r="AE17" i="1" s="1"/>
  <c r="N16" i="8"/>
  <c r="I16" i="1"/>
  <c r="AE16" i="1" s="1"/>
  <c r="N15" i="8"/>
  <c r="I15" i="1"/>
  <c r="AE15" i="1" s="1"/>
  <c r="N14" i="8"/>
  <c r="I14" i="1"/>
  <c r="AE14" i="1" s="1"/>
  <c r="N13" i="8"/>
  <c r="I13" i="1"/>
  <c r="AE13" i="1" s="1"/>
  <c r="N54" i="8"/>
  <c r="I12" i="1"/>
  <c r="AE12" i="1" s="1"/>
  <c r="N62" i="8"/>
  <c r="I11" i="1"/>
  <c r="AE11" i="1" s="1"/>
  <c r="I10" i="1"/>
  <c r="AE10" i="1" s="1"/>
  <c r="N60" i="8"/>
  <c r="I9" i="1"/>
  <c r="AE9" i="1" s="1"/>
  <c r="N32" i="8"/>
  <c r="I8" i="1"/>
  <c r="AE8" i="1" s="1"/>
  <c r="G31" i="8"/>
  <c r="B3" i="1"/>
  <c r="AD8" i="1"/>
  <c r="AM8" i="1" s="1"/>
  <c r="C4" i="5" s="1"/>
  <c r="AF8" i="1"/>
  <c r="D4" i="5" s="1"/>
  <c r="AG8" i="1"/>
  <c r="I4" i="5" s="1"/>
  <c r="AH8" i="1"/>
  <c r="E4" i="5"/>
  <c r="J3" i="6"/>
  <c r="T5" i="8" s="1"/>
  <c r="V5" i="8" s="1"/>
  <c r="AI9" i="1"/>
  <c r="H5" i="5" s="1"/>
  <c r="AJ9" i="1"/>
  <c r="B5" i="5" s="1"/>
  <c r="L80" i="8"/>
  <c r="O110" i="5" s="1"/>
  <c r="R110" i="5" s="1"/>
  <c r="L71" i="8"/>
  <c r="O104" i="5" s="1"/>
  <c r="L35" i="8"/>
  <c r="L26" i="8"/>
  <c r="E71" i="8"/>
  <c r="T71" i="8"/>
  <c r="E53" i="8"/>
  <c r="O32" i="5" s="1"/>
  <c r="S32" i="5" s="1"/>
  <c r="T12" i="8"/>
  <c r="Y4" i="5" s="1"/>
  <c r="Z4" i="5" s="1"/>
  <c r="T48" i="8"/>
  <c r="T84" i="8"/>
  <c r="AA39" i="8"/>
  <c r="AA75" i="8"/>
  <c r="AB75" i="8" s="1"/>
  <c r="T21" i="8"/>
  <c r="T57" i="8"/>
  <c r="T93" i="8"/>
  <c r="AA30" i="8"/>
  <c r="T30" i="8"/>
  <c r="Y6" i="5" s="1"/>
  <c r="X6" i="5" s="1"/>
  <c r="T75" i="8"/>
  <c r="Y11" i="5" s="1"/>
  <c r="X11" i="5" s="1"/>
  <c r="AA57" i="8"/>
  <c r="T66" i="8"/>
  <c r="AA12" i="8"/>
  <c r="AB12" i="8" s="1"/>
  <c r="AA21" i="8"/>
  <c r="AB21" i="8"/>
  <c r="AA48" i="8"/>
  <c r="AA66" i="8"/>
  <c r="AB66" i="8" s="1"/>
  <c r="L27" i="8"/>
  <c r="N75" i="5" s="1"/>
  <c r="M75" i="5" s="1"/>
  <c r="E99" i="8"/>
  <c r="E90" i="8"/>
  <c r="N57" i="5" s="1"/>
  <c r="M57" i="5" s="1"/>
  <c r="E45" i="8"/>
  <c r="V45" i="8" s="1"/>
  <c r="E36" i="8"/>
  <c r="E63" i="8"/>
  <c r="T63" i="8" s="1"/>
  <c r="L45" i="8"/>
  <c r="O87" i="5" s="1"/>
  <c r="L36" i="8"/>
  <c r="AC36" i="8" s="1"/>
  <c r="E72" i="8"/>
  <c r="E81" i="8"/>
  <c r="N51" i="5" s="1"/>
  <c r="M51" i="5" s="1"/>
  <c r="L54" i="8"/>
  <c r="L72" i="8"/>
  <c r="AB72" i="8" s="1"/>
  <c r="L90" i="8"/>
  <c r="AC90" i="8" s="1"/>
  <c r="L81" i="8"/>
  <c r="O111" i="5" s="1"/>
  <c r="Q111" i="5" s="1"/>
  <c r="E18" i="8"/>
  <c r="V18" i="8" s="1"/>
  <c r="E54" i="8"/>
  <c r="N33" i="5" s="1"/>
  <c r="M33" i="5" s="1"/>
  <c r="L63" i="8"/>
  <c r="E27" i="8"/>
  <c r="V27" i="8" s="1"/>
  <c r="L14" i="8"/>
  <c r="L13" i="8"/>
  <c r="O64" i="5" s="1"/>
  <c r="P64" i="5" s="1"/>
  <c r="C10" i="5"/>
  <c r="E32" i="8"/>
  <c r="O17" i="5" s="1"/>
  <c r="R17" i="5" s="1"/>
  <c r="E23" i="8"/>
  <c r="O11" i="5" s="1"/>
  <c r="L95" i="8"/>
  <c r="AA95" i="8" s="1"/>
  <c r="L86" i="8"/>
  <c r="L77" i="8"/>
  <c r="O107" i="5" s="1"/>
  <c r="S107" i="5" s="1"/>
  <c r="L68" i="8"/>
  <c r="AA68" i="8" s="1"/>
  <c r="L59" i="8"/>
  <c r="O95" i="5" s="1"/>
  <c r="Q95" i="5" s="1"/>
  <c r="L50" i="8"/>
  <c r="AB50" i="8" s="1"/>
  <c r="L41" i="8"/>
  <c r="L32" i="8"/>
  <c r="O77" i="5" s="1"/>
  <c r="P77" i="5" s="1"/>
  <c r="E14" i="8"/>
  <c r="U14" i="8" s="1"/>
  <c r="E41" i="8"/>
  <c r="T41" i="8" s="1"/>
  <c r="E97" i="8"/>
  <c r="U97" i="8" s="1"/>
  <c r="E88" i="8"/>
  <c r="N55" i="5" s="1"/>
  <c r="M55" i="5" s="1"/>
  <c r="E79" i="8"/>
  <c r="U79" i="8" s="1"/>
  <c r="E70" i="8"/>
  <c r="U70" i="8" s="1"/>
  <c r="E61" i="8"/>
  <c r="E52" i="8"/>
  <c r="N31" i="5" s="1"/>
  <c r="M31" i="5" s="1"/>
  <c r="E43" i="8"/>
  <c r="O25" i="5" s="1"/>
  <c r="S25" i="5" s="1"/>
  <c r="E59" i="8"/>
  <c r="E77" i="8"/>
  <c r="V77" i="8" s="1"/>
  <c r="E95" i="8"/>
  <c r="O59" i="5" s="1"/>
  <c r="C7" i="5"/>
  <c r="L89" i="8"/>
  <c r="N116" i="5" s="1"/>
  <c r="M116" i="5" s="1"/>
  <c r="L53" i="8"/>
  <c r="AB53" i="8" s="1"/>
  <c r="E98" i="8"/>
  <c r="U98" i="8" s="1"/>
  <c r="E62" i="8"/>
  <c r="T62" i="8" s="1"/>
  <c r="E26" i="8"/>
  <c r="L96" i="8"/>
  <c r="N120" i="5" s="1"/>
  <c r="M120" i="5" s="1"/>
  <c r="L87" i="8"/>
  <c r="AB87" i="8" s="1"/>
  <c r="L78" i="8"/>
  <c r="AA78" i="8" s="1"/>
  <c r="L69" i="8"/>
  <c r="N102" i="5" s="1"/>
  <c r="M102" i="5" s="1"/>
  <c r="L60" i="8"/>
  <c r="AA60" i="8" s="1"/>
  <c r="L51" i="8"/>
  <c r="L42" i="8"/>
  <c r="AA42" i="8" s="1"/>
  <c r="L33" i="8"/>
  <c r="N78" i="5" s="1"/>
  <c r="M78" i="5" s="1"/>
  <c r="AB33" i="8"/>
  <c r="L24" i="8"/>
  <c r="E15" i="8"/>
  <c r="N6" i="5" s="1"/>
  <c r="M6" i="5" s="1"/>
  <c r="E96" i="8"/>
  <c r="O60" i="5"/>
  <c r="Q60" i="5" s="1"/>
  <c r="E87" i="8"/>
  <c r="V87" i="8" s="1"/>
  <c r="E78" i="8"/>
  <c r="T78" i="8" s="1"/>
  <c r="E69" i="8"/>
  <c r="N42" i="5" s="1"/>
  <c r="M42" i="5" s="1"/>
  <c r="E60" i="8"/>
  <c r="N36" i="5" s="1"/>
  <c r="M36" i="5" s="1"/>
  <c r="E51" i="8"/>
  <c r="U51" i="8" s="1"/>
  <c r="E80" i="8"/>
  <c r="U80" i="8" s="1"/>
  <c r="E35" i="8"/>
  <c r="U35" i="8" s="1"/>
  <c r="L44" i="8"/>
  <c r="AA44" i="8" s="1"/>
  <c r="E17" i="8"/>
  <c r="V17" i="8" s="1"/>
  <c r="E49" i="8"/>
  <c r="V49" i="8" s="1"/>
  <c r="E40" i="8"/>
  <c r="E13" i="8"/>
  <c r="O4" i="5" s="1"/>
  <c r="R4" i="5" s="1"/>
  <c r="E33" i="8"/>
  <c r="E67" i="8"/>
  <c r="V67" i="8" s="1"/>
  <c r="E85" i="8"/>
  <c r="L22" i="8"/>
  <c r="AA22" i="8" s="1"/>
  <c r="L34" i="8"/>
  <c r="AB34" i="8" s="1"/>
  <c r="L52" i="8"/>
  <c r="AA52" i="8" s="1"/>
  <c r="L70" i="8"/>
  <c r="AA70" i="8" s="1"/>
  <c r="L88" i="8"/>
  <c r="AC88" i="8" s="1"/>
  <c r="E44" i="8"/>
  <c r="V44" i="8" s="1"/>
  <c r="E89" i="8"/>
  <c r="O56" i="5" s="1"/>
  <c r="P56" i="5" s="1"/>
  <c r="L62" i="8"/>
  <c r="E16" i="8"/>
  <c r="T16" i="8" s="1"/>
  <c r="E24" i="8"/>
  <c r="O12" i="5" s="1"/>
  <c r="S12" i="5" s="1"/>
  <c r="E34" i="8"/>
  <c r="O19" i="5" s="1"/>
  <c r="E50" i="8"/>
  <c r="V50" i="8" s="1"/>
  <c r="E68" i="8"/>
  <c r="V68" i="8" s="1"/>
  <c r="E86" i="8"/>
  <c r="U86" i="8" s="1"/>
  <c r="L23" i="8"/>
  <c r="O71" i="5" s="1"/>
  <c r="P71" i="5" s="1"/>
  <c r="L40" i="8"/>
  <c r="AB40" i="8" s="1"/>
  <c r="L58" i="8"/>
  <c r="L76" i="8"/>
  <c r="O106" i="5" s="1"/>
  <c r="L94" i="8"/>
  <c r="AC94" i="8" s="1"/>
  <c r="C8" i="5"/>
  <c r="C6" i="5"/>
  <c r="AI11" i="1"/>
  <c r="H7" i="5" s="1"/>
  <c r="AI13" i="1"/>
  <c r="H9" i="5"/>
  <c r="AI14" i="1"/>
  <c r="AJ13" i="1"/>
  <c r="B9" i="5" s="1"/>
  <c r="AI8" i="1"/>
  <c r="AI12" i="1"/>
  <c r="H8" i="5" s="1"/>
  <c r="AI15" i="1"/>
  <c r="AI10" i="1"/>
  <c r="H6" i="5" s="1"/>
  <c r="AJ11" i="1"/>
  <c r="AJ14" i="1"/>
  <c r="B10" i="5" s="1"/>
  <c r="H10" i="5"/>
  <c r="AJ10" i="1"/>
  <c r="B6" i="5" s="1"/>
  <c r="AJ8" i="1"/>
  <c r="B4" i="5" s="1"/>
  <c r="H4" i="5"/>
  <c r="H11" i="5"/>
  <c r="AJ15" i="1"/>
  <c r="B11" i="5"/>
  <c r="AJ12" i="1"/>
  <c r="B8" i="5" s="1"/>
  <c r="AC61" i="8"/>
  <c r="B7" i="5"/>
  <c r="O24" i="5"/>
  <c r="S24" i="5" s="1"/>
  <c r="G54" i="8"/>
  <c r="N72" i="8"/>
  <c r="N59" i="8"/>
  <c r="N45" i="8"/>
  <c r="G99" i="8"/>
  <c r="AC31" i="8"/>
  <c r="N44" i="5"/>
  <c r="M44" i="5" s="1"/>
  <c r="Y9" i="5"/>
  <c r="AB9" i="5" s="1"/>
  <c r="N100" i="5"/>
  <c r="M100" i="5" s="1"/>
  <c r="N42" i="8"/>
  <c r="N34" i="5"/>
  <c r="M34" i="5" s="1"/>
  <c r="G35" i="8"/>
  <c r="N68" i="5"/>
  <c r="M68" i="5" s="1"/>
  <c r="N76" i="5"/>
  <c r="M76" i="5" s="1"/>
  <c r="N85" i="5"/>
  <c r="M85" i="5" s="1"/>
  <c r="N46" i="5"/>
  <c r="M46" i="5" s="1"/>
  <c r="N71" i="8"/>
  <c r="G45" i="8"/>
  <c r="G72" i="8"/>
  <c r="G18" i="8"/>
  <c r="N90" i="8"/>
  <c r="G36" i="8"/>
  <c r="G81" i="8"/>
  <c r="G27" i="8"/>
  <c r="N23" i="8"/>
  <c r="G63" i="8"/>
  <c r="G90" i="8"/>
  <c r="N27" i="8"/>
  <c r="N81" i="8"/>
  <c r="G32" i="8"/>
  <c r="G14" i="8"/>
  <c r="N73" i="5"/>
  <c r="M73" i="5" s="1"/>
  <c r="O13" i="5"/>
  <c r="N26" i="8"/>
  <c r="N53" i="8"/>
  <c r="N13" i="5"/>
  <c r="M13" i="5" s="1"/>
  <c r="V25" i="8"/>
  <c r="N51" i="8"/>
  <c r="G87" i="8"/>
  <c r="G78" i="8"/>
  <c r="AC33" i="8"/>
  <c r="V94" i="8"/>
  <c r="N103" i="5"/>
  <c r="M103" i="5" s="1"/>
  <c r="G96" i="8"/>
  <c r="O22" i="5"/>
  <c r="R22" i="5" s="1"/>
  <c r="AB4" i="5"/>
  <c r="U25" i="8"/>
  <c r="G26" i="8"/>
  <c r="N58" i="5"/>
  <c r="M58" i="5" s="1"/>
  <c r="U94" i="8"/>
  <c r="G44" i="8"/>
  <c r="G80" i="8"/>
  <c r="G53" i="8"/>
  <c r="G71" i="8"/>
  <c r="G98" i="8"/>
  <c r="N18" i="5"/>
  <c r="M18" i="5" s="1"/>
  <c r="N35" i="8"/>
  <c r="G89" i="8"/>
  <c r="N44" i="8"/>
  <c r="G17" i="8"/>
  <c r="O58" i="5"/>
  <c r="P58" i="5" s="1"/>
  <c r="N80" i="8"/>
  <c r="N89" i="8"/>
  <c r="G62" i="8"/>
  <c r="N98" i="8"/>
  <c r="AC79" i="8"/>
  <c r="AB17" i="8"/>
  <c r="G23" i="8"/>
  <c r="N63" i="8"/>
  <c r="N36" i="8"/>
  <c r="AB79" i="8"/>
  <c r="N109" i="5"/>
  <c r="M109" i="5" s="1"/>
  <c r="O85" i="5"/>
  <c r="P85" i="5" s="1"/>
  <c r="O78" i="5"/>
  <c r="R78" i="5" s="1"/>
  <c r="AC43" i="8"/>
  <c r="Y7" i="5"/>
  <c r="AB7" i="5" s="1"/>
  <c r="AB43" i="8"/>
  <c r="N77" i="8"/>
  <c r="O68" i="5"/>
  <c r="Q68" i="5" s="1"/>
  <c r="N29" i="5"/>
  <c r="M29" i="5" s="1"/>
  <c r="T31" i="8"/>
  <c r="Y15" i="5" s="1"/>
  <c r="V31" i="8"/>
  <c r="U31" i="8"/>
  <c r="N16" i="5"/>
  <c r="M16" i="5" s="1"/>
  <c r="O16" i="5"/>
  <c r="R16" i="5" s="1"/>
  <c r="N60" i="5"/>
  <c r="M60" i="5" s="1"/>
  <c r="V96" i="8"/>
  <c r="V72" i="8"/>
  <c r="N107" i="5"/>
  <c r="M107" i="5" s="1"/>
  <c r="O70" i="5"/>
  <c r="R70" i="5" s="1"/>
  <c r="AC14" i="8"/>
  <c r="N33" i="8"/>
  <c r="G24" i="8"/>
  <c r="N78" i="8"/>
  <c r="G33" i="8"/>
  <c r="N87" i="8"/>
  <c r="G69" i="8"/>
  <c r="N96" i="8"/>
  <c r="N69" i="8"/>
  <c r="G60" i="8"/>
  <c r="G15" i="8"/>
  <c r="N24" i="8"/>
  <c r="T22" i="8"/>
  <c r="Y14" i="5" s="1"/>
  <c r="AB14" i="5" s="1"/>
  <c r="N10" i="5"/>
  <c r="M10" i="5" s="1"/>
  <c r="U42" i="8"/>
  <c r="O66" i="5"/>
  <c r="N66" i="5"/>
  <c r="M66" i="5" s="1"/>
  <c r="AA25" i="8"/>
  <c r="AB25" i="8"/>
  <c r="AA61" i="8"/>
  <c r="N97" i="5"/>
  <c r="M97" i="5" s="1"/>
  <c r="G42" i="8"/>
  <c r="G40" i="8"/>
  <c r="G85" i="8"/>
  <c r="G94" i="8"/>
  <c r="AA98" i="8"/>
  <c r="AB98" i="8"/>
  <c r="AC98" i="8"/>
  <c r="O122" i="5"/>
  <c r="S122" i="5" s="1"/>
  <c r="T50" i="8"/>
  <c r="T86" i="8"/>
  <c r="O31" i="5"/>
  <c r="P31" i="5" s="1"/>
  <c r="N21" i="5"/>
  <c r="M21" i="5" s="1"/>
  <c r="O15" i="5"/>
  <c r="P15" i="5" s="1"/>
  <c r="AC72" i="8"/>
  <c r="G76" i="8"/>
  <c r="N40" i="8"/>
  <c r="N49" i="8"/>
  <c r="G67" i="8"/>
  <c r="G13" i="8"/>
  <c r="N76" i="8"/>
  <c r="G22" i="8"/>
  <c r="N85" i="8"/>
  <c r="N22" i="8"/>
  <c r="N31" i="8"/>
  <c r="N94" i="8"/>
  <c r="N67" i="8"/>
  <c r="G49" i="8"/>
  <c r="G58" i="8"/>
  <c r="N58" i="8"/>
  <c r="N20" i="5"/>
  <c r="M20" i="5" s="1"/>
  <c r="AA92" i="8"/>
  <c r="O8" i="5"/>
  <c r="P8" i="5" s="1"/>
  <c r="O103" i="5"/>
  <c r="R103" i="5" s="1"/>
  <c r="AB70" i="8"/>
  <c r="G70" i="8"/>
  <c r="G25" i="8"/>
  <c r="N70" i="8"/>
  <c r="G16" i="8"/>
  <c r="N25" i="8"/>
  <c r="G97" i="8"/>
  <c r="N97" i="8"/>
  <c r="G52" i="8"/>
  <c r="N43" i="8"/>
  <c r="N79" i="8"/>
  <c r="N88" i="8"/>
  <c r="G43" i="8"/>
  <c r="G88" i="8"/>
  <c r="N34" i="8"/>
  <c r="G61" i="8"/>
  <c r="G34" i="8"/>
  <c r="N52" i="8"/>
  <c r="N61" i="8"/>
  <c r="G79" i="8"/>
  <c r="AC18" i="8"/>
  <c r="N69" i="5"/>
  <c r="M69" i="5" s="1"/>
  <c r="AA18" i="8"/>
  <c r="AB18" i="8"/>
  <c r="AA49" i="8"/>
  <c r="AB49" i="8"/>
  <c r="O88" i="5"/>
  <c r="P88" i="5" s="1"/>
  <c r="AA85" i="8"/>
  <c r="AB85" i="8"/>
  <c r="AC85" i="8"/>
  <c r="O112" i="5"/>
  <c r="S112" i="5" s="1"/>
  <c r="N112" i="5"/>
  <c r="M112" i="5" s="1"/>
  <c r="AC49" i="8"/>
  <c r="AA53" i="8"/>
  <c r="T70" i="8"/>
  <c r="O43" i="5"/>
  <c r="R43" i="5" s="1"/>
  <c r="AC50" i="8"/>
  <c r="O89" i="5"/>
  <c r="AC81" i="8"/>
  <c r="O69" i="5"/>
  <c r="S69" i="5" s="1"/>
  <c r="AA33" i="8"/>
  <c r="AA89" i="8"/>
  <c r="O45" i="5"/>
  <c r="T53" i="8"/>
  <c r="N50" i="8"/>
  <c r="G68" i="8"/>
  <c r="N68" i="8"/>
  <c r="G77" i="8"/>
  <c r="G41" i="8"/>
  <c r="G95" i="8"/>
  <c r="G59" i="8"/>
  <c r="G86" i="8"/>
  <c r="N95" i="8"/>
  <c r="G50" i="8"/>
  <c r="N41" i="8"/>
  <c r="N86" i="8"/>
  <c r="U96" i="8"/>
  <c r="T96" i="8"/>
  <c r="U52" i="8"/>
  <c r="AA32" i="8"/>
  <c r="O21" i="5"/>
  <c r="R21" i="5" s="1"/>
  <c r="T69" i="8"/>
  <c r="T77" i="8"/>
  <c r="O47" i="5"/>
  <c r="R47" i="5" s="1"/>
  <c r="U77" i="8"/>
  <c r="N37" i="5"/>
  <c r="M37" i="5" s="1"/>
  <c r="T97" i="8"/>
  <c r="AA77" i="8"/>
  <c r="AC77" i="8"/>
  <c r="V32" i="8"/>
  <c r="O75" i="5"/>
  <c r="Q75" i="5" s="1"/>
  <c r="AA26" i="8"/>
  <c r="G51" i="8"/>
  <c r="S10" i="5"/>
  <c r="Q10" i="5"/>
  <c r="N14" i="5"/>
  <c r="M14" i="5" s="1"/>
  <c r="V22" i="8"/>
  <c r="U22" i="8"/>
  <c r="U12" i="8"/>
  <c r="U32" i="8"/>
  <c r="U41" i="8"/>
  <c r="U57" i="8"/>
  <c r="N43" i="5"/>
  <c r="M43" i="5" s="1"/>
  <c r="O44" i="5"/>
  <c r="V70" i="8"/>
  <c r="U71" i="8"/>
  <c r="V71" i="8"/>
  <c r="V81" i="8"/>
  <c r="U75" i="8"/>
  <c r="T88" i="8"/>
  <c r="V90" i="8"/>
  <c r="X22" i="5"/>
  <c r="Z22" i="5"/>
  <c r="R10" i="5"/>
  <c r="P10" i="5"/>
  <c r="AA97" i="8"/>
  <c r="N121" i="5"/>
  <c r="M121" i="5" s="1"/>
  <c r="N113" i="5"/>
  <c r="M113" i="5" s="1"/>
  <c r="AB89" i="8"/>
  <c r="AC86" i="8"/>
  <c r="O109" i="5"/>
  <c r="P109" i="5" s="1"/>
  <c r="AB57" i="8"/>
  <c r="R77" i="5"/>
  <c r="O94" i="5"/>
  <c r="P94" i="5" s="1"/>
  <c r="AB48" i="8"/>
  <c r="AB39" i="8"/>
  <c r="O86" i="5"/>
  <c r="P86" i="5" s="1"/>
  <c r="Q66" i="5"/>
  <c r="AA4" i="5"/>
  <c r="AB30" i="8"/>
  <c r="X4" i="5"/>
  <c r="R71" i="5"/>
  <c r="Q17" i="5"/>
  <c r="AB22" i="5"/>
  <c r="AA22" i="5"/>
  <c r="P16" i="5"/>
  <c r="AB23" i="8"/>
  <c r="S77" i="5"/>
  <c r="Q77" i="5"/>
  <c r="X18" i="5"/>
  <c r="N11" i="5"/>
  <c r="M11" i="5" s="1"/>
  <c r="O117" i="5"/>
  <c r="S117" i="5" s="1"/>
  <c r="N117" i="5"/>
  <c r="M117" i="5" s="1"/>
  <c r="AA14" i="5"/>
  <c r="AA69" i="8"/>
  <c r="N12" i="5"/>
  <c r="M12" i="5" s="1"/>
  <c r="N52" i="5"/>
  <c r="M52" i="5" s="1"/>
  <c r="T68" i="8"/>
  <c r="N7" i="5"/>
  <c r="M7" i="5" s="1"/>
  <c r="AC51" i="8"/>
  <c r="V26" i="8"/>
  <c r="T26" i="8"/>
  <c r="U26" i="8"/>
  <c r="O14" i="5"/>
  <c r="R14" i="5" s="1"/>
  <c r="AA34" i="8"/>
  <c r="N92" i="5"/>
  <c r="M92" i="5" s="1"/>
  <c r="AC53" i="8"/>
  <c r="N32" i="5"/>
  <c r="M32" i="5" s="1"/>
  <c r="V53" i="8"/>
  <c r="P78" i="5"/>
  <c r="R58" i="5"/>
  <c r="AC69" i="8"/>
  <c r="V97" i="8"/>
  <c r="AB69" i="8"/>
  <c r="V23" i="8"/>
  <c r="O29" i="5"/>
  <c r="S29" i="5" s="1"/>
  <c r="U50" i="8"/>
  <c r="U13" i="8"/>
  <c r="V13" i="8"/>
  <c r="O36" i="5"/>
  <c r="S36" i="5" s="1"/>
  <c r="N101" i="5"/>
  <c r="M101" i="5" s="1"/>
  <c r="T76" i="8"/>
  <c r="Y20" i="5" s="1"/>
  <c r="O46" i="5"/>
  <c r="Q46" i="5" s="1"/>
  <c r="U76" i="8"/>
  <c r="V76" i="8"/>
  <c r="S97" i="5"/>
  <c r="O102" i="5"/>
  <c r="R102" i="5" s="1"/>
  <c r="T23" i="8"/>
  <c r="U53" i="8"/>
  <c r="AB90" i="8"/>
  <c r="O92" i="5"/>
  <c r="R92" i="5" s="1"/>
  <c r="N106" i="5"/>
  <c r="M106" i="5" s="1"/>
  <c r="T85" i="8"/>
  <c r="Y21" i="5" s="1"/>
  <c r="O52" i="5"/>
  <c r="R52" i="5" s="1"/>
  <c r="T35" i="8"/>
  <c r="O20" i="5"/>
  <c r="Q20" i="5" s="1"/>
  <c r="T59" i="8"/>
  <c r="N35" i="5"/>
  <c r="M35" i="5" s="1"/>
  <c r="O35" i="5"/>
  <c r="Q35" i="5" s="1"/>
  <c r="AA81" i="8"/>
  <c r="N111" i="5"/>
  <c r="M111" i="5" s="1"/>
  <c r="AC17" i="8"/>
  <c r="AA17" i="8"/>
  <c r="O121" i="5"/>
  <c r="R121" i="5" s="1"/>
  <c r="AC97" i="8"/>
  <c r="O116" i="5"/>
  <c r="S116" i="5" s="1"/>
  <c r="AA80" i="8"/>
  <c r="Q44" i="5"/>
  <c r="P44" i="5"/>
  <c r="R44" i="5"/>
  <c r="S44" i="5"/>
  <c r="U34" i="8"/>
  <c r="N23" i="5"/>
  <c r="M23" i="5" s="1"/>
  <c r="O23" i="5"/>
  <c r="R23" i="5" s="1"/>
  <c r="V41" i="8"/>
  <c r="N82" i="5"/>
  <c r="M82" i="5" s="1"/>
  <c r="AC40" i="8"/>
  <c r="N59" i="5"/>
  <c r="M59" i="5" s="1"/>
  <c r="U95" i="8"/>
  <c r="AB26" i="8"/>
  <c r="O74" i="5"/>
  <c r="R74" i="5" s="1"/>
  <c r="N74" i="5"/>
  <c r="M74" i="5" s="1"/>
  <c r="N123" i="5"/>
  <c r="M123" i="5" s="1"/>
  <c r="U69" i="8"/>
  <c r="O42" i="5"/>
  <c r="R42" i="5" s="1"/>
  <c r="T81" i="8"/>
  <c r="AC76" i="8"/>
  <c r="N89" i="5"/>
  <c r="M89" i="5" s="1"/>
  <c r="AA50" i="8"/>
  <c r="Z14" i="5"/>
  <c r="O82" i="5"/>
  <c r="S82" i="5" s="1"/>
  <c r="AC26" i="8"/>
  <c r="AB44" i="8"/>
  <c r="V69" i="8"/>
  <c r="N114" i="5"/>
  <c r="M114" i="5" s="1"/>
  <c r="O61" i="5"/>
  <c r="Q61" i="5" s="1"/>
  <c r="N61" i="5"/>
  <c r="M61" i="5" s="1"/>
  <c r="N15" i="5"/>
  <c r="M15" i="5" s="1"/>
  <c r="T27" i="8"/>
  <c r="U27" i="8"/>
  <c r="AB27" i="8"/>
  <c r="AC27" i="8"/>
  <c r="AA27" i="8"/>
  <c r="T90" i="8"/>
  <c r="N47" i="5"/>
  <c r="M47" i="5" s="1"/>
  <c r="O7" i="5"/>
  <c r="P7" i="5" s="1"/>
  <c r="AA88" i="8"/>
  <c r="T40" i="8"/>
  <c r="Y16" i="5" s="1"/>
  <c r="V40" i="8"/>
  <c r="O30" i="5"/>
  <c r="P30" i="5" s="1"/>
  <c r="N99" i="5"/>
  <c r="M99" i="5" s="1"/>
  <c r="O99" i="5"/>
  <c r="R99" i="5" s="1"/>
  <c r="AB63" i="8"/>
  <c r="T13" i="8"/>
  <c r="N4" i="5"/>
  <c r="M4" i="5" s="1"/>
  <c r="AB60" i="8"/>
  <c r="AC60" i="8"/>
  <c r="Q52" i="5"/>
  <c r="S52" i="5"/>
  <c r="P46" i="5"/>
  <c r="P116" i="5"/>
  <c r="Q116" i="5"/>
  <c r="S121" i="5"/>
  <c r="P121" i="5"/>
  <c r="P32" i="5"/>
  <c r="Q82" i="5"/>
  <c r="S42" i="5"/>
  <c r="P42" i="5"/>
  <c r="Q42" i="5"/>
  <c r="P23" i="5"/>
  <c r="Q30" i="5"/>
  <c r="Q32" i="5" l="1"/>
  <c r="Q58" i="5"/>
  <c r="S17" i="5"/>
  <c r="R107" i="5"/>
  <c r="R32" i="5"/>
  <c r="AA7" i="5"/>
  <c r="Q109" i="5"/>
  <c r="AA11" i="5"/>
  <c r="Q4" i="5"/>
  <c r="P107" i="5"/>
  <c r="P20" i="5"/>
  <c r="Q14" i="5"/>
  <c r="P4" i="5"/>
  <c r="S16" i="5"/>
  <c r="P17" i="5"/>
  <c r="Q107" i="5"/>
  <c r="S64" i="5"/>
  <c r="R112" i="5"/>
  <c r="X14" i="5"/>
  <c r="P14" i="5"/>
  <c r="Q92" i="5"/>
  <c r="S14" i="5"/>
  <c r="S7" i="5"/>
  <c r="S35" i="5"/>
  <c r="P123" i="5"/>
  <c r="R123" i="5"/>
  <c r="P29" i="5"/>
  <c r="Q69" i="5"/>
  <c r="AA99" i="8"/>
  <c r="N19" i="5"/>
  <c r="M19" i="5" s="1"/>
  <c r="AA67" i="8"/>
  <c r="P21" i="5"/>
  <c r="AA18" i="5"/>
  <c r="Q70" i="5"/>
  <c r="AB36" i="8"/>
  <c r="T42" i="8"/>
  <c r="AC52" i="8"/>
  <c r="Q78" i="5"/>
  <c r="O100" i="5"/>
  <c r="O76" i="5"/>
  <c r="AB16" i="8"/>
  <c r="P36" i="5"/>
  <c r="N27" i="5"/>
  <c r="M27" i="5" s="1"/>
  <c r="U43" i="8"/>
  <c r="O28" i="5"/>
  <c r="S28" i="5" s="1"/>
  <c r="S109" i="5"/>
  <c r="N71" i="5"/>
  <c r="M71" i="5" s="1"/>
  <c r="V54" i="8"/>
  <c r="AB99" i="8"/>
  <c r="T45" i="8"/>
  <c r="O105" i="5"/>
  <c r="R105" i="5" s="1"/>
  <c r="AA16" i="8"/>
  <c r="T89" i="8"/>
  <c r="V42" i="8"/>
  <c r="O67" i="5"/>
  <c r="AC99" i="8"/>
  <c r="U67" i="8"/>
  <c r="R109" i="5"/>
  <c r="AB31" i="8"/>
  <c r="AC16" i="8"/>
  <c r="AB67" i="8"/>
  <c r="P19" i="5"/>
  <c r="S19" i="5"/>
  <c r="R19" i="5"/>
  <c r="Q19" i="5"/>
  <c r="N40" i="5"/>
  <c r="M40" i="5" s="1"/>
  <c r="O40" i="5"/>
  <c r="R40" i="5" s="1"/>
  <c r="V80" i="8"/>
  <c r="T67" i="8"/>
  <c r="Y19" i="5" s="1"/>
  <c r="T34" i="8"/>
  <c r="T80" i="8"/>
  <c r="O50" i="5"/>
  <c r="P50" i="5" s="1"/>
  <c r="S56" i="5"/>
  <c r="Q56" i="5"/>
  <c r="AC23" i="8"/>
  <c r="Q85" i="5"/>
  <c r="U62" i="8"/>
  <c r="T15" i="8"/>
  <c r="O81" i="5"/>
  <c r="P81" i="5" s="1"/>
  <c r="AA72" i="8"/>
  <c r="N105" i="5"/>
  <c r="M105" i="5" s="1"/>
  <c r="AB42" i="8"/>
  <c r="AC78" i="8"/>
  <c r="O91" i="5"/>
  <c r="O118" i="5"/>
  <c r="Q7" i="5"/>
  <c r="S99" i="5"/>
  <c r="Q117" i="5"/>
  <c r="U49" i="8"/>
  <c r="O27" i="5"/>
  <c r="O84" i="5"/>
  <c r="P95" i="5"/>
  <c r="N104" i="5"/>
  <c r="M104" i="5" s="1"/>
  <c r="V15" i="8"/>
  <c r="Z7" i="5"/>
  <c r="AA23" i="8"/>
  <c r="S68" i="5"/>
  <c r="Z6" i="5"/>
  <c r="N84" i="5"/>
  <c r="M84" i="5" s="1"/>
  <c r="AA36" i="8"/>
  <c r="V62" i="8"/>
  <c r="V78" i="8"/>
  <c r="R56" i="5"/>
  <c r="N81" i="5"/>
  <c r="M81" i="5" s="1"/>
  <c r="N56" i="5"/>
  <c r="M56" i="5" s="1"/>
  <c r="U45" i="8"/>
  <c r="V34" i="8"/>
  <c r="N108" i="5"/>
  <c r="M108" i="5" s="1"/>
  <c r="R7" i="5"/>
  <c r="S74" i="5"/>
  <c r="R82" i="5"/>
  <c r="Q121" i="5"/>
  <c r="R116" i="5"/>
  <c r="P117" i="5"/>
  <c r="U89" i="8"/>
  <c r="AC42" i="8"/>
  <c r="N50" i="5"/>
  <c r="M50" i="5" s="1"/>
  <c r="N48" i="5"/>
  <c r="M48" i="5" s="1"/>
  <c r="U15" i="8"/>
  <c r="O6" i="5"/>
  <c r="Q6" i="5" s="1"/>
  <c r="S85" i="5"/>
  <c r="P105" i="5"/>
  <c r="P24" i="5"/>
  <c r="R8" i="5"/>
  <c r="O33" i="5"/>
  <c r="X7" i="5"/>
  <c r="Q106" i="5"/>
  <c r="R106" i="5"/>
  <c r="P106" i="5"/>
  <c r="R87" i="5"/>
  <c r="S87" i="5"/>
  <c r="P87" i="5"/>
  <c r="Q87" i="5"/>
  <c r="AA51" i="8"/>
  <c r="O90" i="5"/>
  <c r="R35" i="5"/>
  <c r="N5" i="5"/>
  <c r="M5" i="5" s="1"/>
  <c r="R95" i="5"/>
  <c r="AB76" i="8"/>
  <c r="Q47" i="5"/>
  <c r="O49" i="5"/>
  <c r="P66" i="5"/>
  <c r="R66" i="5"/>
  <c r="T33" i="8"/>
  <c r="U33" i="8"/>
  <c r="O18" i="5"/>
  <c r="V33" i="8"/>
  <c r="N54" i="5"/>
  <c r="M54" i="5" s="1"/>
  <c r="T87" i="8"/>
  <c r="AB24" i="8"/>
  <c r="O72" i="5"/>
  <c r="AA24" i="8"/>
  <c r="N72" i="5"/>
  <c r="M72" i="5" s="1"/>
  <c r="R25" i="5"/>
  <c r="P25" i="5"/>
  <c r="Y5" i="5"/>
  <c r="U21" i="8"/>
  <c r="S104" i="5"/>
  <c r="Q104" i="5"/>
  <c r="P40" i="5"/>
  <c r="R27" i="5"/>
  <c r="P92" i="5"/>
  <c r="R64" i="5"/>
  <c r="R29" i="5"/>
  <c r="Q36" i="5"/>
  <c r="R46" i="5"/>
  <c r="O114" i="5"/>
  <c r="Q25" i="5"/>
  <c r="AA76" i="8"/>
  <c r="T43" i="8"/>
  <c r="N119" i="5"/>
  <c r="M119" i="5" s="1"/>
  <c r="R75" i="5"/>
  <c r="V86" i="8"/>
  <c r="U17" i="8"/>
  <c r="P67" i="5"/>
  <c r="AA13" i="8"/>
  <c r="V79" i="8"/>
  <c r="P13" i="5"/>
  <c r="Q13" i="5"/>
  <c r="AA58" i="8"/>
  <c r="N94" i="5"/>
  <c r="M94" i="5" s="1"/>
  <c r="AC54" i="8"/>
  <c r="N93" i="5"/>
  <c r="M93" i="5" s="1"/>
  <c r="AA54" i="8"/>
  <c r="U66" i="8"/>
  <c r="Y10" i="5"/>
  <c r="S40" i="5"/>
  <c r="P27" i="5"/>
  <c r="S61" i="5"/>
  <c r="S92" i="5"/>
  <c r="P35" i="5"/>
  <c r="Q64" i="5"/>
  <c r="Q29" i="5"/>
  <c r="R36" i="5"/>
  <c r="R117" i="5"/>
  <c r="S46" i="5"/>
  <c r="P52" i="5"/>
  <c r="AC87" i="8"/>
  <c r="AA87" i="8"/>
  <c r="S66" i="5"/>
  <c r="S102" i="5"/>
  <c r="AB13" i="8"/>
  <c r="S47" i="5"/>
  <c r="AA45" i="8"/>
  <c r="V24" i="8"/>
  <c r="N25" i="5"/>
  <c r="M25" i="5" s="1"/>
  <c r="Z18" i="5"/>
  <c r="N64" i="5"/>
  <c r="M64" i="5" s="1"/>
  <c r="AC34" i="8"/>
  <c r="O53" i="5"/>
  <c r="N8" i="5"/>
  <c r="M8" i="5" s="1"/>
  <c r="P43" i="5"/>
  <c r="T24" i="8"/>
  <c r="S13" i="5"/>
  <c r="R88" i="5"/>
  <c r="O54" i="5"/>
  <c r="R54" i="5" s="1"/>
  <c r="T98" i="8"/>
  <c r="O57" i="5"/>
  <c r="R57" i="5" s="1"/>
  <c r="O34" i="5"/>
  <c r="P111" i="5"/>
  <c r="R111" i="5"/>
  <c r="R30" i="5"/>
  <c r="Q40" i="5"/>
  <c r="P61" i="5"/>
  <c r="S84" i="5"/>
  <c r="P102" i="5"/>
  <c r="V51" i="8"/>
  <c r="U90" i="8"/>
  <c r="V43" i="8"/>
  <c r="S95" i="5"/>
  <c r="AB81" i="8"/>
  <c r="N79" i="5"/>
  <c r="M79" i="5" s="1"/>
  <c r="N53" i="5"/>
  <c r="M53" i="5" s="1"/>
  <c r="P47" i="5"/>
  <c r="P104" i="5"/>
  <c r="S78" i="5"/>
  <c r="R104" i="5"/>
  <c r="AC13" i="8"/>
  <c r="O79" i="5"/>
  <c r="AC71" i="8"/>
  <c r="N90" i="5"/>
  <c r="M90" i="5" s="1"/>
  <c r="T17" i="8"/>
  <c r="U24" i="8"/>
  <c r="R13" i="5"/>
  <c r="AC24" i="8"/>
  <c r="S111" i="5"/>
  <c r="Q67" i="5"/>
  <c r="AC58" i="8"/>
  <c r="V98" i="8"/>
  <c r="U30" i="8"/>
  <c r="AB61" i="8"/>
  <c r="S118" i="5"/>
  <c r="P118" i="5"/>
  <c r="V58" i="8"/>
  <c r="U58" i="8"/>
  <c r="S71" i="5"/>
  <c r="Q71" i="5"/>
  <c r="T49" i="8"/>
  <c r="Y17" i="5" s="1"/>
  <c r="AA17" i="5" s="1"/>
  <c r="N28" i="5"/>
  <c r="M28" i="5" s="1"/>
  <c r="U78" i="8"/>
  <c r="O48" i="5"/>
  <c r="S48" i="5" s="1"/>
  <c r="O38" i="5"/>
  <c r="N38" i="5"/>
  <c r="M38" i="5" s="1"/>
  <c r="U59" i="8"/>
  <c r="V59" i="8"/>
  <c r="AA63" i="8"/>
  <c r="AC63" i="8"/>
  <c r="AC15" i="8"/>
  <c r="AB15" i="8"/>
  <c r="O73" i="5"/>
  <c r="R73" i="5" s="1"/>
  <c r="AC25" i="8"/>
  <c r="Q16" i="5"/>
  <c r="R85" i="5"/>
  <c r="Z15" i="5"/>
  <c r="AB15" i="5"/>
  <c r="S59" i="5"/>
  <c r="R59" i="5"/>
  <c r="Q11" i="5"/>
  <c r="R11" i="5"/>
  <c r="S11" i="5"/>
  <c r="P11" i="5"/>
  <c r="P74" i="5"/>
  <c r="P99" i="5"/>
  <c r="S23" i="5"/>
  <c r="R12" i="5"/>
  <c r="R28" i="5"/>
  <c r="P75" i="5"/>
  <c r="S103" i="5"/>
  <c r="V16" i="8"/>
  <c r="N41" i="5"/>
  <c r="M41" i="5" s="1"/>
  <c r="Q86" i="5"/>
  <c r="P60" i="5"/>
  <c r="S70" i="5"/>
  <c r="S57" i="5"/>
  <c r="S81" i="5"/>
  <c r="R31" i="5"/>
  <c r="AC68" i="8"/>
  <c r="Q122" i="5"/>
  <c r="AC32" i="8"/>
  <c r="V88" i="8"/>
  <c r="AA71" i="8"/>
  <c r="O51" i="5"/>
  <c r="S31" i="5"/>
  <c r="N70" i="5"/>
  <c r="M70" i="5" s="1"/>
  <c r="U68" i="8"/>
  <c r="S58" i="5"/>
  <c r="S4" i="5"/>
  <c r="Q99" i="5"/>
  <c r="Q12" i="5"/>
  <c r="S20" i="5"/>
  <c r="U16" i="8"/>
  <c r="O41" i="5"/>
  <c r="Q81" i="5"/>
  <c r="Q31" i="5"/>
  <c r="R81" i="5"/>
  <c r="P22" i="5"/>
  <c r="P70" i="5"/>
  <c r="N77" i="5"/>
  <c r="M77" i="5" s="1"/>
  <c r="T52" i="8"/>
  <c r="AC96" i="8"/>
  <c r="O55" i="5"/>
  <c r="V63" i="8"/>
  <c r="U63" i="8"/>
  <c r="AB96" i="8"/>
  <c r="Q74" i="5"/>
  <c r="Q23" i="5"/>
  <c r="S30" i="5"/>
  <c r="R61" i="5"/>
  <c r="S106" i="5"/>
  <c r="Q84" i="5"/>
  <c r="P12" i="5"/>
  <c r="R20" i="5"/>
  <c r="AA40" i="8"/>
  <c r="U60" i="8"/>
  <c r="U23" i="8"/>
  <c r="S75" i="5"/>
  <c r="AA90" i="8"/>
  <c r="P48" i="5"/>
  <c r="Q88" i="5"/>
  <c r="X9" i="5"/>
  <c r="O96" i="5"/>
  <c r="S96" i="5" s="1"/>
  <c r="AA9" i="5"/>
  <c r="U88" i="8"/>
  <c r="U81" i="8"/>
  <c r="AB32" i="8"/>
  <c r="V52" i="8"/>
  <c r="AB71" i="8"/>
  <c r="AA96" i="8"/>
  <c r="O39" i="5"/>
  <c r="Q39" i="5" s="1"/>
  <c r="AB22" i="8"/>
  <c r="N39" i="5"/>
  <c r="M39" i="5" s="1"/>
  <c r="AC89" i="8"/>
  <c r="AC22" i="8"/>
  <c r="N96" i="5"/>
  <c r="M96" i="5" s="1"/>
  <c r="O120" i="5"/>
  <c r="AB21" i="5"/>
  <c r="Z21" i="5"/>
  <c r="X21" i="5"/>
  <c r="V85" i="8"/>
  <c r="U85" i="8"/>
  <c r="N22" i="5"/>
  <c r="M22" i="5" s="1"/>
  <c r="U40" i="8"/>
  <c r="N62" i="5"/>
  <c r="M62" i="5" s="1"/>
  <c r="O62" i="5"/>
  <c r="P82" i="5"/>
  <c r="P28" i="5"/>
  <c r="Q28" i="5"/>
  <c r="Q102" i="5"/>
  <c r="Q123" i="5"/>
  <c r="S88" i="5"/>
  <c r="R122" i="5"/>
  <c r="P122" i="5"/>
  <c r="AB88" i="8"/>
  <c r="O115" i="5"/>
  <c r="N115" i="5"/>
  <c r="M115" i="5" s="1"/>
  <c r="N86" i="5"/>
  <c r="M86" i="5" s="1"/>
  <c r="AC44" i="8"/>
  <c r="AB86" i="8"/>
  <c r="O113" i="5"/>
  <c r="S113" i="5" s="1"/>
  <c r="AB51" i="8"/>
  <c r="AC70" i="8"/>
  <c r="U87" i="8"/>
  <c r="AB77" i="8"/>
  <c r="AA20" i="5"/>
  <c r="X20" i="5"/>
  <c r="Z20" i="5"/>
  <c r="AB20" i="5"/>
  <c r="AA19" i="5"/>
  <c r="AB19" i="5"/>
  <c r="X19" i="5"/>
  <c r="Z19" i="5"/>
  <c r="Z16" i="5"/>
  <c r="X16" i="5"/>
  <c r="AA16" i="5"/>
  <c r="AB16" i="5"/>
  <c r="Z17" i="5"/>
  <c r="S86" i="5"/>
  <c r="R86" i="5"/>
  <c r="Q59" i="5"/>
  <c r="P59" i="5"/>
  <c r="P54" i="5"/>
  <c r="Q54" i="5"/>
  <c r="S54" i="5"/>
  <c r="S21" i="5"/>
  <c r="Q21" i="5"/>
  <c r="S15" i="5"/>
  <c r="Q15" i="5"/>
  <c r="R15" i="5"/>
  <c r="Q118" i="5"/>
  <c r="R118" i="5"/>
  <c r="S120" i="5"/>
  <c r="Q120" i="5"/>
  <c r="V95" i="8"/>
  <c r="T95" i="8"/>
  <c r="O9" i="5"/>
  <c r="T18" i="8"/>
  <c r="N9" i="5"/>
  <c r="M9" i="5" s="1"/>
  <c r="U18" i="8"/>
  <c r="N45" i="5"/>
  <c r="M45" i="5" s="1"/>
  <c r="T72" i="8"/>
  <c r="U72" i="8"/>
  <c r="AA6" i="5"/>
  <c r="AB6" i="5"/>
  <c r="P96" i="5"/>
  <c r="S105" i="5"/>
  <c r="Q105" i="5"/>
  <c r="P69" i="5"/>
  <c r="R69" i="5"/>
  <c r="S89" i="5"/>
  <c r="P89" i="5"/>
  <c r="Q89" i="5"/>
  <c r="R89" i="5"/>
  <c r="P110" i="5"/>
  <c r="S110" i="5"/>
  <c r="Q110" i="5"/>
  <c r="Q97" i="5"/>
  <c r="P97" i="5"/>
  <c r="R97" i="5"/>
  <c r="AB94" i="8"/>
  <c r="N118" i="5"/>
  <c r="M118" i="5" s="1"/>
  <c r="AA94" i="8"/>
  <c r="AC62" i="8"/>
  <c r="AB62" i="8"/>
  <c r="AA62" i="8"/>
  <c r="O98" i="5"/>
  <c r="N98" i="5"/>
  <c r="M98" i="5" s="1"/>
  <c r="T51" i="8"/>
  <c r="N30" i="5"/>
  <c r="M30" i="5" s="1"/>
  <c r="O5" i="5"/>
  <c r="V14" i="8"/>
  <c r="T14" i="8"/>
  <c r="AA59" i="8"/>
  <c r="AB59" i="8"/>
  <c r="AC59" i="8"/>
  <c r="N95" i="5"/>
  <c r="M95" i="5" s="1"/>
  <c r="T99" i="8"/>
  <c r="N63" i="5"/>
  <c r="M63" i="5" s="1"/>
  <c r="O63" i="5"/>
  <c r="U99" i="8"/>
  <c r="V99" i="8"/>
  <c r="AC35" i="8"/>
  <c r="N80" i="5"/>
  <c r="M80" i="5" s="1"/>
  <c r="AB35" i="8"/>
  <c r="O80" i="5"/>
  <c r="AA35" i="8"/>
  <c r="AA21" i="5"/>
  <c r="R94" i="5"/>
  <c r="Q94" i="5"/>
  <c r="S94" i="5"/>
  <c r="P103" i="5"/>
  <c r="Q103" i="5"/>
  <c r="N65" i="5"/>
  <c r="M65" i="5" s="1"/>
  <c r="AB14" i="8"/>
  <c r="AA14" i="8"/>
  <c r="O65" i="5"/>
  <c r="T36" i="8"/>
  <c r="U36" i="8"/>
  <c r="V36" i="8"/>
  <c r="Y13" i="5"/>
  <c r="U93" i="8"/>
  <c r="U48" i="8"/>
  <c r="Y8" i="5"/>
  <c r="P45" i="5"/>
  <c r="Q45" i="5"/>
  <c r="S45" i="5"/>
  <c r="R45" i="5"/>
  <c r="P112" i="5"/>
  <c r="Q112" i="5"/>
  <c r="S91" i="5"/>
  <c r="P91" i="5"/>
  <c r="T44" i="8"/>
  <c r="O26" i="5"/>
  <c r="N26" i="5"/>
  <c r="M26" i="5" s="1"/>
  <c r="U44" i="8"/>
  <c r="T61" i="8"/>
  <c r="O37" i="5"/>
  <c r="U61" i="8"/>
  <c r="V61" i="8"/>
  <c r="AA41" i="8"/>
  <c r="O83" i="5"/>
  <c r="AC41" i="8"/>
  <c r="AB41" i="8"/>
  <c r="N83" i="5"/>
  <c r="M83" i="5" s="1"/>
  <c r="AC95" i="8"/>
  <c r="O119" i="5"/>
  <c r="AB95" i="8"/>
  <c r="N87" i="5"/>
  <c r="M87" i="5" s="1"/>
  <c r="AC45" i="8"/>
  <c r="AB45" i="8"/>
  <c r="Z11" i="5"/>
  <c r="AB11" i="5"/>
  <c r="AB80" i="8"/>
  <c r="N110" i="5"/>
  <c r="M110" i="5" s="1"/>
  <c r="AC80" i="8"/>
  <c r="X10" i="5"/>
  <c r="AA15" i="5"/>
  <c r="X15" i="5"/>
  <c r="P68" i="5"/>
  <c r="Z9" i="5"/>
  <c r="AB78" i="8"/>
  <c r="Q43" i="5"/>
  <c r="S43" i="5"/>
  <c r="Q22" i="5"/>
  <c r="S22" i="5"/>
  <c r="R24" i="5"/>
  <c r="Q24" i="5"/>
  <c r="N49" i="5"/>
  <c r="M49" i="5" s="1"/>
  <c r="T79" i="8"/>
  <c r="T32" i="8"/>
  <c r="N17" i="5"/>
  <c r="M17" i="5" s="1"/>
  <c r="U84" i="8"/>
  <c r="Y12" i="5"/>
  <c r="R68" i="5"/>
  <c r="AA10" i="5"/>
  <c r="V35" i="8"/>
  <c r="S123" i="5"/>
  <c r="S8" i="5"/>
  <c r="Q8" i="5"/>
  <c r="AB58" i="8"/>
  <c r="V89" i="8"/>
  <c r="T60" i="8"/>
  <c r="V60" i="8"/>
  <c r="O108" i="5"/>
  <c r="AB68" i="8"/>
  <c r="O101" i="5"/>
  <c r="AA86" i="8"/>
  <c r="AB54" i="8"/>
  <c r="O93" i="5"/>
  <c r="AB52" i="8"/>
  <c r="N91" i="5"/>
  <c r="M91" i="5" s="1"/>
  <c r="S60" i="5"/>
  <c r="R60" i="5"/>
  <c r="U54" i="8"/>
  <c r="T54" i="8"/>
  <c r="P76" i="5" l="1"/>
  <c r="R76" i="5"/>
  <c r="Q76" i="5"/>
  <c r="S76" i="5"/>
  <c r="P73" i="5"/>
  <c r="AB17" i="5"/>
  <c r="Q50" i="5"/>
  <c r="R6" i="5"/>
  <c r="S67" i="5"/>
  <c r="R67" i="5"/>
  <c r="Q100" i="5"/>
  <c r="R100" i="5"/>
  <c r="P100" i="5"/>
  <c r="S100" i="5"/>
  <c r="Q113" i="5"/>
  <c r="X17" i="5"/>
  <c r="S50" i="5"/>
  <c r="R50" i="5"/>
  <c r="Q33" i="5"/>
  <c r="P33" i="5"/>
  <c r="S33" i="5"/>
  <c r="R33" i="5"/>
  <c r="P6" i="5"/>
  <c r="S6" i="5"/>
  <c r="R91" i="5"/>
  <c r="Q91" i="5"/>
  <c r="R84" i="5"/>
  <c r="P84" i="5"/>
  <c r="S27" i="5"/>
  <c r="Q27" i="5"/>
  <c r="Q49" i="5"/>
  <c r="S49" i="5"/>
  <c r="P49" i="5"/>
  <c r="R49" i="5"/>
  <c r="Q73" i="5"/>
  <c r="S73" i="5"/>
  <c r="R38" i="5"/>
  <c r="Q38" i="5"/>
  <c r="S38" i="5"/>
  <c r="P38" i="5"/>
  <c r="Q57" i="5"/>
  <c r="P57" i="5"/>
  <c r="Q53" i="5"/>
  <c r="S53" i="5"/>
  <c r="R53" i="5"/>
  <c r="P53" i="5"/>
  <c r="AA5" i="5"/>
  <c r="AB5" i="5"/>
  <c r="X5" i="5"/>
  <c r="Z5" i="5"/>
  <c r="Q48" i="5"/>
  <c r="R48" i="5"/>
  <c r="P114" i="5"/>
  <c r="R114" i="5"/>
  <c r="S114" i="5"/>
  <c r="Q114" i="5"/>
  <c r="P72" i="5"/>
  <c r="Q72" i="5"/>
  <c r="R72" i="5"/>
  <c r="S72" i="5"/>
  <c r="P79" i="5"/>
  <c r="S79" i="5"/>
  <c r="Q79" i="5"/>
  <c r="R79" i="5"/>
  <c r="S34" i="5"/>
  <c r="P34" i="5"/>
  <c r="Q34" i="5"/>
  <c r="R34" i="5"/>
  <c r="AB10" i="5"/>
  <c r="Z10" i="5"/>
  <c r="S18" i="5"/>
  <c r="P18" i="5"/>
  <c r="R18" i="5"/>
  <c r="Q18" i="5"/>
  <c r="Q90" i="5"/>
  <c r="P90" i="5"/>
  <c r="R90" i="5"/>
  <c r="S90" i="5"/>
  <c r="S39" i="5"/>
  <c r="R39" i="5"/>
  <c r="P39" i="5"/>
  <c r="R96" i="5"/>
  <c r="Q96" i="5"/>
  <c r="Q55" i="5"/>
  <c r="P55" i="5"/>
  <c r="S55" i="5"/>
  <c r="R55" i="5"/>
  <c r="S51" i="5"/>
  <c r="P51" i="5"/>
  <c r="R51" i="5"/>
  <c r="Q51" i="5"/>
  <c r="P120" i="5"/>
  <c r="R120" i="5"/>
  <c r="R41" i="5"/>
  <c r="Q41" i="5"/>
  <c r="S41" i="5"/>
  <c r="P41" i="5"/>
  <c r="R113" i="5"/>
  <c r="P113" i="5"/>
  <c r="P115" i="5"/>
  <c r="R115" i="5"/>
  <c r="S115" i="5"/>
  <c r="Q115" i="5"/>
  <c r="S62" i="5"/>
  <c r="R62" i="5"/>
  <c r="Q62" i="5"/>
  <c r="P62" i="5"/>
  <c r="S108" i="5"/>
  <c r="R108" i="5"/>
  <c r="P108" i="5"/>
  <c r="Q108" i="5"/>
  <c r="P101" i="5"/>
  <c r="R101" i="5"/>
  <c r="S101" i="5"/>
  <c r="Q101" i="5"/>
  <c r="S119" i="5"/>
  <c r="Q119" i="5"/>
  <c r="R119" i="5"/>
  <c r="P119" i="5"/>
  <c r="S93" i="5"/>
  <c r="R93" i="5"/>
  <c r="Q93" i="5"/>
  <c r="P93" i="5"/>
  <c r="X12" i="5"/>
  <c r="AB12" i="5"/>
  <c r="AA12" i="5"/>
  <c r="Z12" i="5"/>
  <c r="R83" i="5"/>
  <c r="P83" i="5"/>
  <c r="S83" i="5"/>
  <c r="Q83" i="5"/>
  <c r="R37" i="5"/>
  <c r="S37" i="5"/>
  <c r="P37" i="5"/>
  <c r="Q37" i="5"/>
  <c r="R26" i="5"/>
  <c r="S26" i="5"/>
  <c r="P26" i="5"/>
  <c r="Q26" i="5"/>
  <c r="P80" i="5"/>
  <c r="S80" i="5"/>
  <c r="R80" i="5"/>
  <c r="Q80" i="5"/>
  <c r="Q9" i="5"/>
  <c r="S9" i="5"/>
  <c r="P9" i="5"/>
  <c r="R9" i="5"/>
  <c r="AA13" i="5"/>
  <c r="Z13" i="5"/>
  <c r="AB13" i="5"/>
  <c r="X13" i="5"/>
  <c r="S65" i="5"/>
  <c r="P65" i="5"/>
  <c r="R65" i="5"/>
  <c r="Q65" i="5"/>
  <c r="Q5" i="5"/>
  <c r="P5" i="5"/>
  <c r="S5" i="5"/>
  <c r="R5" i="5"/>
  <c r="S98" i="5"/>
  <c r="R98" i="5"/>
  <c r="Q98" i="5"/>
  <c r="P98" i="5"/>
  <c r="AA8" i="5"/>
  <c r="AB8" i="5"/>
  <c r="Z8" i="5"/>
  <c r="X8" i="5"/>
  <c r="R63" i="5"/>
  <c r="S63" i="5"/>
  <c r="Q63" i="5"/>
  <c r="P63" i="5"/>
</calcChain>
</file>

<file path=xl/sharedStrings.xml><?xml version="1.0" encoding="utf-8"?>
<sst xmlns="http://schemas.openxmlformats.org/spreadsheetml/2006/main" count="1424" uniqueCount="1135">
  <si>
    <t>群馬県小学生駅伝競走大会選手登録シート</t>
    <rPh sb="12" eb="14">
      <t>センシュ</t>
    </rPh>
    <rPh sb="14" eb="16">
      <t>トウロク</t>
    </rPh>
    <phoneticPr fontId="2"/>
  </si>
  <si>
    <t>№</t>
    <phoneticPr fontId="2"/>
  </si>
  <si>
    <t>氏名</t>
    <rPh sb="0" eb="2">
      <t>シメイ</t>
    </rPh>
    <phoneticPr fontId="2"/>
  </si>
  <si>
    <t>ﾖﾐｶﾞﾅ</t>
    <phoneticPr fontId="2"/>
  </si>
  <si>
    <t>学年</t>
    <rPh sb="0" eb="2">
      <t>ガクネン</t>
    </rPh>
    <phoneticPr fontId="2"/>
  </si>
  <si>
    <t>学校名</t>
    <rPh sb="0" eb="3">
      <t>ガッコウメイ</t>
    </rPh>
    <phoneticPr fontId="2"/>
  </si>
  <si>
    <t>↓</t>
    <phoneticPr fontId="2"/>
  </si>
  <si>
    <t>性別</t>
    <rPh sb="0" eb="2">
      <t>セイベツ</t>
    </rPh>
    <phoneticPr fontId="2"/>
  </si>
  <si>
    <t>チーム名</t>
    <rPh sb="3" eb="4">
      <t>メイ</t>
    </rPh>
    <phoneticPr fontId="2"/>
  </si>
  <si>
    <t>選手№</t>
    <rPh sb="0" eb="2">
      <t>センシュ</t>
    </rPh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</si>
  <si>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</si>
  <si>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</si>
  <si>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　　　ただし、氏名がカタカナ表記の場合は半角ｶﾀｶﾅにすること。</t>
    <rPh sb="7" eb="9">
      <t>シメイ</t>
    </rPh>
    <rPh sb="14" eb="16">
      <t>ヒョウキ</t>
    </rPh>
    <rPh sb="17" eb="19">
      <t>バアイ</t>
    </rPh>
    <rPh sb="20" eb="22">
      <t>ハンカク</t>
    </rPh>
    <phoneticPr fontId="2"/>
  </si>
  <si>
    <r>
      <t>参加団体名　</t>
    </r>
    <r>
      <rPr>
        <sz val="8"/>
        <rFont val="ＭＳ Ｐゴシック"/>
        <family val="3"/>
        <charset val="128"/>
      </rPr>
      <t>※学校の場合は○○市（町村）立△△小学校</t>
    </r>
    <rPh sb="0" eb="2">
      <t>サンカ</t>
    </rPh>
    <rPh sb="2" eb="4">
      <t>ダンタイ</t>
    </rPh>
    <rPh sb="4" eb="5">
      <t>メイ</t>
    </rPh>
    <rPh sb="7" eb="9">
      <t>ガッコウ</t>
    </rPh>
    <rPh sb="10" eb="12">
      <t>バアイ</t>
    </rPh>
    <rPh sb="15" eb="16">
      <t>シ</t>
    </rPh>
    <rPh sb="17" eb="19">
      <t>チョウソン</t>
    </rPh>
    <rPh sb="20" eb="21">
      <t>タ</t>
    </rPh>
    <rPh sb="23" eb="26">
      <t>ショウガッコウ</t>
    </rPh>
    <phoneticPr fontId="2"/>
  </si>
  <si>
    <t>※このアドレス宛のメールに「添付」して送信すること。</t>
    <rPh sb="7" eb="8">
      <t>アテ</t>
    </rPh>
    <rPh sb="14" eb="16">
      <t>テンプ</t>
    </rPh>
    <rPh sb="19" eb="21">
      <t>ソウシン</t>
    </rPh>
    <phoneticPr fontId="2"/>
  </si>
  <si>
    <t>群馬県小学生駅伝競走大会参加申込書</t>
  </si>
  <si>
    <t>申込責任者氏名</t>
    <rPh sb="0" eb="1">
      <t>モウ</t>
    </rPh>
    <rPh sb="1" eb="2">
      <t>コ</t>
    </rPh>
    <rPh sb="2" eb="5">
      <t>セキニンシャ</t>
    </rPh>
    <rPh sb="5" eb="7">
      <t>シメイ</t>
    </rPh>
    <phoneticPr fontId="2"/>
  </si>
  <si>
    <t>◇入力の注意◇</t>
    <rPh sb="1" eb="3">
      <t>ニュウリョク</t>
    </rPh>
    <rPh sb="4" eb="6">
      <t>チュウイ</t>
    </rPh>
    <phoneticPr fontId="2"/>
  </si>
  <si>
    <t>◇入力の手順◇</t>
    <rPh sb="1" eb="3">
      <t>ニュウリョク</t>
    </rPh>
    <rPh sb="4" eb="6">
      <t>テジュン</t>
    </rPh>
    <phoneticPr fontId="2"/>
  </si>
  <si>
    <t>表紙に戻る</t>
    <rPh sb="0" eb="2">
      <t>ヒョウシ</t>
    </rPh>
    <rPh sb="3" eb="4">
      <t>モド</t>
    </rPh>
    <phoneticPr fontId="2"/>
  </si>
  <si>
    <t>受付№（※陸協使用欄）</t>
    <rPh sb="0" eb="2">
      <t>ウケツケ</t>
    </rPh>
    <rPh sb="5" eb="6">
      <t>リク</t>
    </rPh>
    <rPh sb="6" eb="7">
      <t>キョウ</t>
    </rPh>
    <rPh sb="7" eb="9">
      <t>シヨウ</t>
    </rPh>
    <rPh sb="9" eb="10">
      <t>ラン</t>
    </rPh>
    <phoneticPr fontId="2"/>
  </si>
  <si>
    <t>学校</t>
    <rPh sb="0" eb="2">
      <t>ガッコウ</t>
    </rPh>
    <phoneticPr fontId="2"/>
  </si>
  <si>
    <t>ﾖﾐｶﾞﾅ</t>
    <phoneticPr fontId="2"/>
  </si>
  <si>
    <t>選手データ</t>
    <rPh sb="0" eb="2">
      <t>センシュ</t>
    </rPh>
    <phoneticPr fontId="2"/>
  </si>
  <si>
    <t>クリック→選手登録シートへ</t>
    <rPh sb="5" eb="7">
      <t>センシュ</t>
    </rPh>
    <rPh sb="7" eb="9">
      <t>トウロク</t>
    </rPh>
    <phoneticPr fontId="2"/>
  </si>
  <si>
    <t>群馬陸上競技協会普及委員会</t>
    <rPh sb="0" eb="2">
      <t>グンマ</t>
    </rPh>
    <rPh sb="2" eb="4">
      <t>リクジョウ</t>
    </rPh>
    <rPh sb="4" eb="6">
      <t>キョウギ</t>
    </rPh>
    <rPh sb="6" eb="8">
      <t>キョウカイ</t>
    </rPh>
    <rPh sb="8" eb="10">
      <t>フキュウ</t>
    </rPh>
    <rPh sb="10" eb="13">
      <t>イインカイ</t>
    </rPh>
    <phoneticPr fontId="2"/>
  </si>
  <si>
    <t>№</t>
  </si>
  <si>
    <t>前橋市立桃井小学校</t>
  </si>
  <si>
    <t>前橋市立中川小学校</t>
  </si>
  <si>
    <t>前橋市立敷島小学校</t>
  </si>
  <si>
    <t>前橋市立城南小学校</t>
  </si>
  <si>
    <t>前橋市立城東小学校</t>
  </si>
  <si>
    <t>前橋市立若宮小学校</t>
  </si>
  <si>
    <t>前橋市立天川小学校</t>
  </si>
  <si>
    <t>前橋市立岩神小学校</t>
  </si>
  <si>
    <t>前橋市立広瀬小学校</t>
  </si>
  <si>
    <t>前橋市立山王小学校</t>
  </si>
  <si>
    <t>前橋市立上川淵小学校</t>
  </si>
  <si>
    <t>前橋市立下川淵小学校</t>
  </si>
  <si>
    <t>前橋市立桂萱小学校</t>
  </si>
  <si>
    <t>前橋市立桃木小学校</t>
  </si>
  <si>
    <t>前橋市立桂萱東小学校</t>
  </si>
  <si>
    <t>前橋市立桃瀬小学校</t>
  </si>
  <si>
    <t>前橋市立芳賀小学校</t>
  </si>
  <si>
    <t>前橋市立総社小学校</t>
  </si>
  <si>
    <t>前橋市立勝山小学校</t>
  </si>
  <si>
    <t>前橋市立元総社小学校</t>
  </si>
  <si>
    <t>前橋市立元総社南小学校</t>
  </si>
  <si>
    <t>前橋市立元総社北小学校</t>
  </si>
  <si>
    <t>前橋市立東小学校</t>
  </si>
  <si>
    <t>前橋市立大利根小学校</t>
  </si>
  <si>
    <t>前橋市立新田小学校</t>
  </si>
  <si>
    <t>前橋市立細井小学校</t>
  </si>
  <si>
    <t>前橋市立桃川小学校</t>
  </si>
  <si>
    <t>前橋市立荒牧小学校</t>
  </si>
  <si>
    <t>前橋市立清里小学校</t>
  </si>
  <si>
    <t>前橋市立永明小学校</t>
  </si>
  <si>
    <t>前橋市立駒形小学校</t>
  </si>
  <si>
    <t>前橋市立荒子小学校</t>
  </si>
  <si>
    <t>前橋市立大室小学校</t>
  </si>
  <si>
    <t>前橋市立二之宮小学校</t>
  </si>
  <si>
    <t>前橋市立笂井小学校</t>
  </si>
  <si>
    <t>前橋市立大胡小学校</t>
  </si>
  <si>
    <t>前橋市立滝窪小学校</t>
  </si>
  <si>
    <t>前橋市立大胡東小学校</t>
  </si>
  <si>
    <t>前橋市立宮城小学校</t>
  </si>
  <si>
    <t>前橋市立粕川小学校</t>
  </si>
  <si>
    <t>前橋市立月田小学校</t>
  </si>
  <si>
    <t>伊勢崎市立北小学校</t>
  </si>
  <si>
    <t>伊勢崎市立南小学校</t>
  </si>
  <si>
    <t>伊勢崎市立殖蓮小学校</t>
  </si>
  <si>
    <t>伊勢崎市立茂呂小学校</t>
  </si>
  <si>
    <t>伊勢崎市立三郷小学校</t>
  </si>
  <si>
    <t>伊勢崎市立宮郷小学校</t>
  </si>
  <si>
    <t>伊勢崎市立名和小学校</t>
  </si>
  <si>
    <t>伊勢崎市立豊受小学校</t>
  </si>
  <si>
    <t>伊勢崎市立北第二小学校</t>
  </si>
  <si>
    <t>伊勢崎市立殖蓮第二小学校</t>
  </si>
  <si>
    <t>伊勢崎市立広瀬小学校</t>
  </si>
  <si>
    <t>伊勢崎市立坂東小学校</t>
  </si>
  <si>
    <t>伊勢崎市立宮郷第二小学校</t>
  </si>
  <si>
    <t>伊勢崎市立赤堀小学校</t>
  </si>
  <si>
    <t>伊勢崎市立赤堀南小学校</t>
  </si>
  <si>
    <t>伊勢崎市立赤堀東小学校</t>
  </si>
  <si>
    <t>伊勢崎市立あずま小学校</t>
  </si>
  <si>
    <t>伊勢崎市立あずま南小学校</t>
  </si>
  <si>
    <t>伊勢崎市立あずま北小学校</t>
  </si>
  <si>
    <t>伊勢崎市立境小学校</t>
  </si>
  <si>
    <t>伊勢崎市立境采女小学校</t>
  </si>
  <si>
    <t>伊勢崎市立境剛志小学校</t>
  </si>
  <si>
    <t>伊勢崎市立境東小学校</t>
  </si>
  <si>
    <t>玉村町立玉村小学校</t>
  </si>
  <si>
    <t>玉村町立上陽小学校</t>
  </si>
  <si>
    <t>玉村町立芝根小学校</t>
  </si>
  <si>
    <t>玉村町立中央小学校</t>
  </si>
  <si>
    <t>玉村町立南小学校</t>
  </si>
  <si>
    <t>榛東村立北小学校</t>
  </si>
  <si>
    <t>榛東村立南小学校</t>
  </si>
  <si>
    <t>渋川市立金島小学校</t>
  </si>
  <si>
    <t>渋川市立古巻小学校</t>
  </si>
  <si>
    <t>渋川市立豊秋小学校</t>
  </si>
  <si>
    <t>渋川市立伊香保小学校</t>
  </si>
  <si>
    <t>渋川市立小野上小学校</t>
  </si>
  <si>
    <t>渋川市立中郷小学校</t>
  </si>
  <si>
    <t>渋川市立長尾小学校</t>
  </si>
  <si>
    <t>渋川市立三原田小学校</t>
  </si>
  <si>
    <t>渋川市立津久田小学校</t>
  </si>
  <si>
    <t>渋川市立橘小学校</t>
  </si>
  <si>
    <t>渋川市立橘北小学校</t>
  </si>
  <si>
    <t>川場村立川場小学校</t>
  </si>
  <si>
    <t>みなかみ町立古馬牧小学校</t>
  </si>
  <si>
    <t>みなかみ町立桃野小学校</t>
  </si>
  <si>
    <t>みなかみ町立月夜野北小学校</t>
  </si>
  <si>
    <t>みなかみ町立藤原小学校</t>
  </si>
  <si>
    <t>沼田市立沼田東小学校</t>
  </si>
  <si>
    <t>沼田市立沼田北小学校</t>
  </si>
  <si>
    <t>沼田市立升形小学校</t>
  </si>
  <si>
    <t>沼田市立利南東小学校</t>
  </si>
  <si>
    <t>沼田市立池田小学校</t>
  </si>
  <si>
    <t>沼田市立薄根小学校</t>
  </si>
  <si>
    <t>沼田市立川田小学校</t>
  </si>
  <si>
    <t>沼田市立白沢小学校</t>
  </si>
  <si>
    <t>沼田市立多那小学校</t>
  </si>
  <si>
    <t>東吾妻町立東小学校</t>
  </si>
  <si>
    <t>東吾妻町立原町小学校</t>
  </si>
  <si>
    <t>東吾妻町立太田小学校</t>
  </si>
  <si>
    <t>東吾妻町立岩島小学校</t>
  </si>
  <si>
    <t>東吾妻町立坂上小学校</t>
  </si>
  <si>
    <t>長野原町立中央小学校</t>
  </si>
  <si>
    <t>長野原町立第一小学校</t>
  </si>
  <si>
    <t>長野原町立応桑小学校</t>
  </si>
  <si>
    <t>長野原町立北軽井沢小学校</t>
  </si>
  <si>
    <t>草津町立草津小学校</t>
  </si>
  <si>
    <t>高山村立高山小学校</t>
  </si>
  <si>
    <t>高崎市立北小学校</t>
  </si>
  <si>
    <t>高崎市立南小学校</t>
  </si>
  <si>
    <t>高崎市立東小学校</t>
  </si>
  <si>
    <t>高崎市立西小学校</t>
  </si>
  <si>
    <t>高崎市立塚沢小学校</t>
  </si>
  <si>
    <t>高崎市立片岡小学校</t>
  </si>
  <si>
    <t>高崎市立佐野小学校</t>
  </si>
  <si>
    <t>高崎市立六郷小学校</t>
  </si>
  <si>
    <t>高崎市立城南小学校</t>
  </si>
  <si>
    <t>高崎市立城東小学校</t>
  </si>
  <si>
    <t>高崎市立新高尾小学校</t>
  </si>
  <si>
    <t>高崎市立中川小学校</t>
  </si>
  <si>
    <t>高崎市立八幡小学校</t>
  </si>
  <si>
    <t>高崎市立豊岡小学校</t>
  </si>
  <si>
    <t>高崎市立長野小学校</t>
  </si>
  <si>
    <t>高崎市立大類小学校</t>
  </si>
  <si>
    <t>高崎市立南八幡小学校</t>
  </si>
  <si>
    <t>高崎市立倉賀野小学校</t>
  </si>
  <si>
    <t>高崎市立岩鼻小学校</t>
  </si>
  <si>
    <t>高崎市立京ヶ島小学校</t>
  </si>
  <si>
    <t>高崎市立滝川小学校</t>
  </si>
  <si>
    <t>高崎市立東部小学校</t>
  </si>
  <si>
    <t>高崎市立中居小学校</t>
  </si>
  <si>
    <t>高崎市立北部小学校</t>
  </si>
  <si>
    <t>高崎市立西部小学校</t>
  </si>
  <si>
    <t>高崎市立乗附小学校</t>
  </si>
  <si>
    <t>高崎市立浜尻小学校</t>
  </si>
  <si>
    <t>高崎市立矢中小学校</t>
  </si>
  <si>
    <t>高崎市立城山小学校</t>
  </si>
  <si>
    <t>高崎市立鼻高小学校</t>
  </si>
  <si>
    <t>高崎市立箕輪小学校</t>
  </si>
  <si>
    <t>高崎市立車郷小学校</t>
  </si>
  <si>
    <t>高崎市立箕郷東小学校</t>
  </si>
  <si>
    <t>高崎市立金古小学校</t>
  </si>
  <si>
    <t>高崎市立国府小学校</t>
  </si>
  <si>
    <t>高崎市立堤ヶ岡小学校</t>
  </si>
  <si>
    <t>高崎市立上郊小学校</t>
  </si>
  <si>
    <t>高崎市立金古南小学校</t>
  </si>
  <si>
    <t>高崎市立新町第一小学校</t>
  </si>
  <si>
    <t>高崎市立入野小学校</t>
  </si>
  <si>
    <t>高崎市立馬庭小学校</t>
  </si>
  <si>
    <t>高崎市立南陽台小学校</t>
  </si>
  <si>
    <t>高崎市立岩平小学校</t>
  </si>
  <si>
    <t>安中市立原市小学校</t>
  </si>
  <si>
    <t>安中市立磯部小学校</t>
  </si>
  <si>
    <t>安中市立東横野小学校</t>
  </si>
  <si>
    <t>安中市立碓東小学校</t>
  </si>
  <si>
    <t>安中市立秋間小学校</t>
  </si>
  <si>
    <t>安中市立後閑小学校</t>
  </si>
  <si>
    <t>安中市立臼井小学校</t>
  </si>
  <si>
    <t>安中市立西横野小学校</t>
  </si>
  <si>
    <t>安中市立九十九小学校</t>
  </si>
  <si>
    <t>安中市立細野小学校</t>
  </si>
  <si>
    <t>甘楽町立小幡小学校</t>
  </si>
  <si>
    <t>甘楽町立福島小学校</t>
  </si>
  <si>
    <t>甘楽町立新屋小学校</t>
  </si>
  <si>
    <t>下仁田町立下仁田小学校</t>
  </si>
  <si>
    <t>南牧村立南牧小学校</t>
  </si>
  <si>
    <t>富岡市立富岡小学校</t>
  </si>
  <si>
    <t>富岡市立黒岩小学校</t>
  </si>
  <si>
    <t>富岡市立一ノ宮小学校</t>
  </si>
  <si>
    <t>富岡市立高瀬小学校</t>
  </si>
  <si>
    <t>富岡市立額部小学校</t>
  </si>
  <si>
    <t>富岡市立小野小学校</t>
  </si>
  <si>
    <t>富岡市立吉田小学校</t>
  </si>
  <si>
    <t>富岡市立丹生小学校</t>
  </si>
  <si>
    <t>富岡市立高田小学校</t>
  </si>
  <si>
    <t>富岡市立妙義小学校</t>
  </si>
  <si>
    <t>藤岡市立藤岡第一小学校</t>
  </si>
  <si>
    <t>藤岡市立藤岡第二小学校</t>
  </si>
  <si>
    <t>藤岡市立神流小学校</t>
  </si>
  <si>
    <t>藤岡市立美土里小学校</t>
  </si>
  <si>
    <t>藤岡市立美九里東小学校</t>
  </si>
  <si>
    <t>藤岡市立美九里西小学校</t>
  </si>
  <si>
    <t>藤岡市立平井小学校</t>
  </si>
  <si>
    <t>藤岡市立日野小学校</t>
  </si>
  <si>
    <t>藤岡市立鬼石北小学校</t>
  </si>
  <si>
    <t>藤岡市立鬼石小学校</t>
  </si>
  <si>
    <t>上野村立上野小学校</t>
  </si>
  <si>
    <t>神流町立万場小学校</t>
  </si>
  <si>
    <t>桐生市立西小学校</t>
  </si>
  <si>
    <t>桐生市立南小学校</t>
  </si>
  <si>
    <t>桐生市立北小学校</t>
  </si>
  <si>
    <t>桐生市立境野小学校</t>
  </si>
  <si>
    <t>桐生市立広沢小学校</t>
  </si>
  <si>
    <t>桐生市立梅田南小学校</t>
  </si>
  <si>
    <t>桐生市立桜木小学校</t>
  </si>
  <si>
    <t>桐生市立菱小学校</t>
  </si>
  <si>
    <t>桐生市立天沼小学校</t>
  </si>
  <si>
    <t>桐生市立神明小学校</t>
  </si>
  <si>
    <t>桐生市立新里中央小学校</t>
  </si>
  <si>
    <t>桐生市立新里東小学校</t>
  </si>
  <si>
    <t>桐生市立新里北小学校</t>
  </si>
  <si>
    <t>桐生市立黒保根小学校</t>
  </si>
  <si>
    <t>みどり市立笠懸小学校</t>
  </si>
  <si>
    <t>みどり市立笠懸東小学校</t>
  </si>
  <si>
    <t>みどり市立笠懸北小学校</t>
  </si>
  <si>
    <t>みどり市立大間々北小学校</t>
  </si>
  <si>
    <t>みどり市立大間々南小学校</t>
  </si>
  <si>
    <t>みどり市立大間々東小学校</t>
  </si>
  <si>
    <t>みどり市立福岡中央小学校</t>
  </si>
  <si>
    <t>みどり市立あずま小学校</t>
  </si>
  <si>
    <t>太田市立太田小学校</t>
  </si>
  <si>
    <t>太田市立九合小学校</t>
  </si>
  <si>
    <t>太田市立沢野小学校</t>
  </si>
  <si>
    <t>太田市立韮川小学校</t>
  </si>
  <si>
    <t>太田市立鳥之郷小学校</t>
  </si>
  <si>
    <t>太田市立太田東小学校</t>
  </si>
  <si>
    <t>太田市立南小学校</t>
  </si>
  <si>
    <t>太田市立休泊小学校</t>
  </si>
  <si>
    <t>太田市立強戸小学校</t>
  </si>
  <si>
    <t>太田市立宝泉小学校</t>
  </si>
  <si>
    <t>太田市立宝泉南小学校</t>
  </si>
  <si>
    <t>太田市立毛里田小学校</t>
  </si>
  <si>
    <t>太田市立中央小学校</t>
  </si>
  <si>
    <t>太田市立宝泉東小学校</t>
  </si>
  <si>
    <t>太田市立韮川西小学校</t>
  </si>
  <si>
    <t>太田市立旭小学校</t>
  </si>
  <si>
    <t>太田市立駒形小学校</t>
  </si>
  <si>
    <t>太田市立城西小学校</t>
  </si>
  <si>
    <t>太田市立沢野中央小学校</t>
  </si>
  <si>
    <t>太田市立尾島小学校</t>
  </si>
  <si>
    <t>太田市立世良田小学校</t>
  </si>
  <si>
    <t>太田市立木崎小学校</t>
  </si>
  <si>
    <t>太田市立生品小学校</t>
  </si>
  <si>
    <t>太田市立綿打小学校</t>
  </si>
  <si>
    <t>太田市立藪塚本町小学校</t>
  </si>
  <si>
    <t>太田市立藪塚本町南小学校</t>
  </si>
  <si>
    <t>板倉町立東小学校</t>
  </si>
  <si>
    <t>板倉町立西小学校</t>
  </si>
  <si>
    <t>板倉町立南小学校</t>
  </si>
  <si>
    <t>板倉町立北小学校</t>
  </si>
  <si>
    <t>明和町立明和東小学校</t>
  </si>
  <si>
    <t>明和町立明和西小学校</t>
  </si>
  <si>
    <t>千代田町立西小学校</t>
  </si>
  <si>
    <t>大泉町立南小学校</t>
  </si>
  <si>
    <t>大泉町立北小学校</t>
  </si>
  <si>
    <t>大泉町立西小学校</t>
  </si>
  <si>
    <t>大泉町立東小学校</t>
  </si>
  <si>
    <t>邑楽町立中野小学校</t>
  </si>
  <si>
    <t>邑楽町立高島小学校</t>
  </si>
  <si>
    <t>邑楽町立長柄小学校</t>
  </si>
  <si>
    <t>邑楽町立中野東小学校</t>
  </si>
  <si>
    <t>館林市立第一小学校</t>
  </si>
  <si>
    <t>館林市立第二小学校</t>
  </si>
  <si>
    <t>館林市立第三小学校</t>
  </si>
  <si>
    <t>館林市立第四小学校</t>
  </si>
  <si>
    <t>館林市立第五小学校</t>
  </si>
  <si>
    <t>館林市立第六小学校</t>
  </si>
  <si>
    <t>館林市立第七小学校</t>
  </si>
  <si>
    <t>館林市立第八小学校</t>
  </si>
  <si>
    <t>館林市立第九小学校</t>
  </si>
  <si>
    <t>館林市立第十小学校</t>
  </si>
  <si>
    <t>館林市立美園小学校</t>
  </si>
  <si>
    <t>学校名一覧表を見る</t>
  </si>
  <si>
    <t>学校コード</t>
    <rPh sb="0" eb="2">
      <t>ガッコウ</t>
    </rPh>
    <phoneticPr fontId="2"/>
  </si>
  <si>
    <t>学校コードを入力すると
学校名は自動表示される。</t>
    <rPh sb="0" eb="2">
      <t>ガッコウ</t>
    </rPh>
    <rPh sb="6" eb="8">
      <t>ニュウリョク</t>
    </rPh>
    <rPh sb="12" eb="15">
      <t>ガッコウメイ</t>
    </rPh>
    <rPh sb="16" eb="18">
      <t>ジドウ</t>
    </rPh>
    <rPh sb="18" eb="20">
      <t>ヒョウジ</t>
    </rPh>
    <phoneticPr fontId="2"/>
  </si>
  <si>
    <t>リストから
選択。</t>
    <rPh sb="6" eb="8">
      <t>センタク</t>
    </rPh>
    <phoneticPr fontId="2"/>
  </si>
  <si>
    <t>備考</t>
    <rPh sb="0" eb="2">
      <t>ビコウ</t>
    </rPh>
    <phoneticPr fontId="2"/>
  </si>
  <si>
    <t>５年</t>
    <rPh sb="1" eb="2">
      <t>ネン</t>
    </rPh>
    <phoneticPr fontId="2"/>
  </si>
  <si>
    <t>６年</t>
    <rPh sb="1" eb="2">
      <t>ネン</t>
    </rPh>
    <phoneticPr fontId="2"/>
  </si>
  <si>
    <t>半角、左詰。
姓と名の間は
半角で１文字あける。</t>
    <rPh sb="0" eb="2">
      <t>ハンカク</t>
    </rPh>
    <rPh sb="3" eb="5">
      <t>ヒダリヅメ</t>
    </rPh>
    <rPh sb="7" eb="8">
      <t>セイ</t>
    </rPh>
    <rPh sb="9" eb="10">
      <t>メイ</t>
    </rPh>
    <rPh sb="11" eb="12">
      <t>アイダ</t>
    </rPh>
    <rPh sb="14" eb="16">
      <t>ハンカク</t>
    </rPh>
    <rPh sb="18" eb="20">
      <t>モジ</t>
    </rPh>
    <phoneticPr fontId="2"/>
  </si>
  <si>
    <t>学校コードを
数字で入力。</t>
    <rPh sb="0" eb="2">
      <t>ガッコウ</t>
    </rPh>
    <rPh sb="7" eb="9">
      <t>スウジ</t>
    </rPh>
    <rPh sb="10" eb="12">
      <t>ニュウリョク</t>
    </rPh>
    <phoneticPr fontId="2"/>
  </si>
  <si>
    <t>氏名データ</t>
    <rPh sb="0" eb="2">
      <t>シメイ</t>
    </rPh>
    <phoneticPr fontId="2"/>
  </si>
  <si>
    <t>②　「ﾖﾐｶﾞﾅ」は、選手氏名のﾖﾐｶﾞﾅを半角ｶﾀｶﾅ・左詰で入力し、姓・名の間は半角１文字分のスペースを空けること。</t>
    <rPh sb="11" eb="13">
      <t>センシュ</t>
    </rPh>
    <rPh sb="13" eb="15">
      <t>シメイ</t>
    </rPh>
    <rPh sb="22" eb="24">
      <t>ハンカク</t>
    </rPh>
    <rPh sb="29" eb="31">
      <t>ヒダリヅメ</t>
    </rPh>
    <rPh sb="32" eb="34">
      <t>ニュウリョク</t>
    </rPh>
    <rPh sb="36" eb="38">
      <t>ナノ</t>
    </rPh>
    <rPh sb="38" eb="40">
      <t>カンハ</t>
    </rPh>
    <rPh sb="40" eb="42">
      <t>ハンカク</t>
    </rPh>
    <rPh sb="47" eb="52">
      <t>スペースヲ</t>
    </rPh>
    <rPh sb="52" eb="57">
      <t>アケルコト</t>
    </rPh>
    <phoneticPr fontId="2"/>
  </si>
  <si>
    <t>③　「学校名」は、「学校名一覧表」にある「学校コード」を入力すると自動的に表示される。</t>
    <rPh sb="3" eb="5">
      <t>ガッコウ</t>
    </rPh>
    <rPh sb="10" eb="13">
      <t>ガッコウメイ</t>
    </rPh>
    <rPh sb="13" eb="16">
      <t>イチランヒョウ</t>
    </rPh>
    <rPh sb="21" eb="23">
      <t>ガッコウ</t>
    </rPh>
    <rPh sb="28" eb="30">
      <t>ニュウリョク</t>
    </rPh>
    <rPh sb="33" eb="36">
      <t>ジドウテキ</t>
    </rPh>
    <rPh sb="37" eb="39">
      <t>ヒョウジ</t>
    </rPh>
    <phoneticPr fontId="2"/>
  </si>
  <si>
    <t>県外の児童は
ここに学校名を
入力する。</t>
    <rPh sb="0" eb="2">
      <t>ケンガイ</t>
    </rPh>
    <rPh sb="3" eb="5">
      <t>ジドウ</t>
    </rPh>
    <rPh sb="10" eb="13">
      <t>ガッコウメイ</t>
    </rPh>
    <rPh sb="15" eb="17">
      <t>ニュウリョク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</si>
  <si>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</si>
  <si>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</si>
  <si>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DB</t>
    <phoneticPr fontId="2"/>
  </si>
  <si>
    <t>ZK</t>
    <phoneticPr fontId="2"/>
  </si>
  <si>
    <t>MC</t>
    <phoneticPr fontId="2"/>
  </si>
  <si>
    <t>DB</t>
    <phoneticPr fontId="20"/>
  </si>
  <si>
    <t>N1</t>
    <phoneticPr fontId="20"/>
  </si>
  <si>
    <t>N2</t>
    <phoneticPr fontId="20"/>
  </si>
  <si>
    <t>SX</t>
    <phoneticPr fontId="20"/>
  </si>
  <si>
    <t>KC</t>
    <phoneticPr fontId="20"/>
  </si>
  <si>
    <t>MC</t>
    <phoneticPr fontId="20"/>
  </si>
  <si>
    <t>ZK</t>
    <phoneticPr fontId="20"/>
  </si>
  <si>
    <t>S1</t>
    <phoneticPr fontId="20"/>
  </si>
  <si>
    <t>KC</t>
    <phoneticPr fontId="2"/>
  </si>
  <si>
    <t>S1</t>
    <phoneticPr fontId="2"/>
  </si>
  <si>
    <t>桐生市立川内小学校</t>
  </si>
  <si>
    <t>姓</t>
    <rPh sb="0" eb="1">
      <t>セイ</t>
    </rPh>
    <phoneticPr fontId="2"/>
  </si>
  <si>
    <t>名</t>
    <rPh sb="0" eb="1">
      <t>メイ</t>
    </rPh>
    <phoneticPr fontId="2"/>
  </si>
  <si>
    <t>全角、左詰。</t>
    <rPh sb="0" eb="2">
      <t>ゼンカク</t>
    </rPh>
    <rPh sb="3" eb="5">
      <t>ヒダリヅメ</t>
    </rPh>
    <phoneticPr fontId="2"/>
  </si>
  <si>
    <t>姓名</t>
    <rPh sb="0" eb="2">
      <t>セイメイ</t>
    </rPh>
    <phoneticPr fontId="2"/>
  </si>
  <si>
    <r>
      <t>種別（クラブ対抗・学校対抗）　</t>
    </r>
    <r>
      <rPr>
        <sz val="9"/>
        <rFont val="ＭＳ Ｐゴシック"/>
        <family val="3"/>
        <charset val="128"/>
      </rPr>
      <t>※リストから選択</t>
    </r>
    <rPh sb="0" eb="2">
      <t>シュベツ</t>
    </rPh>
    <rPh sb="6" eb="8">
      <t>タイコウ</t>
    </rPh>
    <rPh sb="9" eb="11">
      <t>ガッコウ</t>
    </rPh>
    <rPh sb="11" eb="13">
      <t>タイコウ</t>
    </rPh>
    <rPh sb="21" eb="23">
      <t>センタク</t>
    </rPh>
    <phoneticPr fontId="2"/>
  </si>
  <si>
    <t>男子
№１</t>
    <rPh sb="0" eb="2">
      <t>ダンシ</t>
    </rPh>
    <phoneticPr fontId="2"/>
  </si>
  <si>
    <t>男子
№２</t>
    <rPh sb="0" eb="2">
      <t>ダンシ</t>
    </rPh>
    <phoneticPr fontId="2"/>
  </si>
  <si>
    <t>男子
№４</t>
    <rPh sb="0" eb="2">
      <t>ダンシ</t>
    </rPh>
    <phoneticPr fontId="2"/>
  </si>
  <si>
    <t>男子
№３</t>
    <rPh sb="0" eb="2">
      <t>ダンシ</t>
    </rPh>
    <phoneticPr fontId="2"/>
  </si>
  <si>
    <t>男子
№５</t>
    <rPh sb="0" eb="2">
      <t>ダンシ</t>
    </rPh>
    <phoneticPr fontId="2"/>
  </si>
  <si>
    <t>男子
№６</t>
    <rPh sb="0" eb="2">
      <t>ダンシ</t>
    </rPh>
    <phoneticPr fontId="2"/>
  </si>
  <si>
    <t>男子
№７</t>
    <rPh sb="0" eb="2">
      <t>ダンシ</t>
    </rPh>
    <phoneticPr fontId="2"/>
  </si>
  <si>
    <t>高崎市立新町第二小学校</t>
  </si>
  <si>
    <t>クリック→チーム登録シートへ</t>
    <rPh sb="8" eb="10">
      <t>トウロク</t>
    </rPh>
    <phoneticPr fontId="2"/>
  </si>
  <si>
    <t>④　「種別」は、▼を押して表示されるリストから選択する。</t>
    <rPh sb="3" eb="5">
      <t>シュベツ</t>
    </rPh>
    <rPh sb="10" eb="11">
      <t>オ</t>
    </rPh>
    <rPh sb="13" eb="15">
      <t>ヒョウジ</t>
    </rPh>
    <rPh sb="23" eb="25">
      <t>センタク</t>
    </rPh>
    <phoneticPr fontId="2"/>
  </si>
  <si>
    <t>②　本大会に出場登録する全選手のデータを「選手登録シート」に入力する。</t>
    <rPh sb="2" eb="5">
      <t>ホンタイカイ</t>
    </rPh>
    <rPh sb="6" eb="8">
      <t>シュツジョウ</t>
    </rPh>
    <rPh sb="8" eb="10">
      <t>トウロク</t>
    </rPh>
    <rPh sb="12" eb="15">
      <t>ゼンセンシュ</t>
    </rPh>
    <rPh sb="21" eb="23">
      <t>センシュ</t>
    </rPh>
    <rPh sb="23" eb="25">
      <t>トウロク</t>
    </rPh>
    <rPh sb="30" eb="32">
      <t>ニュウリョク</t>
    </rPh>
    <phoneticPr fontId="2"/>
  </si>
  <si>
    <t>③　「チーム登録シート」にチームデータを入力する。</t>
    <phoneticPr fontId="2"/>
  </si>
  <si>
    <t>昭和村立東小学校</t>
  </si>
  <si>
    <t>昭和村立南小学校</t>
  </si>
  <si>
    <t>昭和村立大河原小学校</t>
  </si>
  <si>
    <t>高崎市立倉渕小学校</t>
  </si>
  <si>
    <t>高崎市立吉井小学校</t>
  </si>
  <si>
    <t>高崎市立吉井西小学校</t>
  </si>
  <si>
    <t>高崎市立多胡小学校</t>
  </si>
  <si>
    <t>富岡市立西小学校</t>
  </si>
  <si>
    <t>藤岡市立小野小学校</t>
  </si>
  <si>
    <t>メールの宛先</t>
    <rPh sb="4" eb="6">
      <t>アテサキ</t>
    </rPh>
    <phoneticPr fontId="2"/>
  </si>
  <si>
    <t>⑤　いずれのシートも、コピー・貼り付けは可能ですが、切り取り・挿入・削除・書式変更の操作はデータを破損する恐れがありますのでおやめください。</t>
    <rPh sb="15" eb="16">
      <t>ハ</t>
    </rPh>
    <rPh sb="17" eb="18">
      <t>ツ</t>
    </rPh>
    <rPh sb="20" eb="22">
      <t>カノウ</t>
    </rPh>
    <rPh sb="26" eb="27">
      <t>キ</t>
    </rPh>
    <rPh sb="28" eb="29">
      <t>ト</t>
    </rPh>
    <rPh sb="31" eb="33">
      <t>ソウニュウ</t>
    </rPh>
    <rPh sb="34" eb="36">
      <t>サクジョ</t>
    </rPh>
    <rPh sb="37" eb="39">
      <t>ショシキ</t>
    </rPh>
    <rPh sb="39" eb="41">
      <t>ヘンコウ</t>
    </rPh>
    <rPh sb="42" eb="44">
      <t>ソウサ</t>
    </rPh>
    <rPh sb="49" eb="51">
      <t>ハソン</t>
    </rPh>
    <rPh sb="53" eb="54">
      <t>オソ</t>
    </rPh>
    <phoneticPr fontId="2"/>
  </si>
  <si>
    <t>男子
№９</t>
    <rPh sb="0" eb="2">
      <t>ダンシ</t>
    </rPh>
    <phoneticPr fontId="2"/>
  </si>
  <si>
    <t>男子
№８</t>
    <rPh sb="0" eb="2">
      <t>ダンシ</t>
    </rPh>
    <phoneticPr fontId="2"/>
  </si>
  <si>
    <t>中之条町立中之条小学校</t>
  </si>
  <si>
    <t>指導者</t>
    <rPh sb="0" eb="3">
      <t>シドウシャ</t>
    </rPh>
    <phoneticPr fontId="2"/>
  </si>
  <si>
    <t>①　このシートの下の申し込み団体情報欄に必要事項を入力する。</t>
    <rPh sb="8" eb="9">
      <t>シタ</t>
    </rPh>
    <rPh sb="10" eb="11">
      <t>モウ</t>
    </rPh>
    <rPh sb="12" eb="13">
      <t>コ</t>
    </rPh>
    <rPh sb="14" eb="16">
      <t>ダンタイ</t>
    </rPh>
    <rPh sb="16" eb="18">
      <t>ジョウホウ</t>
    </rPh>
    <rPh sb="18" eb="19">
      <t>ラン</t>
    </rPh>
    <rPh sb="20" eb="22">
      <t>ヒツヨウ</t>
    </rPh>
    <rPh sb="22" eb="24">
      <t>ジコウ</t>
    </rPh>
    <rPh sb="25" eb="27">
      <t>ニュウリョク</t>
    </rPh>
    <phoneticPr fontId="2"/>
  </si>
  <si>
    <t>①　「氏名」は選手の姓・名をそれぞれ全角・左詰で入力すること。</t>
    <rPh sb="3" eb="5">
      <t>シメイ</t>
    </rPh>
    <rPh sb="7" eb="9">
      <t>センシュ</t>
    </rPh>
    <rPh sb="10" eb="11">
      <t>セイ</t>
    </rPh>
    <rPh sb="11" eb="12">
      <t>シセイ</t>
    </rPh>
    <rPh sb="12" eb="13">
      <t>ナ</t>
    </rPh>
    <phoneticPr fontId="2"/>
  </si>
  <si>
    <t>ﾏｴﾊﾞｼ.ﾓﾓﾉｲ</t>
  </si>
  <si>
    <t>ﾏｴﾊﾞｼ.ﾅｶｶﾞﾜ</t>
  </si>
  <si>
    <t>ﾏｴﾊﾞｼ.ｼｷｼﾏ</t>
  </si>
  <si>
    <t>ﾏｴﾊﾞｼ.ｼﾞｮｳﾅﾝ</t>
  </si>
  <si>
    <t>ﾏｴﾊﾞｼ.ｼﾞｮｳﾄｳ</t>
  </si>
  <si>
    <t>ﾏｴﾊﾞｼ.ﾜｶﾐﾔ</t>
  </si>
  <si>
    <t>ﾏｴﾊﾞｼ.ｱﾏｶﾞﾜ</t>
  </si>
  <si>
    <t>ﾏｴﾊﾞｼ.ｲﾜｶﾞﾐ</t>
  </si>
  <si>
    <t>ﾏｴﾊﾞｼ.ﾋﾛｾ</t>
  </si>
  <si>
    <t>ﾏｴﾊﾞｼ.ｻﾝﾉｳ</t>
  </si>
  <si>
    <t>ﾏｴﾊﾞｼ.ｶﾐｶﾜﾌﾁ</t>
  </si>
  <si>
    <t>ﾏｴﾊﾞｼ.ｼﾓｶﾜﾌﾁ</t>
  </si>
  <si>
    <t>ﾏｴﾊﾞｼ.ｶｲｶﾞﾔ</t>
  </si>
  <si>
    <t>ﾏｴﾊﾞｼ.ﾓﾓﾉｷ</t>
  </si>
  <si>
    <t>ﾏｴﾊﾞｼ.ｶｲｶﾞﾔﾋｶﾞｼ</t>
  </si>
  <si>
    <t>ﾏｴﾊﾞｼ.ﾓﾓﾉｾ</t>
  </si>
  <si>
    <t>ﾏｴﾊﾞｼ.ﾊｶﾞ</t>
  </si>
  <si>
    <t>ﾏｴﾊﾞｼ.ｿｳｼﾞｬ</t>
  </si>
  <si>
    <t>ﾏｴﾊﾞｼ.ｶﾂﾔﾏ</t>
  </si>
  <si>
    <t>ﾏｴﾊﾞｼ.ﾓﾄｿｳｼﾞｬ</t>
  </si>
  <si>
    <t>ﾏｴﾊﾞｼﾓﾄｿｳｼﾞｬﾐﾅﾐ</t>
  </si>
  <si>
    <t>ﾏｴﾊﾞｼ.ﾓﾄｿｳｼﾞｬｷﾀ</t>
  </si>
  <si>
    <t>ﾏｴﾊﾞｼ.ｱｽﾞﾏ</t>
  </si>
  <si>
    <t>ﾏｴﾊﾞｼ.ｵｵﾄﾈ</t>
  </si>
  <si>
    <t>ﾏｴﾊﾞｼ.ｼﾝﾃﾞﾝ</t>
  </si>
  <si>
    <t>ﾏｴﾊﾞｼ.ﾎｿｲ</t>
  </si>
  <si>
    <t>ﾏｴﾊﾞｼ.ﾓﾓｶﾜ</t>
  </si>
  <si>
    <t>ﾏｴﾊﾞｼ.ｱﾗﾏｷ</t>
  </si>
  <si>
    <t>ﾏｴﾊﾞｼ.ｷﾖｻﾄ</t>
  </si>
  <si>
    <t>ﾏｴﾊﾞｼ.ｴｲﾒｲ</t>
  </si>
  <si>
    <t>ﾏｴﾊﾞｼ.ｺﾏｶﾞﾀ</t>
  </si>
  <si>
    <t>ﾏｴﾊﾞｼ.ｱﾗｺ</t>
  </si>
  <si>
    <t>ﾏｴﾊﾞｼ.ｵｵﾑﾛ</t>
  </si>
  <si>
    <t>ﾏｴﾊﾞｼ.ﾆﾉﾐﾔ</t>
  </si>
  <si>
    <t>ﾏｴﾊﾞｼ.ｳﾂﾎﾞｲ</t>
  </si>
  <si>
    <t>ﾏｴﾊﾞｼ.ｵｵｺﾞ</t>
  </si>
  <si>
    <t>ﾏｴﾊﾞｼ.ﾀｷｸﾎﾞ</t>
  </si>
  <si>
    <t>ﾏｴﾊﾞｼ.ｵｵｺﾞﾋｶﾞｼ</t>
  </si>
  <si>
    <t>ﾏｴﾊﾞｼ.ﾐﾔｷﾞ</t>
  </si>
  <si>
    <t>ﾏｴﾊﾞｼ.ｶｽｶﾜ</t>
  </si>
  <si>
    <t>ﾏｴﾊﾞｼ.ﾂｷﾀﾞ</t>
  </si>
  <si>
    <t>ﾏｴﾊﾞｼ.ﾊﾗ</t>
  </si>
  <si>
    <t>ﾏｴﾊﾞｼ.ｼﾗｶﾜ</t>
  </si>
  <si>
    <t>ｲｾｻｷ.ｷﾀ</t>
  </si>
  <si>
    <t>ｲｾｻｷ.ﾐﾅﾐ</t>
  </si>
  <si>
    <t>ｲｾｻｷ.ｳｴﾊｽ</t>
  </si>
  <si>
    <t>ｲｾｻｷ.ﾓﾛ</t>
  </si>
  <si>
    <t>ｲｾｻｷ.ﾐｻﾄ</t>
  </si>
  <si>
    <t>ｲｾｻｷ.ﾐﾔｺﾞｳ</t>
  </si>
  <si>
    <t>ｲｾｻｷ.ﾅﾜ</t>
  </si>
  <si>
    <t>ｲｾｻｷ.ﾄﾖｳｹ</t>
  </si>
  <si>
    <t>ｲｾｻｷ.ｷﾀﾀﾞｲﾆ</t>
  </si>
  <si>
    <t>ｲｾｻｷ.ｳｴﾊｽﾀﾞｲﾆ</t>
  </si>
  <si>
    <t>ｲｾｻｷ.ﾋﾛｾ</t>
  </si>
  <si>
    <t>ｲｾｻｷ.ﾊﾞﾝﾄﾞｳ</t>
  </si>
  <si>
    <t>ｲｾｻｷ.ﾐﾔｺﾞｳﾀﾞｲﾆ</t>
  </si>
  <si>
    <t>ｲｾｻｷ.ｱｶﾎﾞﾘ</t>
  </si>
  <si>
    <t>ｲｾｻｷ.ｱｶﾎﾞﾘﾐﾅﾐ</t>
  </si>
  <si>
    <t>ｲｾｻｷ.ｱｶﾎﾞﾘﾋｶﾞｼ</t>
  </si>
  <si>
    <t>ｲｾｻｷ.ｱｽﾞﾏ</t>
  </si>
  <si>
    <t>ｲｾｻｷ.ｱｽﾞﾏﾐﾅﾐ</t>
  </si>
  <si>
    <t>ｲｾｻｷ.ｱｽﾞﾏｷﾀ</t>
  </si>
  <si>
    <t>ｲｾｻｷ.ｻｶｲ</t>
  </si>
  <si>
    <t>ｲｾｻｷ.ｻｶｲｳﾈﾒ</t>
  </si>
  <si>
    <t>ｲｾｻｷ.ｻｶｲｺﾞｳｼ</t>
  </si>
  <si>
    <t>ｲｾｻｷ.ｻｶｲﾋｶﾞｼ</t>
  </si>
  <si>
    <t>ｼﾌﾞｶﾜ.ｶﾅｼﾏ</t>
  </si>
  <si>
    <t>ｼﾌﾞｶﾜ.ﾌﾙﾏｷ</t>
  </si>
  <si>
    <t>ｼﾌﾞｶﾜ.ﾄﾖｱｷ</t>
  </si>
  <si>
    <t>ｼﾌﾞｶﾜ.ｲｶﾎ</t>
  </si>
  <si>
    <t>ｼﾌﾞｶﾜ.ｵﾉｶﾞﾐ</t>
  </si>
  <si>
    <t>ｼﾌﾞｶﾜ.ﾅｶｺﾞｳ</t>
  </si>
  <si>
    <t>ｼﾌﾞｶﾜ.ﾅｶﾞｵ</t>
  </si>
  <si>
    <t>ｼﾌﾞｶﾜ.ﾐﾊﾗﾀﾞ</t>
  </si>
  <si>
    <t>ｼﾌﾞｶﾜ.ﾂｸﾀﾞ</t>
  </si>
  <si>
    <t>ｼﾌﾞｶﾜ.ﾀﾁﾊﾞﾅ</t>
  </si>
  <si>
    <t>ｼﾌﾞｶﾜ.ﾀﾁﾊﾞﾅｷﾀ</t>
  </si>
  <si>
    <t>沼田市立沼田小学校</t>
  </si>
  <si>
    <t>ﾇﾏﾀ.ﾇﾏﾀ</t>
  </si>
  <si>
    <t>ﾇﾏﾀ.ﾇﾏﾀﾋｶﾞｼ</t>
  </si>
  <si>
    <t>ﾇﾏﾀ.ﾇﾏﾀｷﾀ</t>
  </si>
  <si>
    <t>ﾇﾏﾀ.ﾏｽｶﾞﾀ</t>
  </si>
  <si>
    <t>ﾇﾏﾀ.ﾄﾅﾐﾋｶﾞｼ</t>
  </si>
  <si>
    <t>ﾇﾏﾀ.ｲｹﾀﾞ</t>
  </si>
  <si>
    <t>ﾇﾏﾀ.ｳｽﾈ</t>
  </si>
  <si>
    <t>ﾇﾏﾀ.ｶﾜﾀﾞ</t>
  </si>
  <si>
    <t>ﾇﾏﾀ.ｼﾗｻﾜ</t>
  </si>
  <si>
    <t>沼田市立利根小学校</t>
  </si>
  <si>
    <t>ﾇﾏﾀ.ﾄﾈ</t>
  </si>
  <si>
    <t>ﾇﾏﾀ.ﾀﾅ</t>
  </si>
  <si>
    <t>ﾀｶｻｷ.ﾁｭｳｵｳ</t>
  </si>
  <si>
    <t>ﾀｶｻｷ.ｷﾀ</t>
  </si>
  <si>
    <t>ﾀｶｻｷ.ﾐﾅﾐ</t>
  </si>
  <si>
    <t>ﾀｶｻｷ.ﾋｶﾞｼ</t>
  </si>
  <si>
    <t>ﾀｶｻｷ.ﾆｼ</t>
  </si>
  <si>
    <t>ﾀｶｻｷ.ﾂｶｻﾜ</t>
  </si>
  <si>
    <t>ﾀｶｻｷ.ｶﾀｵｶ</t>
  </si>
  <si>
    <t>高崎市立寺尾小学校</t>
  </si>
  <si>
    <t>ﾀｶｻｷ.ﾃﾗｵ</t>
  </si>
  <si>
    <t>ﾀｶｻｷ.ｻﾉ</t>
  </si>
  <si>
    <t>ﾀｶｻｷ.ﾛｸｺﾞｳ</t>
  </si>
  <si>
    <t>ﾀｶｻｷ.ｼﾞｮｳﾅﾝ</t>
  </si>
  <si>
    <t>ﾀｶｻｷ.ｼﾞｮｳﾄｳ</t>
  </si>
  <si>
    <t>ﾀｶｻｷ.ｼﾝﾀｶｵ</t>
  </si>
  <si>
    <t>ﾀｶｻｷ.ﾅｶｶﾞﾜ</t>
  </si>
  <si>
    <t>ﾀｶｻｷ.ﾔﾜﾀ</t>
  </si>
  <si>
    <t>ﾀｶｻｷ.ﾄﾖｵｶ</t>
  </si>
  <si>
    <t>ﾀｶｻｷ.ﾅｶﾞﾉ</t>
  </si>
  <si>
    <t>ﾀｶｻｷ.ｵｵﾙｲ</t>
  </si>
  <si>
    <t>ﾀｶｻｷ.ﾐﾅﾐﾔﾜﾀ</t>
  </si>
  <si>
    <t>ﾀｶｻｷ.ｸﾗｶﾞﾉ</t>
  </si>
  <si>
    <t>ﾀｶｻｷ.ｲﾜﾊﾅ</t>
  </si>
  <si>
    <t>ﾀｶｻｷ.ｷｮｳｶﾞｼﾏ</t>
  </si>
  <si>
    <t>ﾀｶｻｷ.ﾀｷｶﾞﾜ</t>
  </si>
  <si>
    <t>ﾀｶｻｷ.ﾄｳﾌﾞ</t>
  </si>
  <si>
    <t>ﾀｶｻｷ.ﾅｶｲ</t>
  </si>
  <si>
    <t>ﾀｶｻｷ.ﾎｸﾌﾞ</t>
  </si>
  <si>
    <t>ﾀｶｻｷ.ｾｲﾌﾞ</t>
  </si>
  <si>
    <t>ﾀｶｻｷ.ﾉﾂｹ</t>
  </si>
  <si>
    <t>ﾀｶｻｷ.ﾊﾏｼﾞﾘ</t>
  </si>
  <si>
    <t>ﾀｶｻｷ.ﾔﾅｶ</t>
  </si>
  <si>
    <t>ﾀｶｻｷ.ｼﾛﾔﾏ</t>
  </si>
  <si>
    <t>ﾀｶｻｷ.ﾊﾅﾀﾞｶ</t>
  </si>
  <si>
    <t>ﾀｶｻｷ.ｸﾗﾌﾞﾁ</t>
  </si>
  <si>
    <t>ﾀｶｻｷ.ﾐﾉﾜ</t>
  </si>
  <si>
    <t>ﾀｶｻｷ.ｸﾙﾏｻﾄ</t>
  </si>
  <si>
    <t>ﾀｶｻｷ.ﾐｻﾄﾋｶﾞｼ</t>
  </si>
  <si>
    <t>ﾀｶｻｷ.ｶﾈｺ</t>
  </si>
  <si>
    <t>ﾀｶｻｷ.ｺｸﾌ</t>
  </si>
  <si>
    <t>ﾀｶｻｷ.ﾂﾂﾐｶﾞｵｶ</t>
  </si>
  <si>
    <t>ﾀｶｻｷ.ｶﾐｻﾄ</t>
  </si>
  <si>
    <t>ﾀｶｻｷ.ｶﾈｺﾐﾅﾐ</t>
  </si>
  <si>
    <t>ﾀｶｻｷ.ｼﾝﾏﾁﾀﾞｲｲﾁ</t>
  </si>
  <si>
    <t>ﾀｶｻｷ.ｼﾝﾏﾁﾀﾞｲﾆ</t>
  </si>
  <si>
    <t>ﾀｶｻｷ.ﾀｺﾞ</t>
  </si>
  <si>
    <t>ﾀｶｻｷ.ｲﾘﾉ</t>
  </si>
  <si>
    <t>ﾀｶｻｷ.ﾏﾆﾜ</t>
  </si>
  <si>
    <t>ﾀｶｻｷ.ﾅﾝﾖｳﾀﾞｲ</t>
  </si>
  <si>
    <t>ﾀｶｻｷ.ｲﾜﾀﾞｲﾗ</t>
  </si>
  <si>
    <t>ｱﾝﾅｶ.ｱﾝﾅｶ</t>
  </si>
  <si>
    <t>ｱﾝﾅｶ.ﾊﾗｲﾁ</t>
  </si>
  <si>
    <t>ｱﾝﾅｶ.ｲｿﾍﾞ</t>
  </si>
  <si>
    <t>ｱﾝﾅｶ.ﾋｶﾞｼﾖｺﾉ</t>
  </si>
  <si>
    <t>ｱﾝﾅｶ.ﾀｲﾄｳ</t>
  </si>
  <si>
    <t>ｱﾝﾅｶ.ｱｷﾏ</t>
  </si>
  <si>
    <t>ｱﾝﾅｶ.ｺﾞｶﾝ</t>
  </si>
  <si>
    <t>安中市立松井田小学校</t>
  </si>
  <si>
    <t>ｱﾝﾅｶ.ﾏﾂｲﾀﾞ</t>
  </si>
  <si>
    <t>ｱﾝﾅｶ.ｳｽｲ</t>
  </si>
  <si>
    <t>ｱﾝﾅｶ.ﾆｼﾖｺﾉ</t>
  </si>
  <si>
    <t>ｱﾝﾅｶ.ﾂｸﾓ</t>
  </si>
  <si>
    <t>ｱﾝﾅｶ.ﾎｿﾉ</t>
  </si>
  <si>
    <t>ｶﾝﾗ.ｵﾊﾞﾀ</t>
  </si>
  <si>
    <t>ｶﾝﾗ.ﾌｸｼﾏ</t>
  </si>
  <si>
    <t>ｶﾝﾗ.ﾆｲﾔ</t>
  </si>
  <si>
    <t>ﾄﾐｵｶ.ﾄﾐｵｶ</t>
  </si>
  <si>
    <t>ﾄﾐｵｶ.ﾆｼ</t>
  </si>
  <si>
    <t>ﾄﾐｵｶ.ｸﾛｲﾜ</t>
  </si>
  <si>
    <t>ﾄﾐｵｶ.ｲﾁﾉﾐﾔ</t>
  </si>
  <si>
    <t>ﾄﾐｵｶ.ﾀｶｾ</t>
  </si>
  <si>
    <t>ﾄﾐｵｶ.ﾇｶﾍﾞ</t>
  </si>
  <si>
    <t>ﾄﾐｵｶ.ｵﾉ</t>
  </si>
  <si>
    <t>ﾄﾐｵｶ.ﾖｼﾀﾞ</t>
  </si>
  <si>
    <t>ﾄﾐｵｶ.ﾆｭｳ</t>
  </si>
  <si>
    <t>ﾄﾐｵｶ.ﾀｶﾀ</t>
  </si>
  <si>
    <t>ﾄﾐｵｶ.ﾐｮｳｷﾞ</t>
  </si>
  <si>
    <t>ｷﾘｭｳ.ﾋｶﾞｼ</t>
  </si>
  <si>
    <t>ｷﾘｭｳ.ﾆｼ</t>
  </si>
  <si>
    <t>ｷﾘｭｳ.ﾐﾅﾐ</t>
  </si>
  <si>
    <t>ｷﾘｭｳ.ｷﾀ</t>
  </si>
  <si>
    <t>ｷﾘｭｳ.ｻｶｲﾉ</t>
  </si>
  <si>
    <t>ｷﾘｭｳ.ﾋﾛｻﾜ</t>
  </si>
  <si>
    <t>ｷﾘｭｳ.ｳﾒﾀﾞﾐﾅﾐ</t>
  </si>
  <si>
    <t>桐生市立相生小学校</t>
  </si>
  <si>
    <t>ｷﾘｭｳ.ｱｲｵｲ</t>
  </si>
  <si>
    <t>ｷﾘｭｳ.ｶﾜｳﾁ</t>
  </si>
  <si>
    <t>ｷﾘｭｳ.ｻｸﾗｷﾞ</t>
  </si>
  <si>
    <t>ｷﾘｭｳ.ﾋｼ</t>
  </si>
  <si>
    <t>ｷﾘｭｳ.ｱﾏﾇﾏ</t>
  </si>
  <si>
    <t>ｷﾘｭｳ.ｼﾝﾒｲ</t>
  </si>
  <si>
    <t>ｷﾘｭｳ.ﾆｲｻﾄﾁｭｳｵｳ</t>
  </si>
  <si>
    <t>ｷﾘｭｳ.ﾆｲｻﾄﾋｶﾞｼ</t>
  </si>
  <si>
    <t>ｷﾘｭｳ.ﾆｲｻﾄｷﾀ</t>
  </si>
  <si>
    <t>ｷﾘｭｳ.ｸﾛﾎﾈ</t>
  </si>
  <si>
    <t>ﾐﾄﾞﾘ.ｶｻｶｹ</t>
  </si>
  <si>
    <t>ﾐﾄﾞﾘ.ｶｻｶｹﾋｶﾞｼ</t>
  </si>
  <si>
    <t>ﾐﾄﾞﾘ.ｶｻｶｹｷﾀ</t>
  </si>
  <si>
    <t>ﾐﾄﾞﾘ.ｵｵﾏﾏｷﾀ</t>
  </si>
  <si>
    <t>ﾐﾄﾞﾘ.ｵｵﾏﾏﾐﾅﾐ</t>
  </si>
  <si>
    <t>ﾐﾄﾞﾘ.ｵｵﾏﾏﾋｶﾞｼ</t>
  </si>
  <si>
    <t>ﾐﾄﾞﾘ.ﾌｸｵｶﾁｭｳｵｳ</t>
  </si>
  <si>
    <t>ﾐﾄﾞﾘ.ｱｽﾞﾏ</t>
  </si>
  <si>
    <t>ｵｵﾀ.ｵｵﾀ</t>
  </si>
  <si>
    <t>ｵｵﾀ.ｸｱｲ</t>
  </si>
  <si>
    <t>ｵｵﾀ.ｻﾜﾉ</t>
  </si>
  <si>
    <t>ｵｵﾀ.ﾆﾗｶﾞﾜ</t>
  </si>
  <si>
    <t>ｵｵﾀ.ﾄﾘﾉｺﾞｳ</t>
  </si>
  <si>
    <t>ｵｵﾀ.ｵｵﾀﾋｶﾞｼ</t>
  </si>
  <si>
    <t>ｵｵﾀ.ﾐﾅﾐ</t>
  </si>
  <si>
    <t>ｵｵﾀ.ｷｭｳﾊｸ</t>
  </si>
  <si>
    <t>ｵｵﾀ.ｺﾞｳﾄﾞ</t>
  </si>
  <si>
    <t>ｵｵﾀ.ﾎｳｾﾝ</t>
  </si>
  <si>
    <t>ｵｵﾀ.ﾎｳｾﾝﾐﾅﾐ</t>
  </si>
  <si>
    <t>ｵｵﾀ.ﾓﾘﾀ</t>
  </si>
  <si>
    <t>ｵｵﾀ.ﾁｭｳｵｳ</t>
  </si>
  <si>
    <t>ｵｵﾀ.ﾎｳｾﾝﾋｶﾞｼ</t>
  </si>
  <si>
    <t>ｵｵﾀ.ﾆﾗｶﾞﾜﾆｼ</t>
  </si>
  <si>
    <t>ｵｵﾀ.ｱｻﾋ</t>
  </si>
  <si>
    <t>ｵｵﾀ.ｺﾏｶﾞﾀ</t>
  </si>
  <si>
    <t>ｵｵﾀ.ｼﾞｮｳｻｲ</t>
  </si>
  <si>
    <t>ｵｵﾀ.ｻﾜﾉﾁｭｳｵｳ</t>
  </si>
  <si>
    <t>ｵｵﾀ.ｵｼﾞﾏ</t>
  </si>
  <si>
    <t>ｵｵﾀ.ｾﾗﾀﾞ</t>
  </si>
  <si>
    <t>ｵｵﾀ.ｷｻﾞｷ</t>
  </si>
  <si>
    <t>ｵｵﾀ.ｲｸｼﾅ</t>
  </si>
  <si>
    <t>ｵｵﾀ.ﾜﾀｳﾁ</t>
  </si>
  <si>
    <t>千代田町立東小学校</t>
  </si>
  <si>
    <t>ｵｳﾗ.ﾅｶﾉ</t>
  </si>
  <si>
    <t>ｵｳﾗ.ﾀｶｼﾏ</t>
  </si>
  <si>
    <t>ｵｳﾗ.ﾅｶﾞｴ</t>
  </si>
  <si>
    <t>ｵｳﾗ.ﾅｶﾉﾋｶﾞｼ</t>
  </si>
  <si>
    <t>ﾀﾃﾊﾞﾔｼ.ﾀﾞｲｲﾁ</t>
  </si>
  <si>
    <t>ﾀﾃﾊﾞﾔｼ.ﾀﾞｲﾆ</t>
  </si>
  <si>
    <t>ﾀﾃﾊﾞﾔｼ.ﾀﾞｲｻﾝ</t>
  </si>
  <si>
    <t>ﾀﾃﾊﾞﾔｼ.ﾀﾞｲﾖﾝ</t>
  </si>
  <si>
    <t>ﾀﾃﾊﾞﾔｼ.ﾀﾞｲｺﾞ</t>
  </si>
  <si>
    <t>ﾀﾃﾊﾞﾔｼ.ﾀﾞｲﾛｸ</t>
  </si>
  <si>
    <t>ﾀﾃﾊﾞﾔｼ.ﾀﾞｲﾅﾅ</t>
  </si>
  <si>
    <t>ﾀﾃﾊﾞﾔｼ.ﾀﾞｲﾊﾁ</t>
  </si>
  <si>
    <t>ﾀﾃﾊﾞﾔｼ.ﾀﾞｲｷｭｳ</t>
  </si>
  <si>
    <t>ﾀﾃﾊﾞﾔｼ.ﾀﾞｲｼﾞｭｳ</t>
  </si>
  <si>
    <t>ﾀﾃﾊﾞﾔｼ.ﾐｿﾉ</t>
  </si>
  <si>
    <t>※電話番号は「－」でつないでください。例　090-1234-56××</t>
    <rPh sb="1" eb="3">
      <t>デンワ</t>
    </rPh>
    <rPh sb="3" eb="5">
      <t>バンゴウ</t>
    </rPh>
    <rPh sb="19" eb="20">
      <t>レイ</t>
    </rPh>
    <phoneticPr fontId="2"/>
  </si>
  <si>
    <t>TM</t>
  </si>
  <si>
    <t>DB</t>
  </si>
  <si>
    <t>N1</t>
  </si>
  <si>
    <t>KC</t>
  </si>
  <si>
    <t>MC</t>
  </si>
  <si>
    <t>ZK</t>
  </si>
  <si>
    <t>N2</t>
  </si>
  <si>
    <t>N3</t>
  </si>
  <si>
    <t>OP</t>
  </si>
  <si>
    <t>チームCSV用データ</t>
    <rPh sb="6" eb="7">
      <t>ヨウ</t>
    </rPh>
    <phoneticPr fontId="2"/>
  </si>
  <si>
    <t>駅伝メンバーエントリーCSV用データ</t>
    <rPh sb="0" eb="2">
      <t>エキデン</t>
    </rPh>
    <rPh sb="14" eb="15">
      <t>ヨウ</t>
    </rPh>
    <phoneticPr fontId="2"/>
  </si>
  <si>
    <t>Ａ</t>
    <phoneticPr fontId="2"/>
  </si>
  <si>
    <t>Ｃ</t>
    <phoneticPr fontId="2"/>
  </si>
  <si>
    <t>Ｄ</t>
    <phoneticPr fontId="2"/>
  </si>
  <si>
    <t>Ｆ</t>
    <phoneticPr fontId="2"/>
  </si>
  <si>
    <t>Ｇ</t>
    <phoneticPr fontId="2"/>
  </si>
  <si>
    <t>男子</t>
    <rPh sb="0" eb="2">
      <t>ダンシ</t>
    </rPh>
    <phoneticPr fontId="2"/>
  </si>
  <si>
    <t>タイム</t>
    <phoneticPr fontId="2"/>
  </si>
  <si>
    <t>タイム</t>
    <phoneticPr fontId="2"/>
  </si>
  <si>
    <t>男子駅伝競走</t>
    <rPh sb="0" eb="2">
      <t>ダンシ</t>
    </rPh>
    <rPh sb="2" eb="4">
      <t>エキデン</t>
    </rPh>
    <rPh sb="4" eb="6">
      <t>キョウソウ</t>
    </rPh>
    <phoneticPr fontId="2"/>
  </si>
  <si>
    <t>女子駅伝競走</t>
    <rPh sb="0" eb="2">
      <t>ジョシ</t>
    </rPh>
    <rPh sb="2" eb="4">
      <t>エキデン</t>
    </rPh>
    <rPh sb="4" eb="6">
      <t>キョウソウ</t>
    </rPh>
    <phoneticPr fontId="2"/>
  </si>
  <si>
    <t>入力の手順</t>
    <rPh sb="0" eb="2">
      <t>ニュウリョク</t>
    </rPh>
    <rPh sb="3" eb="5">
      <t>テジュン</t>
    </rPh>
    <phoneticPr fontId="2"/>
  </si>
  <si>
    <t>①各チームの指導者１名を入力してください。複数のチームに同一の指導者を登録してもかまいません。</t>
    <rPh sb="1" eb="2">
      <t>カク</t>
    </rPh>
    <rPh sb="6" eb="9">
      <t>シドウシャ</t>
    </rPh>
    <rPh sb="10" eb="11">
      <t>メイ</t>
    </rPh>
    <rPh sb="12" eb="14">
      <t>ニュウリョク</t>
    </rPh>
    <rPh sb="21" eb="23">
      <t>フクスウ</t>
    </rPh>
    <rPh sb="28" eb="30">
      <t>ドウイツ</t>
    </rPh>
    <rPh sb="31" eb="34">
      <t>シドウシャ</t>
    </rPh>
    <rPh sb="35" eb="37">
      <t>トウロク</t>
    </rPh>
    <phoneticPr fontId="2"/>
  </si>
  <si>
    <t>②練習で１，０００m走のタイムトライアルを行っている場合は、チーム上位４名の合計タイムをタイム欄に入力してください。（１／１０秒は切り上げ）</t>
    <rPh sb="1" eb="3">
      <t>レンシュウ</t>
    </rPh>
    <rPh sb="10" eb="11">
      <t>ソウ</t>
    </rPh>
    <rPh sb="21" eb="22">
      <t>オコナ</t>
    </rPh>
    <rPh sb="26" eb="28">
      <t>バアイ</t>
    </rPh>
    <rPh sb="33" eb="35">
      <t>ジョウイ</t>
    </rPh>
    <rPh sb="36" eb="37">
      <t>メイ</t>
    </rPh>
    <rPh sb="38" eb="40">
      <t>ゴウケイ</t>
    </rPh>
    <rPh sb="47" eb="48">
      <t>ラン</t>
    </rPh>
    <rPh sb="49" eb="51">
      <t>ニュウリョク</t>
    </rPh>
    <rPh sb="63" eb="64">
      <t>ビョウ</t>
    </rPh>
    <rPh sb="65" eb="66">
      <t>キ</t>
    </rPh>
    <rPh sb="67" eb="68">
      <t>ア</t>
    </rPh>
    <phoneticPr fontId="2"/>
  </si>
  <si>
    <t>④このシートをプリントアウトし、申し込み書と一緒に郵送してください。（２枚目が空欄の場合は１枚目のみでよい）</t>
    <rPh sb="16" eb="17">
      <t>モウ</t>
    </rPh>
    <rPh sb="18" eb="19">
      <t>コ</t>
    </rPh>
    <rPh sb="20" eb="21">
      <t>ショ</t>
    </rPh>
    <rPh sb="22" eb="24">
      <t>イッショ</t>
    </rPh>
    <rPh sb="25" eb="27">
      <t>ユウソウ</t>
    </rPh>
    <rPh sb="36" eb="38">
      <t>マイメ</t>
    </rPh>
    <rPh sb="39" eb="41">
      <t>クウラン</t>
    </rPh>
    <rPh sb="42" eb="44">
      <t>バアイ</t>
    </rPh>
    <rPh sb="46" eb="48">
      <t>マイメ</t>
    </rPh>
    <phoneticPr fontId="2"/>
  </si>
  <si>
    <t>補１</t>
    <rPh sb="0" eb="1">
      <t>ホ</t>
    </rPh>
    <phoneticPr fontId="2"/>
  </si>
  <si>
    <t>補２</t>
    <rPh sb="0" eb="1">
      <t>ホ</t>
    </rPh>
    <phoneticPr fontId="2"/>
  </si>
  <si>
    <t>男子
№10</t>
    <rPh sb="0" eb="2">
      <t>ダンシ</t>
    </rPh>
    <phoneticPr fontId="2"/>
  </si>
  <si>
    <t>③選手№欄に選手登録シートの選手№を入力してください。氏名、学校名は自動的に表示されます。</t>
    <rPh sb="1" eb="3">
      <t>センシュ</t>
    </rPh>
    <rPh sb="4" eb="5">
      <t>ラン</t>
    </rPh>
    <rPh sb="6" eb="8">
      <t>センシュ</t>
    </rPh>
    <rPh sb="8" eb="10">
      <t>トウロク</t>
    </rPh>
    <rPh sb="14" eb="16">
      <t>センシュ</t>
    </rPh>
    <rPh sb="18" eb="20">
      <t>ニュウリョク</t>
    </rPh>
    <rPh sb="27" eb="29">
      <t>シメイ</t>
    </rPh>
    <rPh sb="30" eb="33">
      <t>ガッコウメイ</t>
    </rPh>
    <rPh sb="34" eb="37">
      <t>ジドウテキ</t>
    </rPh>
    <rPh sb="38" eb="40">
      <t>ヒョウジ</t>
    </rPh>
    <phoneticPr fontId="2"/>
  </si>
  <si>
    <t>女子
№１</t>
  </si>
  <si>
    <t>女子
№２</t>
  </si>
  <si>
    <t>女子
№３</t>
  </si>
  <si>
    <t>女子
№４</t>
  </si>
  <si>
    <t>女子
№５</t>
  </si>
  <si>
    <t>女子
№６</t>
  </si>
  <si>
    <t>女子
№７</t>
  </si>
  <si>
    <t>女子
№８</t>
  </si>
  <si>
    <t>女子
№９</t>
  </si>
  <si>
    <t>女子
№10</t>
  </si>
  <si>
    <t>　補員として登録した選手を別のチームの正選手として重複して登録してもかまいません。</t>
    <rPh sb="1" eb="2">
      <t>ホ</t>
    </rPh>
    <rPh sb="2" eb="3">
      <t>イン</t>
    </rPh>
    <rPh sb="6" eb="8">
      <t>トウロク</t>
    </rPh>
    <rPh sb="10" eb="12">
      <t>センシュ</t>
    </rPh>
    <rPh sb="13" eb="14">
      <t>ベツ</t>
    </rPh>
    <rPh sb="19" eb="22">
      <t>セイセンシュ</t>
    </rPh>
    <rPh sb="25" eb="27">
      <t>チョウフク</t>
    </rPh>
    <rPh sb="29" eb="31">
      <t>トウロク</t>
    </rPh>
    <phoneticPr fontId="2"/>
  </si>
  <si>
    <t>女子</t>
    <rPh sb="0" eb="2">
      <t>ジョシ</t>
    </rPh>
    <phoneticPr fontId="2"/>
  </si>
  <si>
    <t>Ｂ</t>
    <phoneticPr fontId="2"/>
  </si>
  <si>
    <t>Ｅ</t>
    <phoneticPr fontId="2"/>
  </si>
  <si>
    <t>Ｈ</t>
    <phoneticPr fontId="2"/>
  </si>
  <si>
    <t>Ｉ</t>
    <phoneticPr fontId="2"/>
  </si>
  <si>
    <t>Ｊ</t>
    <phoneticPr fontId="2"/>
  </si>
  <si>
    <t>ﾁｰﾑｺｰﾄﾞ</t>
    <phoneticPr fontId="2"/>
  </si>
  <si>
    <t>種別ｺｰﾄﾞ</t>
    <rPh sb="0" eb="2">
      <t>シュベツ</t>
    </rPh>
    <phoneticPr fontId="2"/>
  </si>
  <si>
    <t>学校対抗駅伝競走</t>
    <rPh sb="0" eb="2">
      <t>ガッコウ</t>
    </rPh>
    <rPh sb="2" eb="4">
      <t>タイコウ</t>
    </rPh>
    <rPh sb="4" eb="6">
      <t>エキデン</t>
    </rPh>
    <rPh sb="6" eb="8">
      <t>キョウソウ</t>
    </rPh>
    <phoneticPr fontId="2"/>
  </si>
  <si>
    <t>クラブ対抗駅伝競走</t>
    <rPh sb="3" eb="5">
      <t>タイコウ</t>
    </rPh>
    <rPh sb="5" eb="7">
      <t>エキデン</t>
    </rPh>
    <rPh sb="7" eb="9">
      <t>キョウソウ</t>
    </rPh>
    <phoneticPr fontId="2"/>
  </si>
  <si>
    <t>N2</t>
    <phoneticPr fontId="2"/>
  </si>
  <si>
    <t>ﾖﾐｶﾞﾅﾃﾞｰﾀ</t>
    <phoneticPr fontId="2"/>
  </si>
  <si>
    <t>ｚｋ</t>
    <phoneticPr fontId="2"/>
  </si>
  <si>
    <t>Ａ</t>
    <phoneticPr fontId="2"/>
  </si>
  <si>
    <t>じー</t>
    <phoneticPr fontId="2"/>
  </si>
  <si>
    <t>登録学校名一覧表</t>
  </si>
  <si>
    <t>選手登録シートへ戻る</t>
    <rPh sb="8" eb="9">
      <t>モド</t>
    </rPh>
    <phoneticPr fontId="3"/>
  </si>
  <si>
    <t>郡市名</t>
    <rPh sb="0" eb="2">
      <t>グンシ</t>
    </rPh>
    <rPh sb="2" eb="3">
      <t>メイ</t>
    </rPh>
    <phoneticPr fontId="3"/>
  </si>
  <si>
    <r>
      <t>学校コード</t>
    </r>
    <r>
      <rPr>
        <sz val="11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申し込みには
このｺｰﾄﾞを入力</t>
    </r>
    <rPh sb="0" eb="2">
      <t>ガッコウ</t>
    </rPh>
    <rPh sb="6" eb="7">
      <t>モウ</t>
    </rPh>
    <rPh sb="8" eb="9">
      <t>コ</t>
    </rPh>
    <rPh sb="20" eb="22">
      <t>ニュウリョク</t>
    </rPh>
    <phoneticPr fontId="3"/>
  </si>
  <si>
    <t>MCコード</t>
  </si>
  <si>
    <t>学校名</t>
    <rPh sb="0" eb="3">
      <t>ガッコウメイ</t>
    </rPh>
    <phoneticPr fontId="3"/>
  </si>
  <si>
    <t>略称</t>
    <rPh sb="0" eb="2">
      <t>リャクショウ</t>
    </rPh>
    <phoneticPr fontId="3"/>
  </si>
  <si>
    <t>０１</t>
  </si>
  <si>
    <t>桃井</t>
  </si>
  <si>
    <t>前橋市</t>
    <rPh sb="0" eb="3">
      <t>マエバシシ</t>
    </rPh>
    <phoneticPr fontId="4"/>
  </si>
  <si>
    <t>前橋中川</t>
  </si>
  <si>
    <t>４９校</t>
    <rPh sb="2" eb="3">
      <t>コウ</t>
    </rPh>
    <phoneticPr fontId="4"/>
  </si>
  <si>
    <t>敷島</t>
  </si>
  <si>
    <t>前橋城南</t>
  </si>
  <si>
    <t>前橋城東</t>
  </si>
  <si>
    <t>若宮</t>
  </si>
  <si>
    <t>天川</t>
  </si>
  <si>
    <t>岩神</t>
  </si>
  <si>
    <t>前橋広瀬</t>
  </si>
  <si>
    <t>山王</t>
  </si>
  <si>
    <t>前橋市立わかば小学校</t>
  </si>
  <si>
    <t>わかば</t>
  </si>
  <si>
    <t>ﾏｴﾊﾞｼ.ﾜｶﾊﾞ</t>
  </si>
  <si>
    <t>上川淵</t>
  </si>
  <si>
    <t>下川淵</t>
  </si>
  <si>
    <t>桂萱</t>
  </si>
  <si>
    <t>桃木</t>
  </si>
  <si>
    <t>桂萱東</t>
  </si>
  <si>
    <t>桃瀬</t>
  </si>
  <si>
    <t>芳賀</t>
  </si>
  <si>
    <t>総社</t>
  </si>
  <si>
    <t>勝山</t>
  </si>
  <si>
    <t>元総社</t>
  </si>
  <si>
    <t>元総社南</t>
  </si>
  <si>
    <t>元総社北</t>
  </si>
  <si>
    <t>前橋東</t>
  </si>
  <si>
    <t>大利根</t>
  </si>
  <si>
    <t>新田</t>
  </si>
  <si>
    <t>細井</t>
  </si>
  <si>
    <t>桃川</t>
  </si>
  <si>
    <t>荒牧</t>
  </si>
  <si>
    <t>清里</t>
  </si>
  <si>
    <t>永明</t>
  </si>
  <si>
    <t>前橋駒形</t>
  </si>
  <si>
    <t>荒子</t>
  </si>
  <si>
    <t>大室</t>
  </si>
  <si>
    <t>二之宮</t>
  </si>
  <si>
    <t>笂井</t>
  </si>
  <si>
    <t>大胡</t>
  </si>
  <si>
    <t>大胡東</t>
  </si>
  <si>
    <t>滝窪</t>
  </si>
  <si>
    <t>宮城</t>
  </si>
  <si>
    <t>粕川</t>
  </si>
  <si>
    <t>月田</t>
  </si>
  <si>
    <t>前橋市立原小学校</t>
    <rPh sb="0" eb="2">
      <t>マエバシ</t>
    </rPh>
    <rPh sb="2" eb="3">
      <t>シ</t>
    </rPh>
    <rPh sb="3" eb="5">
      <t>タチハラ</t>
    </rPh>
    <phoneticPr fontId="4"/>
  </si>
  <si>
    <t>原</t>
  </si>
  <si>
    <t>前橋市立時沢小学校</t>
    <rPh sb="0" eb="2">
      <t>マエバシ</t>
    </rPh>
    <rPh sb="2" eb="4">
      <t>シリツ</t>
    </rPh>
    <rPh sb="4" eb="6">
      <t>トキザワ</t>
    </rPh>
    <phoneticPr fontId="4"/>
  </si>
  <si>
    <t>時沢</t>
    <rPh sb="0" eb="2">
      <t>トキザワ</t>
    </rPh>
    <phoneticPr fontId="4"/>
  </si>
  <si>
    <t>前橋市立石井小学校</t>
    <rPh sb="0" eb="2">
      <t>マエバシ</t>
    </rPh>
    <rPh sb="2" eb="4">
      <t>シリツ</t>
    </rPh>
    <rPh sb="4" eb="6">
      <t>イシイ</t>
    </rPh>
    <phoneticPr fontId="4"/>
  </si>
  <si>
    <t>石井</t>
    <rPh sb="0" eb="2">
      <t>イシイ</t>
    </rPh>
    <phoneticPr fontId="4"/>
  </si>
  <si>
    <t>前橋市立白川小学校</t>
    <rPh sb="0" eb="2">
      <t>マエバシ</t>
    </rPh>
    <rPh sb="2" eb="4">
      <t>シリツ</t>
    </rPh>
    <phoneticPr fontId="4"/>
  </si>
  <si>
    <t>白川</t>
  </si>
  <si>
    <t>群馬大学附属小学校</t>
  </si>
  <si>
    <t>群大附属</t>
  </si>
  <si>
    <t>ｸﾞﾝﾀﾞｲﾌｿﾞｸ</t>
  </si>
  <si>
    <t>共愛学園小学校</t>
    <rPh sb="0" eb="2">
      <t>キョウアイ</t>
    </rPh>
    <rPh sb="2" eb="4">
      <t>ガクエン</t>
    </rPh>
    <rPh sb="4" eb="7">
      <t>ショウガッコウ</t>
    </rPh>
    <phoneticPr fontId="3"/>
  </si>
  <si>
    <t>共愛</t>
    <rPh sb="0" eb="2">
      <t>キョウアイ</t>
    </rPh>
    <phoneticPr fontId="3"/>
  </si>
  <si>
    <t>群馬朝鮮初中級学校</t>
  </si>
  <si>
    <t>群馬朝鮮</t>
  </si>
  <si>
    <t>ｸﾞﾝﾏﾁｮｳｾﾝ</t>
  </si>
  <si>
    <t>０２</t>
  </si>
  <si>
    <t>伊勢崎北</t>
  </si>
  <si>
    <t>伊勢崎市</t>
    <rPh sb="0" eb="3">
      <t>イセサキ</t>
    </rPh>
    <rPh sb="3" eb="4">
      <t>シ</t>
    </rPh>
    <phoneticPr fontId="4"/>
  </si>
  <si>
    <t>伊勢崎南</t>
  </si>
  <si>
    <t>２３校</t>
    <rPh sb="2" eb="3">
      <t>コウ</t>
    </rPh>
    <phoneticPr fontId="4"/>
  </si>
  <si>
    <t>殖蓮</t>
  </si>
  <si>
    <t>茂呂</t>
  </si>
  <si>
    <t>三郷</t>
  </si>
  <si>
    <t>宮郷</t>
  </si>
  <si>
    <t>名和</t>
  </si>
  <si>
    <t>豊受</t>
  </si>
  <si>
    <t>伊勢崎北二</t>
  </si>
  <si>
    <t>殖蓮第二</t>
  </si>
  <si>
    <t>伊勢崎広瀬</t>
  </si>
  <si>
    <t>坂東</t>
  </si>
  <si>
    <t>宮郷第二</t>
  </si>
  <si>
    <t>赤堀</t>
  </si>
  <si>
    <t>赤堀南</t>
  </si>
  <si>
    <t>赤堀東</t>
  </si>
  <si>
    <t>伊・あずま</t>
  </si>
  <si>
    <t>あずま南</t>
  </si>
  <si>
    <t>あずま北</t>
  </si>
  <si>
    <t>境</t>
  </si>
  <si>
    <t>境采女</t>
  </si>
  <si>
    <t>境剛志</t>
  </si>
  <si>
    <t>境東</t>
  </si>
  <si>
    <t>０３</t>
  </si>
  <si>
    <t>玉村</t>
  </si>
  <si>
    <t>ﾀﾏﾑﾗ.ﾀﾏﾑﾗ</t>
  </si>
  <si>
    <t>佐波郡</t>
    <rPh sb="0" eb="3">
      <t>サワグン</t>
    </rPh>
    <phoneticPr fontId="4"/>
  </si>
  <si>
    <t>上陽</t>
  </si>
  <si>
    <t>ﾀﾏﾑﾗ.ｼﾞｮｳﾖｳ</t>
  </si>
  <si>
    <t>６校</t>
    <rPh sb="1" eb="2">
      <t>コウ</t>
    </rPh>
    <phoneticPr fontId="4"/>
  </si>
  <si>
    <t>芝根</t>
  </si>
  <si>
    <t>ﾀﾏﾑﾗ.ｼﾊﾞﾈ</t>
  </si>
  <si>
    <t>玉村中央</t>
  </si>
  <si>
    <t>ﾀﾏﾑﾗ.ﾁｭｳｵｳ</t>
  </si>
  <si>
    <t>玉村南</t>
  </si>
  <si>
    <t>ﾀﾏﾑﾗ.ﾐﾅﾐ</t>
  </si>
  <si>
    <t>フェリーチェ玉村国際小学校</t>
    <rPh sb="6" eb="8">
      <t>タマムラ</t>
    </rPh>
    <rPh sb="8" eb="10">
      <t>コクサイ</t>
    </rPh>
    <rPh sb="10" eb="13">
      <t>ショウガッコウ</t>
    </rPh>
    <phoneticPr fontId="25"/>
  </si>
  <si>
    <t>ﾌｪﾘｰﾁｪ玉村</t>
    <rPh sb="6" eb="8">
      <t>タマムラ</t>
    </rPh>
    <phoneticPr fontId="3"/>
  </si>
  <si>
    <t>榛東北</t>
  </si>
  <si>
    <t>ｼﾝﾄｳ.ｷﾀ</t>
  </si>
  <si>
    <t>北群馬郡</t>
    <rPh sb="0" eb="4">
      <t>キタグンマグン</t>
    </rPh>
    <phoneticPr fontId="4"/>
  </si>
  <si>
    <t>榛東南</t>
  </si>
  <si>
    <t>ｼﾝﾄｳ.ﾐﾅﾐ</t>
  </si>
  <si>
    <t>４校</t>
    <rPh sb="1" eb="2">
      <t>コウ</t>
    </rPh>
    <phoneticPr fontId="4"/>
  </si>
  <si>
    <t>明治</t>
  </si>
  <si>
    <t>ﾖｼｵｶ.ﾒｲｼﾞ</t>
  </si>
  <si>
    <t>駒寄</t>
  </si>
  <si>
    <t>ﾖｼｵｶ.ｺﾏﾖｾ</t>
  </si>
  <si>
    <t>渋川市立渋川北小学校</t>
    <rPh sb="4" eb="6">
      <t>シブカワ</t>
    </rPh>
    <phoneticPr fontId="4"/>
  </si>
  <si>
    <t>渋川北</t>
  </si>
  <si>
    <t>ｼﾌﾞｶﾜ.ｷﾀ</t>
  </si>
  <si>
    <t>渋川市</t>
    <rPh sb="0" eb="3">
      <t>シブカワシ</t>
    </rPh>
    <phoneticPr fontId="4"/>
  </si>
  <si>
    <t>渋川市立渋川南小学校</t>
    <rPh sb="4" eb="6">
      <t>シブカワ</t>
    </rPh>
    <phoneticPr fontId="4"/>
  </si>
  <si>
    <t>渋川南</t>
  </si>
  <si>
    <t>ｼﾌﾞｶﾜ.ﾐﾅﾐ</t>
  </si>
  <si>
    <t>１４校</t>
    <rPh sb="2" eb="3">
      <t>コウ</t>
    </rPh>
    <phoneticPr fontId="4"/>
  </si>
  <si>
    <t>金島</t>
  </si>
  <si>
    <t>古巻</t>
  </si>
  <si>
    <t>豊秋</t>
  </si>
  <si>
    <t>渋川市立渋川西小学校</t>
    <rPh sb="4" eb="6">
      <t>シブカワ</t>
    </rPh>
    <phoneticPr fontId="4"/>
  </si>
  <si>
    <t>渋川西</t>
  </si>
  <si>
    <t>ｼﾌﾞｶﾜ.ﾆｼ</t>
  </si>
  <si>
    <t>伊香保</t>
  </si>
  <si>
    <t>小野上</t>
  </si>
  <si>
    <t>中郷</t>
  </si>
  <si>
    <t>長尾</t>
  </si>
  <si>
    <t>三原田</t>
  </si>
  <si>
    <t>津久田</t>
  </si>
  <si>
    <t>橘</t>
  </si>
  <si>
    <t>橘北</t>
  </si>
  <si>
    <t>０６</t>
  </si>
  <si>
    <t>片品村立片品小学校</t>
    <rPh sb="2" eb="3">
      <t>ムラ</t>
    </rPh>
    <phoneticPr fontId="3"/>
  </si>
  <si>
    <t>片品</t>
  </si>
  <si>
    <t>ｶﾀｼﾅ.ｶﾀｼﾅ</t>
  </si>
  <si>
    <t>利根郡</t>
    <rPh sb="0" eb="3">
      <t>トネグン</t>
    </rPh>
    <phoneticPr fontId="4"/>
  </si>
  <si>
    <t>川場</t>
  </si>
  <si>
    <t>ｶﾜﾊﾞ.ｶﾜﾊﾞ</t>
  </si>
  <si>
    <t>１１校</t>
    <rPh sb="2" eb="3">
      <t>コウ</t>
    </rPh>
    <phoneticPr fontId="4"/>
  </si>
  <si>
    <t>古馬牧</t>
  </si>
  <si>
    <t>ﾐﾅｶﾐ.ｺﾒﾏｷ</t>
  </si>
  <si>
    <t>桃野</t>
  </si>
  <si>
    <t>ﾐﾅｶﾐ.ﾓﾓﾉ</t>
  </si>
  <si>
    <t>月夜野北</t>
  </si>
  <si>
    <t>ﾐﾅｶﾐ.ﾂｷﾖﾉｷﾀ</t>
  </si>
  <si>
    <t>みなかみ町立水上小学校</t>
    <rPh sb="6" eb="8">
      <t>ミナカミ</t>
    </rPh>
    <phoneticPr fontId="4"/>
  </si>
  <si>
    <t>水上</t>
  </si>
  <si>
    <t>ﾐﾅｶﾐ.ﾐﾅｶﾐ</t>
  </si>
  <si>
    <t>藤原</t>
  </si>
  <si>
    <t>ﾐﾅｶﾐ.ﾌｼﾞﾜﾗ</t>
  </si>
  <si>
    <t>みなかみ町立新治小学校</t>
    <rPh sb="6" eb="8">
      <t>ニイハル</t>
    </rPh>
    <phoneticPr fontId="4"/>
  </si>
  <si>
    <t>新治</t>
    <rPh sb="0" eb="2">
      <t>ニイハル</t>
    </rPh>
    <phoneticPr fontId="4"/>
  </si>
  <si>
    <t>昭和東</t>
  </si>
  <si>
    <t>ｼｮｳﾜ.ﾋｶﾞｼ</t>
  </si>
  <si>
    <t>昭和南</t>
  </si>
  <si>
    <t>ｼｮｳﾜ.ﾐﾅﾐ</t>
  </si>
  <si>
    <t>大河原</t>
  </si>
  <si>
    <t>ｼｮｳﾜ.ｵｵｶﾜﾗ</t>
  </si>
  <si>
    <t>沼田</t>
  </si>
  <si>
    <t>沼田市</t>
    <rPh sb="0" eb="3">
      <t>ヌマタシ</t>
    </rPh>
    <phoneticPr fontId="4"/>
  </si>
  <si>
    <t>沼田東</t>
  </si>
  <si>
    <t>沼田北</t>
  </si>
  <si>
    <t>升形</t>
  </si>
  <si>
    <t>利南東</t>
  </si>
  <si>
    <t>池田</t>
  </si>
  <si>
    <t>薄根</t>
  </si>
  <si>
    <t>川田</t>
  </si>
  <si>
    <t>白沢</t>
  </si>
  <si>
    <t>利根</t>
  </si>
  <si>
    <t>多那</t>
  </si>
  <si>
    <t>中之条</t>
  </si>
  <si>
    <t>ﾅｶﾉｼﾞｮｳ.ﾅｶﾉｼﾞｮｳ</t>
  </si>
  <si>
    <t>吾妻郡</t>
    <rPh sb="0" eb="3">
      <t>アガツマグン</t>
    </rPh>
    <phoneticPr fontId="4"/>
  </si>
  <si>
    <t>中之条町立六合小学校</t>
    <rPh sb="0" eb="3">
      <t>ナカノジョウ</t>
    </rPh>
    <rPh sb="5" eb="7">
      <t>クニ</t>
    </rPh>
    <phoneticPr fontId="4"/>
  </si>
  <si>
    <t>六合</t>
    <rPh sb="0" eb="2">
      <t>クニ</t>
    </rPh>
    <phoneticPr fontId="4"/>
  </si>
  <si>
    <t>１５校</t>
    <rPh sb="2" eb="3">
      <t>コウ</t>
    </rPh>
    <phoneticPr fontId="4"/>
  </si>
  <si>
    <t>東吾妻東</t>
  </si>
  <si>
    <t>ﾋｶﾞｼｱｶﾞﾂﾏ.ｱｽﾞﾏ</t>
  </si>
  <si>
    <t>原町</t>
  </si>
  <si>
    <t>ﾋｶﾞｼｱｶﾞﾂﾏ.ﾊﾗﾏﾁ</t>
  </si>
  <si>
    <t>東吾妻太田</t>
  </si>
  <si>
    <t>ﾋｶﾞｼｱｶﾞﾂﾏ.ｵｵﾀ</t>
  </si>
  <si>
    <t>岩島</t>
  </si>
  <si>
    <t>ﾋｶﾞｼｱｶﾞﾂﾏ.ｲﾜｼﾏ</t>
  </si>
  <si>
    <t>坂上</t>
  </si>
  <si>
    <t>ﾋｶﾞｼｱｶﾞﾂﾏ.ｻｶｳｴ</t>
  </si>
  <si>
    <t>長野原中央</t>
  </si>
  <si>
    <t>ﾅｶﾞﾉﾊﾗ.ﾁｭｳｵｳ</t>
  </si>
  <si>
    <t>長野原第一</t>
  </si>
  <si>
    <t>ﾅｶﾞﾉﾊﾗ.ﾀﾞｲｲﾁ</t>
  </si>
  <si>
    <t>応桑</t>
  </si>
  <si>
    <t>ﾅｶﾞﾉﾊﾗ.ｵｳｸﾜ</t>
  </si>
  <si>
    <t>北軽井沢</t>
  </si>
  <si>
    <t>ﾅｶﾞﾉﾊﾗ.ｷﾀｶﾙｲｻﾞﾜ</t>
  </si>
  <si>
    <t>嬬恋村立東部小学校</t>
    <rPh sb="5" eb="6">
      <t>ブ</t>
    </rPh>
    <phoneticPr fontId="4"/>
  </si>
  <si>
    <t>嬬恋東部</t>
    <rPh sb="2" eb="4">
      <t>トウブ</t>
    </rPh>
    <phoneticPr fontId="4"/>
  </si>
  <si>
    <t>嬬恋村立西部小学校</t>
    <rPh sb="5" eb="6">
      <t>ブ</t>
    </rPh>
    <phoneticPr fontId="3"/>
  </si>
  <si>
    <t>嬬恋西部</t>
    <rPh sb="3" eb="4">
      <t>ブ</t>
    </rPh>
    <phoneticPr fontId="3"/>
  </si>
  <si>
    <t>草津</t>
  </si>
  <si>
    <t>ｸｻﾂ.ｸｻﾂ</t>
  </si>
  <si>
    <t>高山</t>
  </si>
  <si>
    <t>ﾀｶﾔﾏ.ﾀｶﾔﾏ</t>
  </si>
  <si>
    <t>０９</t>
  </si>
  <si>
    <t>高崎中央</t>
  </si>
  <si>
    <t>高崎市</t>
    <rPh sb="0" eb="3">
      <t>タカサキシ</t>
    </rPh>
    <phoneticPr fontId="4"/>
  </si>
  <si>
    <t>高崎北</t>
  </si>
  <si>
    <t>５８校</t>
    <rPh sb="2" eb="3">
      <t>コウ</t>
    </rPh>
    <phoneticPr fontId="4"/>
  </si>
  <si>
    <t>高崎南</t>
  </si>
  <si>
    <t>高崎東</t>
  </si>
  <si>
    <t>高崎西</t>
  </si>
  <si>
    <t>塚沢</t>
  </si>
  <si>
    <t>片岡</t>
  </si>
  <si>
    <t>寺尾</t>
  </si>
  <si>
    <t>佐野</t>
  </si>
  <si>
    <t>六郷</t>
  </si>
  <si>
    <t>高崎城南</t>
  </si>
  <si>
    <t>高崎城東</t>
  </si>
  <si>
    <t>新高尾</t>
  </si>
  <si>
    <t>高崎中川</t>
  </si>
  <si>
    <t>八幡</t>
  </si>
  <si>
    <t>豊岡</t>
  </si>
  <si>
    <t>長野</t>
  </si>
  <si>
    <t>大類</t>
  </si>
  <si>
    <t>南八幡</t>
  </si>
  <si>
    <t>倉賀野</t>
  </si>
  <si>
    <t>岩鼻</t>
  </si>
  <si>
    <t>京ヶ島</t>
  </si>
  <si>
    <t>滝川</t>
  </si>
  <si>
    <t>東部</t>
  </si>
  <si>
    <t>中居</t>
  </si>
  <si>
    <t>北部</t>
  </si>
  <si>
    <t>西部</t>
  </si>
  <si>
    <t>乗附</t>
  </si>
  <si>
    <t>浜尻</t>
  </si>
  <si>
    <t>矢中</t>
  </si>
  <si>
    <t>城山</t>
  </si>
  <si>
    <t>鼻高</t>
  </si>
  <si>
    <t>倉渕</t>
  </si>
  <si>
    <t>箕輪</t>
  </si>
  <si>
    <t>車郷</t>
  </si>
  <si>
    <t>箕郷東</t>
  </si>
  <si>
    <t>金古</t>
  </si>
  <si>
    <t>国府</t>
  </si>
  <si>
    <t>堤ヶ岡</t>
  </si>
  <si>
    <t>上郊</t>
  </si>
  <si>
    <t>金古南</t>
  </si>
  <si>
    <t>高崎市立桜山小学校</t>
    <rPh sb="0" eb="2">
      <t>タカサキ</t>
    </rPh>
    <rPh sb="2" eb="4">
      <t>シリツ</t>
    </rPh>
    <rPh sb="4" eb="6">
      <t>サクラヤマ</t>
    </rPh>
    <rPh sb="6" eb="9">
      <t>ショウガッコウ</t>
    </rPh>
    <phoneticPr fontId="4"/>
  </si>
  <si>
    <t>桜山</t>
    <rPh sb="0" eb="2">
      <t>サクラヤマ</t>
    </rPh>
    <phoneticPr fontId="4"/>
  </si>
  <si>
    <t>新町第一</t>
  </si>
  <si>
    <t>新町第二</t>
  </si>
  <si>
    <t>高崎市立下室田小学校</t>
    <rPh sb="0" eb="2">
      <t>タカサキ</t>
    </rPh>
    <rPh sb="2" eb="4">
      <t>シリツ</t>
    </rPh>
    <phoneticPr fontId="4"/>
  </si>
  <si>
    <t>下室田</t>
    <rPh sb="0" eb="1">
      <t>シモ</t>
    </rPh>
    <rPh sb="1" eb="3">
      <t>ムロタ</t>
    </rPh>
    <phoneticPr fontId="4"/>
  </si>
  <si>
    <t>高崎市立中室田小学校</t>
    <rPh sb="0" eb="2">
      <t>タカサキ</t>
    </rPh>
    <rPh sb="2" eb="4">
      <t>シリツ</t>
    </rPh>
    <phoneticPr fontId="4"/>
  </si>
  <si>
    <t>中室田</t>
    <rPh sb="0" eb="1">
      <t>ナカ</t>
    </rPh>
    <rPh sb="1" eb="3">
      <t>ムロタ</t>
    </rPh>
    <phoneticPr fontId="4"/>
  </si>
  <si>
    <t>高崎市立上室田小学校</t>
    <rPh sb="0" eb="2">
      <t>タカサキ</t>
    </rPh>
    <rPh sb="2" eb="4">
      <t>シリツ</t>
    </rPh>
    <phoneticPr fontId="4"/>
  </si>
  <si>
    <t>上室田</t>
    <rPh sb="0" eb="1">
      <t>カミ</t>
    </rPh>
    <rPh sb="1" eb="3">
      <t>ムロタ</t>
    </rPh>
    <phoneticPr fontId="4"/>
  </si>
  <si>
    <t>高崎市立里見小学校</t>
    <rPh sb="0" eb="2">
      <t>タカサキ</t>
    </rPh>
    <rPh sb="2" eb="4">
      <t>シリツ</t>
    </rPh>
    <phoneticPr fontId="4"/>
  </si>
  <si>
    <t>里見</t>
    <rPh sb="0" eb="2">
      <t>サトミ</t>
    </rPh>
    <phoneticPr fontId="4"/>
  </si>
  <si>
    <t>高崎市立久留馬小学校</t>
    <rPh sb="0" eb="2">
      <t>タカサキ</t>
    </rPh>
    <rPh sb="2" eb="4">
      <t>シリツ</t>
    </rPh>
    <phoneticPr fontId="4"/>
  </si>
  <si>
    <t>久留馬</t>
    <rPh sb="0" eb="2">
      <t>ヒサトメ</t>
    </rPh>
    <rPh sb="2" eb="3">
      <t>ウマ</t>
    </rPh>
    <phoneticPr fontId="4"/>
  </si>
  <si>
    <t>高崎市立下里見小学校</t>
    <rPh sb="0" eb="2">
      <t>タカサキ</t>
    </rPh>
    <rPh sb="2" eb="4">
      <t>シリツ</t>
    </rPh>
    <phoneticPr fontId="4"/>
  </si>
  <si>
    <t>下里見</t>
    <rPh sb="0" eb="1">
      <t>シモ</t>
    </rPh>
    <rPh sb="1" eb="3">
      <t>サトミ</t>
    </rPh>
    <phoneticPr fontId="4"/>
  </si>
  <si>
    <t>高崎市立宮沢小学校</t>
    <rPh sb="0" eb="2">
      <t>タカサキ</t>
    </rPh>
    <rPh sb="2" eb="4">
      <t>シリツ</t>
    </rPh>
    <phoneticPr fontId="4"/>
  </si>
  <si>
    <t>宮沢</t>
    <rPh sb="0" eb="2">
      <t>ミヤザワ</t>
    </rPh>
    <phoneticPr fontId="4"/>
  </si>
  <si>
    <t>吉井</t>
  </si>
  <si>
    <t>ﾀｶｻｷ.ﾀｶｻｷ</t>
  </si>
  <si>
    <t>吉井西</t>
  </si>
  <si>
    <t>ﾀｶｻｷ.ﾀｶｻｷﾆｼ</t>
  </si>
  <si>
    <t>多胡</t>
  </si>
  <si>
    <t>入野</t>
  </si>
  <si>
    <t>馬庭</t>
  </si>
  <si>
    <t>南陽台</t>
  </si>
  <si>
    <t>岩平</t>
  </si>
  <si>
    <t>１０</t>
  </si>
  <si>
    <t>安中</t>
  </si>
  <si>
    <t>安中市</t>
    <rPh sb="0" eb="3">
      <t>アンナカシ</t>
    </rPh>
    <phoneticPr fontId="4"/>
  </si>
  <si>
    <t>原市</t>
  </si>
  <si>
    <t>１２校</t>
    <rPh sb="2" eb="3">
      <t>コウ</t>
    </rPh>
    <phoneticPr fontId="4"/>
  </si>
  <si>
    <t>磯部</t>
  </si>
  <si>
    <t>東横野</t>
  </si>
  <si>
    <t>碓東</t>
  </si>
  <si>
    <t>秋間</t>
  </si>
  <si>
    <t>後閑</t>
  </si>
  <si>
    <t>松井田</t>
  </si>
  <si>
    <t>臼井</t>
  </si>
  <si>
    <t>西横野</t>
  </si>
  <si>
    <t>九十九</t>
  </si>
  <si>
    <t>細野</t>
  </si>
  <si>
    <t>小幡</t>
  </si>
  <si>
    <t>甘楽郡</t>
    <rPh sb="0" eb="3">
      <t>カンラグン</t>
    </rPh>
    <phoneticPr fontId="4"/>
  </si>
  <si>
    <t>福島</t>
  </si>
  <si>
    <t>５校</t>
    <rPh sb="1" eb="2">
      <t>コウ</t>
    </rPh>
    <phoneticPr fontId="4"/>
  </si>
  <si>
    <t>新屋</t>
  </si>
  <si>
    <t>下仁田</t>
  </si>
  <si>
    <t>ｼﾓﾆﾀ.ｼﾓﾆﾀ</t>
  </si>
  <si>
    <t>南牧</t>
  </si>
  <si>
    <t>ﾅﾝﾓｸ.ﾅﾝﾓｸ</t>
  </si>
  <si>
    <t>富岡</t>
  </si>
  <si>
    <t>富岡市</t>
    <rPh sb="0" eb="3">
      <t>トミオカシ</t>
    </rPh>
    <phoneticPr fontId="4"/>
  </si>
  <si>
    <t>富岡西</t>
  </si>
  <si>
    <t>黒岩</t>
  </si>
  <si>
    <t>一ノ宮</t>
  </si>
  <si>
    <t>高瀬</t>
  </si>
  <si>
    <t>額部</t>
  </si>
  <si>
    <t>富岡小野</t>
  </si>
  <si>
    <t>吉田</t>
  </si>
  <si>
    <t>丹生</t>
  </si>
  <si>
    <t>高田</t>
  </si>
  <si>
    <t>妙義</t>
  </si>
  <si>
    <t>藤岡第一</t>
  </si>
  <si>
    <t>ﾌｼﾞｵｶﾌｼﾞｵｶﾀﾞｲｲﾁ</t>
  </si>
  <si>
    <t>藤岡市</t>
    <rPh sb="0" eb="3">
      <t>フジオカシ</t>
    </rPh>
    <phoneticPr fontId="4"/>
  </si>
  <si>
    <t>藤岡第二</t>
  </si>
  <si>
    <t>ﾌｼﾞｵｶ.ﾌｼﾞｵｶﾀﾞｲﾆ</t>
  </si>
  <si>
    <t>神流</t>
  </si>
  <si>
    <t>ﾌｼﾞｵｶ.ｶﾝﾅ</t>
  </si>
  <si>
    <t>多野郡</t>
    <rPh sb="0" eb="3">
      <t>タノグン</t>
    </rPh>
    <phoneticPr fontId="4"/>
  </si>
  <si>
    <t>藤岡小野</t>
  </si>
  <si>
    <t>ﾌｼﾞｵｶ.ｵﾉ</t>
  </si>
  <si>
    <t>２校</t>
    <rPh sb="1" eb="2">
      <t>コウ</t>
    </rPh>
    <phoneticPr fontId="4"/>
  </si>
  <si>
    <t>美土里</t>
  </si>
  <si>
    <t>ﾌｼﾞｵｶ.ﾐﾄﾞﾘ</t>
  </si>
  <si>
    <t>美九里東</t>
  </si>
  <si>
    <t>ﾌｼﾞｵｶ.ﾐｸﾘﾋｶﾞｼ</t>
  </si>
  <si>
    <t>美九里西</t>
  </si>
  <si>
    <t>ﾌｼﾞｵｶ.ﾐｸﾘﾆｼ</t>
  </si>
  <si>
    <t>平井</t>
  </si>
  <si>
    <t>ﾌｼﾞｵｶ.ﾋﾗｲ</t>
  </si>
  <si>
    <t>日野</t>
  </si>
  <si>
    <t>ﾌｼﾞｵｶ.ﾋﾉ</t>
  </si>
  <si>
    <t>鬼石北</t>
  </si>
  <si>
    <t>ﾌｼﾞｵｶ.ｵﾆｼｷﾀ</t>
  </si>
  <si>
    <t>鬼石</t>
  </si>
  <si>
    <t>ﾌｼﾞｵｶ.ｵﾆｼ</t>
  </si>
  <si>
    <t>上野</t>
  </si>
  <si>
    <t>ｳｴﾉ.ｳｴﾉ</t>
  </si>
  <si>
    <t>万場</t>
  </si>
  <si>
    <t>ｶﾝﾅ.ﾏﾝﾊﾞ</t>
  </si>
  <si>
    <t>１４</t>
  </si>
  <si>
    <t>桐生東</t>
  </si>
  <si>
    <t>桐生市</t>
    <rPh sb="0" eb="3">
      <t>キリュウシ</t>
    </rPh>
    <phoneticPr fontId="4"/>
  </si>
  <si>
    <t>桐生西</t>
  </si>
  <si>
    <t>１７校</t>
    <rPh sb="2" eb="3">
      <t>コウ</t>
    </rPh>
    <phoneticPr fontId="4"/>
  </si>
  <si>
    <t>桐生南</t>
  </si>
  <si>
    <t>桐生北</t>
  </si>
  <si>
    <t>境野</t>
  </si>
  <si>
    <t>広沢</t>
  </si>
  <si>
    <t>梅田南</t>
  </si>
  <si>
    <t>相生</t>
  </si>
  <si>
    <t>川内</t>
  </si>
  <si>
    <t>桜木</t>
  </si>
  <si>
    <t>菱</t>
  </si>
  <si>
    <t>天沼</t>
  </si>
  <si>
    <t>神明</t>
  </si>
  <si>
    <t>新里中央</t>
  </si>
  <si>
    <t>新里東</t>
  </si>
  <si>
    <t>新里北</t>
  </si>
  <si>
    <t>黒保根</t>
  </si>
  <si>
    <t>笠懸</t>
  </si>
  <si>
    <t>みどり市</t>
    <rPh sb="3" eb="4">
      <t>シ</t>
    </rPh>
    <phoneticPr fontId="4"/>
  </si>
  <si>
    <t>笠懸東</t>
  </si>
  <si>
    <t>８校</t>
    <rPh sb="1" eb="2">
      <t>コウ</t>
    </rPh>
    <phoneticPr fontId="4"/>
  </si>
  <si>
    <t>笠懸北</t>
  </si>
  <si>
    <t>大間々北</t>
  </si>
  <si>
    <t>大間々南</t>
  </si>
  <si>
    <t>大間々東</t>
  </si>
  <si>
    <t>福岡中央</t>
  </si>
  <si>
    <t>み・あずま</t>
  </si>
  <si>
    <t>太田太田</t>
  </si>
  <si>
    <t>太田市</t>
    <rPh sb="0" eb="3">
      <t>オオタシ</t>
    </rPh>
    <phoneticPr fontId="4"/>
  </si>
  <si>
    <t>九合</t>
  </si>
  <si>
    <t>２７校</t>
    <rPh sb="2" eb="3">
      <t>コウ</t>
    </rPh>
    <phoneticPr fontId="4"/>
  </si>
  <si>
    <t>沢野</t>
  </si>
  <si>
    <t>韮川</t>
  </si>
  <si>
    <t>鳥之郷</t>
  </si>
  <si>
    <t>太田太田東</t>
  </si>
  <si>
    <t>太田南</t>
  </si>
  <si>
    <t>休泊</t>
  </si>
  <si>
    <t>強戸</t>
  </si>
  <si>
    <t>宝泉</t>
  </si>
  <si>
    <t>宝泉南</t>
  </si>
  <si>
    <t>毛里田</t>
  </si>
  <si>
    <t>太田中央</t>
  </si>
  <si>
    <t>宝泉東</t>
  </si>
  <si>
    <t>韮川西</t>
  </si>
  <si>
    <t>旭</t>
  </si>
  <si>
    <t>太田駒形</t>
  </si>
  <si>
    <t>城西</t>
  </si>
  <si>
    <t>沢野中央</t>
  </si>
  <si>
    <t>尾島</t>
  </si>
  <si>
    <t>世良田</t>
  </si>
  <si>
    <t>木崎</t>
  </si>
  <si>
    <t>生品</t>
  </si>
  <si>
    <t>綿打</t>
  </si>
  <si>
    <t>藪塚</t>
  </si>
  <si>
    <t>ｵｵﾀ.ﾔﾌﾞﾂﾞｶ</t>
  </si>
  <si>
    <t>藪塚南</t>
  </si>
  <si>
    <t>ｵｵﾀ.ﾔﾌﾞﾂﾞｶﾐﾅﾐ</t>
  </si>
  <si>
    <t>ぐんま国際アカデミー</t>
  </si>
  <si>
    <t>群馬国際Ａ</t>
    <rPh sb="0" eb="2">
      <t>グンマ</t>
    </rPh>
    <rPh sb="2" eb="4">
      <t>コクサイ</t>
    </rPh>
    <phoneticPr fontId="3"/>
  </si>
  <si>
    <t>１７</t>
  </si>
  <si>
    <t>板倉東</t>
  </si>
  <si>
    <t>ｲﾀｸﾗ.ﾋｶﾞｼ</t>
  </si>
  <si>
    <t>邑楽郡</t>
    <rPh sb="0" eb="3">
      <t>オウラグン</t>
    </rPh>
    <phoneticPr fontId="4"/>
  </si>
  <si>
    <t>板倉西</t>
  </si>
  <si>
    <t>ｲﾀｸﾗ.ﾆｼ</t>
  </si>
  <si>
    <t>１６校</t>
    <rPh sb="2" eb="3">
      <t>コウ</t>
    </rPh>
    <phoneticPr fontId="4"/>
  </si>
  <si>
    <t>板倉南</t>
  </si>
  <si>
    <t>ｲﾀｸﾗ.ﾐﾅﾐ</t>
  </si>
  <si>
    <t>板倉北</t>
  </si>
  <si>
    <t>ｲﾀｸﾗ.ｷﾀ</t>
  </si>
  <si>
    <t>明和東</t>
  </si>
  <si>
    <t>ﾒｲﾜ.ﾒｲﾜﾋｶﾞｼ</t>
  </si>
  <si>
    <t>明和西</t>
  </si>
  <si>
    <t>ﾒｲﾜ.ﾒｲﾜﾆｼ</t>
  </si>
  <si>
    <t>千代田西</t>
  </si>
  <si>
    <t>ﾁﾖﾀﾞ.ﾆｼ</t>
  </si>
  <si>
    <t>千代田東</t>
  </si>
  <si>
    <t>ﾁﾖﾀﾞ.ﾋｶﾞｼ</t>
  </si>
  <si>
    <t>大泉南</t>
  </si>
  <si>
    <t>ｵｵｲｽﾞﾐ.ﾐﾅﾐ</t>
  </si>
  <si>
    <t>大泉北</t>
  </si>
  <si>
    <t>ｵｵｲｽﾞﾐ.ｷﾀ</t>
  </si>
  <si>
    <t>大泉西</t>
  </si>
  <si>
    <t>ｵｵｲｽﾞﾐ.ﾆｼ</t>
  </si>
  <si>
    <t>大泉東</t>
  </si>
  <si>
    <t>ｵｵｲｽﾞﾐ.ﾋｶﾞｼ</t>
  </si>
  <si>
    <t>中野</t>
  </si>
  <si>
    <t>高島</t>
  </si>
  <si>
    <t>長柄</t>
  </si>
  <si>
    <t>中野東</t>
  </si>
  <si>
    <t>館林第一</t>
  </si>
  <si>
    <t>館林市</t>
    <rPh sb="0" eb="3">
      <t>タテバヤシシ</t>
    </rPh>
    <phoneticPr fontId="4"/>
  </si>
  <si>
    <t>館林第二</t>
  </si>
  <si>
    <t>館林第三</t>
  </si>
  <si>
    <t>館林第四</t>
  </si>
  <si>
    <t>館林第五</t>
  </si>
  <si>
    <t>館林第六</t>
  </si>
  <si>
    <t>館林第七</t>
  </si>
  <si>
    <t>館林第八</t>
  </si>
  <si>
    <t>館林第九</t>
  </si>
  <si>
    <t>館林第十</t>
  </si>
  <si>
    <t>美園</t>
  </si>
  <si>
    <t>ﾖﾐｶﾞﾅ</t>
    <phoneticPr fontId="3"/>
  </si>
  <si>
    <t>KCｺｰﾄﾞ</t>
    <phoneticPr fontId="3"/>
  </si>
  <si>
    <t>ﾏｴﾊﾞｼ.ﾄｷｻﾞﾜ</t>
    <phoneticPr fontId="4"/>
  </si>
  <si>
    <t>ﾏｴﾊﾞｼ.ｲｼｲ</t>
    <phoneticPr fontId="4"/>
  </si>
  <si>
    <t>ｷｮｳｱｲ</t>
    <phoneticPr fontId="3"/>
  </si>
  <si>
    <t>ﾌｪﾘｰﾁｪﾀﾏﾑﾗ</t>
    <phoneticPr fontId="3"/>
  </si>
  <si>
    <t>ﾐﾅｶﾐ.ﾆｲﾊﾙ</t>
    <phoneticPr fontId="4"/>
  </si>
  <si>
    <t>ﾅｶﾉｼﾞｮｳ.ｸﾆ</t>
    <phoneticPr fontId="4"/>
  </si>
  <si>
    <t>ﾂﾏｺﾞｲ.ﾄｳﾌﾞ</t>
    <phoneticPr fontId="4"/>
  </si>
  <si>
    <t>ﾂﾏｺﾞｲ.ｾｲﾌﾞ</t>
    <phoneticPr fontId="3"/>
  </si>
  <si>
    <t>ﾀｶｻｷ.ｻｸﾗﾔﾏ</t>
    <phoneticPr fontId="4"/>
  </si>
  <si>
    <t>ﾀｶｻｷ.ｼﾓﾑﾛﾀ</t>
    <phoneticPr fontId="4"/>
  </si>
  <si>
    <t>ﾀｶｻｷ.ﾅｶﾑﾛﾀ</t>
    <phoneticPr fontId="4"/>
  </si>
  <si>
    <t>ﾀｶｻｷ.ｶﾐﾑﾛﾀ</t>
    <phoneticPr fontId="4"/>
  </si>
  <si>
    <t>ﾀｶｻｷ.ｻﾄﾐ</t>
    <phoneticPr fontId="4"/>
  </si>
  <si>
    <t>ﾀｶｻｷ.ｸﾙﾏ</t>
    <phoneticPr fontId="4"/>
  </si>
  <si>
    <t>ﾀｶｻｷ.ｼﾓｻﾄﾐ</t>
    <phoneticPr fontId="4"/>
  </si>
  <si>
    <t>ﾀｶｻｷ.ﾐﾔｻﾞﾜ</t>
    <phoneticPr fontId="4"/>
  </si>
  <si>
    <t>ｸﾞﾝﾏｺｸｻｲｱｶﾃﾞﾐｰ</t>
    <phoneticPr fontId="3"/>
  </si>
  <si>
    <t>駅伝とマラソンで受付メールアドレスが異なります。</t>
    <rPh sb="0" eb="2">
      <t>エキデン</t>
    </rPh>
    <rPh sb="8" eb="10">
      <t>ウケツケ</t>
    </rPh>
    <rPh sb="18" eb="19">
      <t>コト</t>
    </rPh>
    <phoneticPr fontId="2"/>
  </si>
  <si>
    <t>マラソン大会にも申し込む場合は、別々のメールで送信してください。</t>
    <rPh sb="4" eb="6">
      <t>タイカイ</t>
    </rPh>
    <rPh sb="8" eb="9">
      <t>モウ</t>
    </rPh>
    <rPh sb="10" eb="11">
      <t>コ</t>
    </rPh>
    <rPh sb="12" eb="14">
      <t>バアイ</t>
    </rPh>
    <rPh sb="16" eb="18">
      <t>ベツベツ</t>
    </rPh>
    <rPh sb="23" eb="25">
      <t>ソウシン</t>
    </rPh>
    <phoneticPr fontId="2"/>
  </si>
  <si>
    <t>高崎市立中央小学校</t>
    <phoneticPr fontId="3"/>
  </si>
  <si>
    <t>安中市立安中小学校</t>
    <phoneticPr fontId="3"/>
  </si>
  <si>
    <t>桐生市立東小学校</t>
    <phoneticPr fontId="3"/>
  </si>
  <si>
    <t>１８</t>
    <phoneticPr fontId="4"/>
  </si>
  <si>
    <t>１６</t>
    <phoneticPr fontId="4"/>
  </si>
  <si>
    <t>１５</t>
    <phoneticPr fontId="4"/>
  </si>
  <si>
    <t>１３</t>
    <phoneticPr fontId="4"/>
  </si>
  <si>
    <t>１２</t>
    <phoneticPr fontId="4"/>
  </si>
  <si>
    <t>１１</t>
    <phoneticPr fontId="4"/>
  </si>
  <si>
    <t>０８</t>
    <phoneticPr fontId="4"/>
  </si>
  <si>
    <t>０７</t>
    <phoneticPr fontId="4"/>
  </si>
  <si>
    <t>０５</t>
    <phoneticPr fontId="4"/>
  </si>
  <si>
    <t>０４</t>
    <phoneticPr fontId="4"/>
  </si>
  <si>
    <t>entry03@grkjmrkj.ec-net.jp</t>
    <phoneticPr fontId="2"/>
  </si>
  <si>
    <t>　※クラブとして出場するチーム及び複数チームで出場する学校は、必ず審判員を２名出し、下欄に氏名を記入してください。</t>
    <rPh sb="8" eb="10">
      <t>シュツジョウ</t>
    </rPh>
    <rPh sb="15" eb="16">
      <t>オヨ</t>
    </rPh>
    <rPh sb="17" eb="19">
      <t>フクスウ</t>
    </rPh>
    <rPh sb="23" eb="25">
      <t>シュツジョウ</t>
    </rPh>
    <rPh sb="27" eb="29">
      <t>ガッコウ</t>
    </rPh>
    <rPh sb="31" eb="32">
      <t>カナラ</t>
    </rPh>
    <rPh sb="33" eb="36">
      <t>シンパンイン</t>
    </rPh>
    <rPh sb="39" eb="40">
      <t>ダ</t>
    </rPh>
    <rPh sb="42" eb="44">
      <t>カラン</t>
    </rPh>
    <rPh sb="45" eb="47">
      <t>シメイ</t>
    </rPh>
    <rPh sb="48" eb="50">
      <t>キニュウ</t>
    </rPh>
    <phoneticPr fontId="2"/>
  </si>
  <si>
    <r>
      <t>電話番号</t>
    </r>
    <r>
      <rPr>
        <sz val="9"/>
        <rFont val="ＭＳ Ｐゴシック"/>
        <family val="3"/>
        <charset val="128"/>
      </rPr>
      <t>（11月17日のプログラム編成時に連絡が取れる番号）</t>
    </r>
    <rPh sb="0" eb="2">
      <t>デンワ</t>
    </rPh>
    <rPh sb="2" eb="4">
      <t>バンゴウ</t>
    </rPh>
    <rPh sb="7" eb="8">
      <t>ガツ</t>
    </rPh>
    <rPh sb="10" eb="11">
      <t>ニチ</t>
    </rPh>
    <rPh sb="17" eb="19">
      <t>ヘンセイ</t>
    </rPh>
    <rPh sb="19" eb="20">
      <t>ジ</t>
    </rPh>
    <rPh sb="21" eb="23">
      <t>レンラク</t>
    </rPh>
    <rPh sb="24" eb="25">
      <t>ト</t>
    </rPh>
    <rPh sb="27" eb="29">
      <t>バンゴウ</t>
    </rPh>
    <phoneticPr fontId="2"/>
  </si>
  <si>
    <r>
      <t>審判員氏名</t>
    </r>
    <r>
      <rPr>
        <sz val="8"/>
        <rFont val="ＭＳ Ｐゴシック"/>
        <family val="3"/>
        <charset val="128"/>
      </rPr>
      <t>（クラブは２名、学校は１名）</t>
    </r>
    <rPh sb="0" eb="3">
      <t>シンパンイン</t>
    </rPh>
    <rPh sb="3" eb="5">
      <t>シメイ</t>
    </rPh>
    <rPh sb="11" eb="12">
      <t>メイ</t>
    </rPh>
    <rPh sb="13" eb="15">
      <t>ガッコウ</t>
    </rPh>
    <rPh sb="17" eb="18">
      <t>メイ</t>
    </rPh>
    <phoneticPr fontId="2"/>
  </si>
  <si>
    <t>吉岡町立明治小学校</t>
    <rPh sb="2" eb="3">
      <t>マチ</t>
    </rPh>
    <phoneticPr fontId="3"/>
  </si>
  <si>
    <t>吉岡町立駒寄小学校</t>
    <rPh sb="2" eb="3">
      <t>マチ</t>
    </rPh>
    <phoneticPr fontId="3"/>
  </si>
  <si>
    <t>受付期間は１１月４日（月）から
１１月１４日（木）２４時までとする。</t>
    <rPh sb="2" eb="4">
      <t>キカン</t>
    </rPh>
    <rPh sb="11" eb="12">
      <t>ゲツ</t>
    </rPh>
    <rPh sb="18" eb="19">
      <t>ガツ</t>
    </rPh>
    <rPh sb="21" eb="22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</si>
</sst>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8"/>
      <name val="HG正楷書体-PRO"/>
      <family val="4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10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8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</fonts>
  <fills count="17">
    <fill>
      <patternFill patternType="none"/>
    </fill>
    <fill>
      <patternFill patternType="gray125"/>
    </fill>
    <fill>
      <patternFill patternType="lightGray">
        <fgColor indexed="13"/>
      </patternFill>
    </fill>
    <fill>
      <patternFill patternType="gray125">
        <fgColor indexed="43"/>
      </patternFill>
    </fill>
    <fill>
      <patternFill patternType="gray125">
        <fgColor indexed="22"/>
      </patternFill>
    </fill>
    <fill>
      <patternFill patternType="lightGray">
        <fgColor indexed="45"/>
      </patternFill>
    </fill>
    <fill>
      <patternFill patternType="solid">
        <fgColor indexed="49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lightGray">
        <fgColor indexed="43"/>
      </patternFill>
    </fill>
    <fill>
      <patternFill patternType="lightGray">
        <fgColor theme="9" tint="0.39994506668294322"/>
        <bgColor indexed="65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/>
      <right style="thin">
        <color indexed="64"/>
      </right>
      <top style="thin">
        <color indexed="2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1" fontId="13" fillId="0" borderId="0"/>
  </cellStyleXfs>
  <cellXfs count="153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0" xfId="0" applyFill="1" applyBorder="1">
      <alignment vertical="center"/>
    </xf>
    <xf numFmtId="0" fontId="0" fillId="3" borderId="4" xfId="0" applyFill="1" applyBorder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1" fillId="4" borderId="1" xfId="0" applyFont="1" applyFill="1" applyBorder="1" applyAlignment="1">
      <alignment vertical="center"/>
    </xf>
    <xf numFmtId="0" fontId="0" fillId="0" borderId="1" xfId="0" applyBorder="1" applyAlignment="1" applyProtection="1">
      <alignment vertical="center" shrinkToFit="1"/>
      <protection locked="0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3" borderId="5" xfId="0" applyFont="1" applyFill="1" applyBorder="1">
      <alignment vertical="center"/>
    </xf>
    <xf numFmtId="0" fontId="11" fillId="3" borderId="6" xfId="0" applyFont="1" applyFill="1" applyBorder="1">
      <alignment vertical="center"/>
    </xf>
    <xf numFmtId="0" fontId="1" fillId="3" borderId="7" xfId="0" applyFont="1" applyFill="1" applyBorder="1" applyAlignment="1">
      <alignment vertical="center"/>
    </xf>
    <xf numFmtId="0" fontId="1" fillId="3" borderId="7" xfId="0" applyFont="1" applyFill="1" applyBorder="1" applyAlignment="1">
      <alignment horizontal="left" vertical="center"/>
    </xf>
    <xf numFmtId="0" fontId="9" fillId="0" borderId="1" xfId="1" applyFill="1" applyBorder="1" applyAlignment="1" applyProtection="1">
      <alignment horizontal="center"/>
    </xf>
    <xf numFmtId="0" fontId="0" fillId="2" borderId="1" xfId="0" applyFill="1" applyBorder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0" fillId="6" borderId="0" xfId="0" applyFill="1">
      <alignment vertical="center"/>
    </xf>
    <xf numFmtId="0" fontId="0" fillId="0" borderId="1" xfId="0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right"/>
    </xf>
    <xf numFmtId="0" fontId="0" fillId="0" borderId="1" xfId="0" applyBorder="1" applyAlignment="1" applyProtection="1">
      <alignment horizontal="center" vertical="center" shrinkToFit="1"/>
      <protection locked="0"/>
    </xf>
    <xf numFmtId="1" fontId="16" fillId="0" borderId="1" xfId="2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7" borderId="1" xfId="0" applyFill="1" applyBorder="1" applyAlignment="1" applyProtection="1">
      <alignment horizontal="center" vertical="center"/>
    </xf>
    <xf numFmtId="0" fontId="0" fillId="3" borderId="7" xfId="0" applyFill="1" applyBorder="1" applyAlignment="1">
      <alignment horizontal="left" vertical="center"/>
    </xf>
    <xf numFmtId="0" fontId="19" fillId="3" borderId="8" xfId="0" applyFont="1" applyFill="1" applyBorder="1" applyAlignment="1">
      <alignment vertical="center"/>
    </xf>
    <xf numFmtId="0" fontId="19" fillId="3" borderId="7" xfId="0" applyFont="1" applyFill="1" applyBorder="1" applyAlignment="1">
      <alignment vertical="center"/>
    </xf>
    <xf numFmtId="0" fontId="16" fillId="0" borderId="1" xfId="0" applyFont="1" applyBorder="1" applyProtection="1">
      <alignment vertical="center"/>
      <protection locked="0"/>
    </xf>
    <xf numFmtId="0" fontId="0" fillId="0" borderId="1" xfId="0" applyBorder="1" applyAlignment="1" applyProtection="1">
      <alignment horizontal="left" vertical="center" shrinkToFit="1"/>
      <protection locked="0"/>
    </xf>
    <xf numFmtId="49" fontId="0" fillId="0" borderId="1" xfId="0" applyNumberFormat="1" applyBorder="1" applyAlignment="1" applyProtection="1">
      <alignment horizontal="left" vertical="center" shrinkToFit="1"/>
      <protection locked="0"/>
    </xf>
    <xf numFmtId="0" fontId="0" fillId="10" borderId="0" xfId="0" applyFill="1">
      <alignment vertical="center"/>
    </xf>
    <xf numFmtId="0" fontId="15" fillId="0" borderId="0" xfId="0" applyFont="1">
      <alignment vertical="center"/>
    </xf>
    <xf numFmtId="0" fontId="0" fillId="6" borderId="0" xfId="0" applyFill="1" applyBorder="1">
      <alignment vertical="center"/>
    </xf>
    <xf numFmtId="0" fontId="9" fillId="0" borderId="0" xfId="1" applyFill="1" applyBorder="1" applyAlignment="1" applyProtection="1">
      <alignment horizontal="center"/>
    </xf>
    <xf numFmtId="0" fontId="0" fillId="4" borderId="1" xfId="0" applyFont="1" applyFill="1" applyBorder="1" applyAlignment="1">
      <alignment vertical="center"/>
    </xf>
    <xf numFmtId="1" fontId="15" fillId="0" borderId="0" xfId="2" applyFont="1"/>
    <xf numFmtId="0" fontId="0" fillId="3" borderId="7" xfId="0" applyFont="1" applyFill="1" applyBorder="1" applyAlignment="1">
      <alignment vertical="center"/>
    </xf>
    <xf numFmtId="0" fontId="0" fillId="3" borderId="7" xfId="0" applyFont="1" applyFill="1" applyBorder="1" applyAlignment="1">
      <alignment horizontal="left" vertical="center"/>
    </xf>
    <xf numFmtId="1" fontId="16" fillId="8" borderId="8" xfId="2" quotePrefix="1" applyFont="1" applyFill="1" applyBorder="1"/>
    <xf numFmtId="1" fontId="16" fillId="8" borderId="7" xfId="2" applyFont="1" applyFill="1" applyBorder="1"/>
    <xf numFmtId="1" fontId="16" fillId="8" borderId="9" xfId="2" applyFont="1" applyFill="1" applyBorder="1"/>
    <xf numFmtId="1" fontId="16" fillId="0" borderId="10" xfId="2" applyFont="1" applyBorder="1" applyAlignment="1">
      <alignment horizontal="center"/>
    </xf>
    <xf numFmtId="1" fontId="16" fillId="8" borderId="7" xfId="2" quotePrefix="1" applyFont="1" applyFill="1" applyBorder="1"/>
    <xf numFmtId="0" fontId="22" fillId="3" borderId="9" xfId="0" applyFont="1" applyFill="1" applyBorder="1" applyAlignment="1">
      <alignment horizontal="left" vertical="center"/>
    </xf>
    <xf numFmtId="0" fontId="9" fillId="3" borderId="4" xfId="1" applyFill="1" applyBorder="1" applyAlignment="1" applyProtection="1">
      <alignment vertical="center"/>
    </xf>
    <xf numFmtId="1" fontId="14" fillId="0" borderId="0" xfId="2" applyFont="1"/>
    <xf numFmtId="0" fontId="15" fillId="0" borderId="0" xfId="2" applyNumberFormat="1" applyFont="1"/>
    <xf numFmtId="1" fontId="16" fillId="0" borderId="0" xfId="2" applyFont="1"/>
    <xf numFmtId="1" fontId="15" fillId="0" borderId="11" xfId="2" applyFont="1" applyFill="1" applyBorder="1"/>
    <xf numFmtId="1" fontId="15" fillId="0" borderId="12" xfId="2" applyFont="1" applyFill="1" applyBorder="1"/>
    <xf numFmtId="1" fontId="15" fillId="0" borderId="43" xfId="2" applyFont="1" applyFill="1" applyBorder="1"/>
    <xf numFmtId="1" fontId="15" fillId="0" borderId="44" xfId="2" applyFont="1" applyFill="1" applyBorder="1"/>
    <xf numFmtId="0" fontId="15" fillId="9" borderId="15" xfId="2" applyNumberFormat="1" applyFont="1" applyFill="1" applyBorder="1" applyAlignment="1">
      <alignment horizontal="center"/>
    </xf>
    <xf numFmtId="0" fontId="15" fillId="9" borderId="16" xfId="2" applyNumberFormat="1" applyFont="1" applyFill="1" applyBorder="1" applyAlignment="1">
      <alignment horizontal="center"/>
    </xf>
    <xf numFmtId="0" fontId="17" fillId="9" borderId="17" xfId="2" applyNumberFormat="1" applyFont="1" applyFill="1" applyBorder="1" applyAlignment="1">
      <alignment horizontal="center" wrapText="1"/>
    </xf>
    <xf numFmtId="0" fontId="15" fillId="9" borderId="18" xfId="2" applyNumberFormat="1" applyFont="1" applyFill="1" applyBorder="1" applyAlignment="1">
      <alignment horizontal="center"/>
    </xf>
    <xf numFmtId="0" fontId="15" fillId="9" borderId="45" xfId="2" applyNumberFormat="1" applyFont="1" applyFill="1" applyBorder="1" applyAlignment="1">
      <alignment horizontal="center"/>
    </xf>
    <xf numFmtId="1" fontId="15" fillId="0" borderId="46" xfId="2" applyFont="1" applyFill="1" applyBorder="1"/>
    <xf numFmtId="1" fontId="15" fillId="0" borderId="47" xfId="2" applyFont="1" applyFill="1" applyBorder="1"/>
    <xf numFmtId="1" fontId="15" fillId="0" borderId="48" xfId="2" applyFont="1" applyFill="1" applyBorder="1"/>
    <xf numFmtId="0" fontId="15" fillId="9" borderId="22" xfId="2" applyNumberFormat="1" applyFont="1" applyFill="1" applyBorder="1" applyAlignment="1">
      <alignment horizontal="center"/>
    </xf>
    <xf numFmtId="0" fontId="15" fillId="9" borderId="4" xfId="2" applyNumberFormat="1" applyFont="1" applyFill="1" applyBorder="1" applyAlignment="1">
      <alignment horizontal="center"/>
    </xf>
    <xf numFmtId="1" fontId="15" fillId="0" borderId="0" xfId="2" applyFont="1" applyFill="1" applyBorder="1"/>
    <xf numFmtId="1" fontId="15" fillId="0" borderId="0" xfId="2" applyFont="1" applyAlignment="1">
      <alignment shrinkToFit="1"/>
    </xf>
    <xf numFmtId="1" fontId="16" fillId="0" borderId="23" xfId="2" applyFont="1" applyBorder="1" applyAlignment="1">
      <alignment horizontal="center" shrinkToFit="1"/>
    </xf>
    <xf numFmtId="1" fontId="16" fillId="0" borderId="1" xfId="2" applyFont="1" applyBorder="1" applyAlignment="1">
      <alignment horizontal="center" shrinkToFit="1"/>
    </xf>
    <xf numFmtId="1" fontId="15" fillId="0" borderId="24" xfId="2" applyFont="1" applyBorder="1" applyAlignment="1">
      <alignment shrinkToFit="1"/>
    </xf>
    <xf numFmtId="1" fontId="15" fillId="0" borderId="20" xfId="2" applyFont="1" applyBorder="1" applyAlignment="1">
      <alignment shrinkToFit="1"/>
    </xf>
    <xf numFmtId="1" fontId="15" fillId="0" borderId="25" xfId="2" applyFont="1" applyBorder="1" applyAlignment="1">
      <alignment shrinkToFit="1"/>
    </xf>
    <xf numFmtId="1" fontId="15" fillId="0" borderId="13" xfId="2" applyFont="1" applyBorder="1" applyAlignment="1">
      <alignment shrinkToFit="1"/>
    </xf>
    <xf numFmtId="1" fontId="15" fillId="0" borderId="0" xfId="2" applyFont="1" applyBorder="1" applyAlignment="1">
      <alignment shrinkToFit="1"/>
    </xf>
    <xf numFmtId="1" fontId="15" fillId="0" borderId="12" xfId="2" applyFont="1" applyBorder="1" applyAlignment="1">
      <alignment shrinkToFit="1"/>
    </xf>
    <xf numFmtId="1" fontId="15" fillId="0" borderId="26" xfId="2" applyFont="1" applyBorder="1" applyAlignment="1">
      <alignment shrinkToFit="1"/>
    </xf>
    <xf numFmtId="1" fontId="15" fillId="0" borderId="21" xfId="2" applyFont="1" applyBorder="1" applyAlignment="1">
      <alignment shrinkToFit="1"/>
    </xf>
    <xf numFmtId="1" fontId="15" fillId="0" borderId="27" xfId="2" applyFont="1" applyBorder="1" applyAlignment="1">
      <alignment shrinkToFit="1"/>
    </xf>
    <xf numFmtId="1" fontId="15" fillId="0" borderId="19" xfId="2" applyFont="1" applyBorder="1" applyAlignment="1">
      <alignment shrinkToFit="1"/>
    </xf>
    <xf numFmtId="1" fontId="15" fillId="0" borderId="28" xfId="2" applyFont="1" applyBorder="1" applyAlignment="1">
      <alignment shrinkToFit="1"/>
    </xf>
    <xf numFmtId="1" fontId="15" fillId="0" borderId="14" xfId="2" applyFont="1" applyBorder="1" applyAlignment="1">
      <alignment shrinkToFit="1"/>
    </xf>
    <xf numFmtId="0" fontId="0" fillId="0" borderId="0" xfId="0" applyFill="1">
      <alignment vertical="center"/>
    </xf>
    <xf numFmtId="0" fontId="0" fillId="0" borderId="29" xfId="0" applyBorder="1" applyAlignment="1" applyProtection="1">
      <alignment horizontal="center" vertical="center"/>
      <protection locked="0"/>
    </xf>
    <xf numFmtId="0" fontId="0" fillId="11" borderId="1" xfId="0" applyFill="1" applyBorder="1" applyAlignment="1">
      <alignment horizontal="center" vertical="center"/>
    </xf>
    <xf numFmtId="0" fontId="0" fillId="11" borderId="30" xfId="0" applyFill="1" applyBorder="1" applyAlignment="1">
      <alignment horizontal="center" vertical="center"/>
    </xf>
    <xf numFmtId="0" fontId="0" fillId="11" borderId="31" xfId="0" applyFill="1" applyBorder="1" applyAlignment="1">
      <alignment horizontal="center" vertical="center"/>
    </xf>
    <xf numFmtId="0" fontId="0" fillId="11" borderId="32" xfId="0" applyFill="1" applyBorder="1" applyAlignment="1">
      <alignment horizontal="center" vertical="center"/>
    </xf>
    <xf numFmtId="0" fontId="0" fillId="12" borderId="1" xfId="0" applyFill="1" applyBorder="1">
      <alignment vertical="center"/>
    </xf>
    <xf numFmtId="0" fontId="0" fillId="12" borderId="33" xfId="0" applyFill="1" applyBorder="1">
      <alignment vertical="center"/>
    </xf>
    <xf numFmtId="0" fontId="24" fillId="0" borderId="0" xfId="0" applyFont="1">
      <alignment vertical="center"/>
    </xf>
    <xf numFmtId="0" fontId="0" fillId="13" borderId="30" xfId="0" applyFill="1" applyBorder="1" applyAlignment="1">
      <alignment horizontal="center" vertical="center"/>
    </xf>
    <xf numFmtId="0" fontId="0" fillId="13" borderId="31" xfId="0" applyFill="1" applyBorder="1" applyAlignment="1">
      <alignment horizontal="center" vertical="center"/>
    </xf>
    <xf numFmtId="0" fontId="0" fillId="13" borderId="32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23" fillId="14" borderId="8" xfId="0" applyFont="1" applyFill="1" applyBorder="1">
      <alignment vertical="center"/>
    </xf>
    <xf numFmtId="0" fontId="0" fillId="14" borderId="2" xfId="0" applyFill="1" applyBorder="1">
      <alignment vertical="center"/>
    </xf>
    <xf numFmtId="0" fontId="0" fillId="14" borderId="3" xfId="0" applyFill="1" applyBorder="1">
      <alignment vertical="center"/>
    </xf>
    <xf numFmtId="0" fontId="21" fillId="14" borderId="7" xfId="0" applyFont="1" applyFill="1" applyBorder="1">
      <alignment vertical="center"/>
    </xf>
    <xf numFmtId="0" fontId="0" fillId="14" borderId="0" xfId="0" applyFill="1" applyBorder="1">
      <alignment vertical="center"/>
    </xf>
    <xf numFmtId="0" fontId="0" fillId="14" borderId="4" xfId="0" applyFill="1" applyBorder="1">
      <alignment vertical="center"/>
    </xf>
    <xf numFmtId="0" fontId="0" fillId="14" borderId="5" xfId="0" applyFill="1" applyBorder="1">
      <alignment vertical="center"/>
    </xf>
    <xf numFmtId="0" fontId="0" fillId="14" borderId="6" xfId="0" applyFill="1" applyBorder="1">
      <alignment vertical="center"/>
    </xf>
    <xf numFmtId="0" fontId="21" fillId="14" borderId="9" xfId="0" applyFont="1" applyFill="1" applyBorder="1">
      <alignment vertical="center"/>
    </xf>
    <xf numFmtId="0" fontId="0" fillId="15" borderId="0" xfId="0" applyFill="1">
      <alignment vertical="center"/>
    </xf>
    <xf numFmtId="0" fontId="0" fillId="16" borderId="0" xfId="0" applyFill="1">
      <alignment vertical="center"/>
    </xf>
    <xf numFmtId="0" fontId="7" fillId="0" borderId="8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wrapText="1"/>
    </xf>
    <xf numFmtId="1" fontId="15" fillId="9" borderId="16" xfId="2" applyFont="1" applyFill="1" applyBorder="1" applyAlignment="1">
      <alignment horizontal="center"/>
    </xf>
    <xf numFmtId="1" fontId="15" fillId="9" borderId="15" xfId="2" applyFont="1" applyFill="1" applyBorder="1" applyAlignment="1">
      <alignment horizontal="center"/>
    </xf>
    <xf numFmtId="1" fontId="15" fillId="9" borderId="34" xfId="2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2" xfId="0" applyBorder="1" applyAlignment="1">
      <alignment horizontal="center" vertical="top"/>
    </xf>
    <xf numFmtId="0" fontId="0" fillId="0" borderId="9" xfId="0" applyFont="1" applyBorder="1" applyAlignment="1">
      <alignment horizontal="center" vertical="top" shrinkToFit="1"/>
    </xf>
    <xf numFmtId="0" fontId="1" fillId="0" borderId="6" xfId="0" applyFont="1" applyBorder="1" applyAlignment="1">
      <alignment horizontal="center" vertical="top" shrinkToFit="1"/>
    </xf>
    <xf numFmtId="0" fontId="26" fillId="0" borderId="7" xfId="0" applyFont="1" applyFill="1" applyBorder="1" applyAlignment="1" applyProtection="1">
      <alignment horizontal="center" vertical="center"/>
      <protection locked="0"/>
    </xf>
    <xf numFmtId="0" fontId="26" fillId="0" borderId="4" xfId="0" applyFont="1" applyFill="1" applyBorder="1" applyAlignment="1" applyProtection="1">
      <alignment horizontal="center" vertical="center"/>
      <protection locked="0"/>
    </xf>
    <xf numFmtId="0" fontId="9" fillId="0" borderId="10" xfId="1" applyFill="1" applyBorder="1" applyAlignment="1" applyProtection="1">
      <alignment horizontal="center"/>
    </xf>
    <xf numFmtId="0" fontId="9" fillId="0" borderId="17" xfId="1" applyFill="1" applyBorder="1" applyAlignment="1" applyProtection="1">
      <alignment horizontal="center"/>
    </xf>
    <xf numFmtId="0" fontId="3" fillId="5" borderId="10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left" vertical="center"/>
    </xf>
    <xf numFmtId="0" fontId="0" fillId="12" borderId="29" xfId="0" applyFill="1" applyBorder="1" applyAlignment="1">
      <alignment horizontal="left" vertical="center"/>
    </xf>
    <xf numFmtId="0" fontId="0" fillId="11" borderId="38" xfId="0" applyFill="1" applyBorder="1" applyAlignment="1">
      <alignment horizontal="center" vertical="center" wrapText="1"/>
    </xf>
    <xf numFmtId="0" fontId="0" fillId="11" borderId="30" xfId="0" applyFill="1" applyBorder="1" applyAlignment="1">
      <alignment horizontal="center" vertical="center"/>
    </xf>
    <xf numFmtId="0" fontId="0" fillId="0" borderId="39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0" fillId="13" borderId="1" xfId="0" applyFill="1" applyBorder="1" applyAlignment="1">
      <alignment horizontal="center" vertical="center"/>
    </xf>
    <xf numFmtId="0" fontId="0" fillId="13" borderId="38" xfId="0" applyFill="1" applyBorder="1" applyAlignment="1">
      <alignment horizontal="center" vertical="center" wrapText="1"/>
    </xf>
    <xf numFmtId="0" fontId="0" fillId="13" borderId="30" xfId="0" applyFill="1" applyBorder="1" applyAlignment="1">
      <alignment horizontal="center" vertical="center"/>
    </xf>
    <xf numFmtId="0" fontId="0" fillId="12" borderId="10" xfId="0" applyFill="1" applyBorder="1" applyAlignment="1">
      <alignment horizontal="left" vertical="center"/>
    </xf>
    <xf numFmtId="0" fontId="0" fillId="12" borderId="35" xfId="0" applyFill="1" applyBorder="1" applyAlignment="1">
      <alignment horizontal="left" vertical="center"/>
    </xf>
    <xf numFmtId="0" fontId="0" fillId="13" borderId="10" xfId="0" applyFill="1" applyBorder="1" applyAlignment="1">
      <alignment horizontal="center" vertical="center"/>
    </xf>
    <xf numFmtId="0" fontId="0" fillId="13" borderId="35" xfId="0" applyFill="1" applyBorder="1" applyAlignment="1">
      <alignment horizontal="center" vertical="center"/>
    </xf>
    <xf numFmtId="0" fontId="0" fillId="12" borderId="36" xfId="0" applyFill="1" applyBorder="1" applyAlignment="1">
      <alignment horizontal="left" vertical="center"/>
    </xf>
    <xf numFmtId="0" fontId="0" fillId="12" borderId="37" xfId="0" applyFill="1" applyBorder="1" applyAlignment="1">
      <alignment horizontal="left" vertical="center"/>
    </xf>
    <xf numFmtId="0" fontId="0" fillId="12" borderId="33" xfId="0" applyFill="1" applyBorder="1" applyAlignment="1">
      <alignment horizontal="left" vertical="center"/>
    </xf>
    <xf numFmtId="0" fontId="0" fillId="12" borderId="42" xfId="0" applyFill="1" applyBorder="1" applyAlignment="1">
      <alignment horizontal="left" vertical="center"/>
    </xf>
    <xf numFmtId="0" fontId="0" fillId="11" borderId="1" xfId="0" applyFill="1" applyBorder="1" applyAlignment="1">
      <alignment horizontal="center" vertical="center"/>
    </xf>
    <xf numFmtId="0" fontId="0" fillId="11" borderId="33" xfId="0" applyFill="1" applyBorder="1" applyAlignment="1">
      <alignment horizontal="center" vertical="center"/>
    </xf>
    <xf numFmtId="1" fontId="9" fillId="0" borderId="5" xfId="1" applyNumberFormat="1" applyBorder="1" applyAlignment="1" applyProtection="1">
      <alignment horizontal="center" shrinkToFit="1"/>
    </xf>
  </cellXfs>
  <cellStyles count="3">
    <cellStyle name="ハイパーリンク" xfId="1" builtinId="8"/>
    <cellStyle name="標準" xfId="0" builtinId="0"/>
    <cellStyle name="標準_０４城南１６水泳" xfId="2" xr:uid="{00000000-0005-0000-0000-000002000000}"/>
  </cellStyles>
  <dxfs count="4">
    <dxf>
      <font>
        <color indexed="9"/>
      </font>
      <fill>
        <patternFill>
          <bgColor indexed="48"/>
        </patternFill>
      </fill>
    </dxf>
    <dxf>
      <font>
        <color indexed="9"/>
      </font>
      <fill>
        <patternFill>
          <fgColor indexed="64"/>
          <bgColor indexed="1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B1:J25"/>
  <sheetViews>
    <sheetView showGridLines="0" tabSelected="1" zoomScaleNormal="100" workbookViewId="0">
      <selection activeCell="A2" sqref="A2"/>
    </sheetView>
  </sheetViews>
  <sheetFormatPr defaultRowHeight="13.5"/>
  <cols>
    <col min="1" max="1" width="2.5" customWidth="1"/>
    <col min="2" max="2" width="44" customWidth="1"/>
    <col min="3" max="3" width="38.5" customWidth="1"/>
    <col min="4" max="4" width="5.375" customWidth="1"/>
    <col min="5" max="5" width="23.25" customWidth="1"/>
    <col min="6" max="6" width="30.125" bestFit="1" customWidth="1"/>
    <col min="8" max="9" width="9" customWidth="1"/>
    <col min="10" max="10" width="23.5" hidden="1" customWidth="1"/>
    <col min="11" max="11" width="9" customWidth="1"/>
  </cols>
  <sheetData>
    <row r="1" spans="2:10" ht="7.5" customHeight="1"/>
    <row r="2" spans="2:10" ht="24">
      <c r="B2" s="119">
        <v>2019</v>
      </c>
      <c r="C2" s="119"/>
      <c r="J2" s="4" t="s">
        <v>20</v>
      </c>
    </row>
    <row r="3" spans="2:10" ht="24">
      <c r="B3" s="16" t="s">
        <v>15</v>
      </c>
      <c r="C3" s="15"/>
      <c r="J3" s="26" t="str">
        <f ca="1">MID(CELL("filename"),SEARCH("[",CELL("filename"))+1, SEARCH("]",CELL("filename"))-SEARCH("[",CELL("filename"))-5)</f>
        <v>ekiden-ent2019.</v>
      </c>
    </row>
    <row r="4" spans="2:10" ht="26.25" customHeight="1">
      <c r="B4" s="3"/>
      <c r="F4" s="27" t="s">
        <v>25</v>
      </c>
    </row>
    <row r="5" spans="2:10" ht="21" customHeight="1">
      <c r="B5" s="33" t="s">
        <v>18</v>
      </c>
      <c r="C5" s="7"/>
      <c r="D5" s="7"/>
      <c r="E5" s="7"/>
      <c r="F5" s="8"/>
      <c r="J5" t="s">
        <v>633</v>
      </c>
    </row>
    <row r="6" spans="2:10" ht="21" customHeight="1">
      <c r="B6" s="44" t="s">
        <v>349</v>
      </c>
      <c r="C6" s="9"/>
      <c r="D6" s="9"/>
      <c r="E6" s="9"/>
      <c r="F6" s="10"/>
      <c r="J6" t="s">
        <v>632</v>
      </c>
    </row>
    <row r="7" spans="2:10">
      <c r="B7" s="44" t="s">
        <v>1129</v>
      </c>
      <c r="C7" s="9"/>
      <c r="D7" s="9"/>
      <c r="E7" s="9"/>
      <c r="F7" s="10"/>
    </row>
    <row r="8" spans="2:10" ht="21" customHeight="1">
      <c r="B8" s="44" t="s">
        <v>332</v>
      </c>
      <c r="C8" s="9"/>
      <c r="D8" s="9"/>
      <c r="E8" s="9"/>
      <c r="F8" s="52" t="s">
        <v>24</v>
      </c>
    </row>
    <row r="9" spans="2:10" ht="12" customHeight="1">
      <c r="B9" s="44" t="s">
        <v>333</v>
      </c>
      <c r="C9" s="9"/>
      <c r="D9" s="9"/>
      <c r="E9" s="9"/>
      <c r="F9" s="52" t="s">
        <v>330</v>
      </c>
    </row>
    <row r="10" spans="2:10" ht="21" customHeight="1">
      <c r="B10" s="19"/>
      <c r="C10" s="9"/>
      <c r="D10" s="9"/>
      <c r="E10" s="9"/>
      <c r="F10" s="10"/>
    </row>
    <row r="11" spans="2:10" ht="21" customHeight="1">
      <c r="B11" s="34" t="s">
        <v>17</v>
      </c>
      <c r="C11" s="9"/>
      <c r="D11" s="9"/>
      <c r="E11" s="9"/>
      <c r="F11" s="10"/>
    </row>
    <row r="12" spans="2:10" ht="21" customHeight="1">
      <c r="B12" s="32" t="s">
        <v>350</v>
      </c>
      <c r="C12" s="9"/>
      <c r="D12" s="9"/>
      <c r="E12" s="9"/>
      <c r="F12" s="10"/>
    </row>
    <row r="13" spans="2:10" ht="21" customHeight="1">
      <c r="B13" s="20" t="s">
        <v>12</v>
      </c>
      <c r="C13" s="9"/>
      <c r="D13" s="9"/>
      <c r="E13" s="9"/>
      <c r="F13" s="10"/>
    </row>
    <row r="14" spans="2:10" ht="21" customHeight="1">
      <c r="B14" s="32" t="s">
        <v>298</v>
      </c>
      <c r="C14" s="9"/>
      <c r="D14" s="9"/>
      <c r="E14" s="9"/>
      <c r="F14" s="10"/>
    </row>
    <row r="15" spans="2:10" ht="21" customHeight="1">
      <c r="B15" s="32" t="s">
        <v>299</v>
      </c>
      <c r="C15" s="9"/>
      <c r="D15" s="9"/>
      <c r="E15" s="9"/>
      <c r="F15" s="10"/>
    </row>
    <row r="16" spans="2:10" ht="15" customHeight="1">
      <c r="B16" s="45" t="s">
        <v>331</v>
      </c>
      <c r="C16" s="9"/>
      <c r="D16" s="9"/>
      <c r="E16" s="9"/>
      <c r="F16" s="10"/>
    </row>
    <row r="17" spans="2:6" ht="24" customHeight="1">
      <c r="B17" s="51" t="s">
        <v>344</v>
      </c>
      <c r="C17" s="17"/>
      <c r="D17" s="17"/>
      <c r="E17" s="17"/>
      <c r="F17" s="18"/>
    </row>
    <row r="18" spans="2:6" ht="24" customHeight="1">
      <c r="B18" s="11"/>
      <c r="C18" s="12"/>
    </row>
    <row r="19" spans="2:6" ht="24" customHeight="1">
      <c r="B19" s="42" t="s">
        <v>321</v>
      </c>
      <c r="C19" s="36"/>
      <c r="E19" s="110" t="s">
        <v>343</v>
      </c>
      <c r="F19" s="111" t="s">
        <v>1134</v>
      </c>
    </row>
    <row r="20" spans="2:6" ht="24" customHeight="1">
      <c r="B20" s="42" t="s">
        <v>13</v>
      </c>
      <c r="C20" s="36"/>
      <c r="E20" s="123" t="s">
        <v>1128</v>
      </c>
      <c r="F20" s="124"/>
    </row>
    <row r="21" spans="2:6" ht="24" customHeight="1">
      <c r="B21" s="13" t="s">
        <v>16</v>
      </c>
      <c r="C21" s="36"/>
      <c r="E21" s="115" t="s">
        <v>14</v>
      </c>
      <c r="F21" s="116"/>
    </row>
    <row r="22" spans="2:6" ht="21.75" customHeight="1">
      <c r="B22" s="42" t="s">
        <v>1130</v>
      </c>
      <c r="C22" s="37"/>
      <c r="E22" s="117" t="s">
        <v>1113</v>
      </c>
      <c r="F22" s="118"/>
    </row>
    <row r="23" spans="2:6" ht="24" customHeight="1">
      <c r="B23" s="42" t="s">
        <v>1131</v>
      </c>
      <c r="C23" s="37"/>
      <c r="E23" s="121" t="s">
        <v>1114</v>
      </c>
      <c r="F23" s="122"/>
    </row>
    <row r="24" spans="2:6" ht="24" customHeight="1">
      <c r="B24" s="120" t="s">
        <v>583</v>
      </c>
      <c r="C24" s="120"/>
    </row>
    <row r="25" spans="2:6" ht="24" customHeight="1"/>
  </sheetData>
  <sheetProtection algorithmName="SHA-512" hashValue="c9p41ZDmJe1Ul+4+t/a+JU0qORwApaLNwSo0f5gJKYiIE+P44zjo/SNwwgLcw+Z46BktmTqL17GLNQzzTIR/AA==" saltValue="8diy/Av6MWLDLXaUhmwYBQ==" spinCount="100000" sheet="1"/>
  <mergeCells count="6">
    <mergeCell ref="E21:F21"/>
    <mergeCell ref="E22:F22"/>
    <mergeCell ref="B2:C2"/>
    <mergeCell ref="B24:C24"/>
    <mergeCell ref="E23:F23"/>
    <mergeCell ref="E20:F20"/>
  </mergeCells>
  <phoneticPr fontId="2"/>
  <dataValidations count="2">
    <dataValidation imeMode="halfAlpha" allowBlank="1" showInputMessage="1" showErrorMessage="1" sqref="C22 C23" xr:uid="{00000000-0002-0000-0000-000000000000}"/>
    <dataValidation type="list" allowBlank="1" showInputMessage="1" showErrorMessage="1" sqref="C19" xr:uid="{00000000-0002-0000-0000-000001000000}">
      <formula1>$J$5:$J$6</formula1>
    </dataValidation>
  </dataValidations>
  <hyperlinks>
    <hyperlink ref="F8" location="選手登録!A1" display="クリック→選手登録シートへ" xr:uid="{00000000-0004-0000-0000-000000000000}"/>
    <hyperlink ref="F9" location="チーム登録!A1" display="クリック→チーム登録シートへ" xr:uid="{00000000-0004-0000-0000-000001000000}"/>
  </hyperlinks>
  <pageMargins left="0.59055118110236227" right="0.59055118110236227" top="0.39370078740157483" bottom="0.31496062992125984" header="0.35433070866141736" footer="0.51181102362204722"/>
  <pageSetup paperSize="9" scale="94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autoPageBreaks="0"/>
  </sheetPr>
  <dimension ref="B2:AN107"/>
  <sheetViews>
    <sheetView showGridLines="0" zoomScaleNormal="100" workbookViewId="0">
      <selection activeCell="C8" sqref="C8"/>
    </sheetView>
  </sheetViews>
  <sheetFormatPr defaultRowHeight="13.5"/>
  <cols>
    <col min="1" max="1" width="2.5" customWidth="1"/>
    <col min="2" max="2" width="6" customWidth="1"/>
    <col min="3" max="4" width="13.25" customWidth="1"/>
    <col min="5" max="5" width="20.125" customWidth="1"/>
    <col min="6" max="6" width="7.5" bestFit="1" customWidth="1"/>
    <col min="7" max="7" width="7.5" customWidth="1"/>
    <col min="8" max="8" width="12.5" customWidth="1"/>
    <col min="9" max="9" width="20.625" customWidth="1"/>
    <col min="10" max="10" width="12.5" customWidth="1"/>
    <col min="11" max="27" width="8.875" customWidth="1"/>
    <col min="28" max="28" width="8.875" hidden="1" customWidth="1"/>
    <col min="29" max="29" width="9" hidden="1" customWidth="1"/>
    <col min="30" max="30" width="13" hidden="1" customWidth="1"/>
    <col min="31" max="31" width="8" hidden="1" customWidth="1"/>
    <col min="32" max="32" width="7.75" hidden="1" customWidth="1"/>
    <col min="33" max="34" width="5.25" hidden="1" customWidth="1"/>
    <col min="35" max="35" width="6.5" hidden="1" customWidth="1"/>
    <col min="36" max="36" width="13" hidden="1" customWidth="1"/>
    <col min="37" max="38" width="7.5" hidden="1" customWidth="1"/>
    <col min="39" max="39" width="14.5" hidden="1" customWidth="1"/>
    <col min="40" max="40" width="7.75" hidden="1" customWidth="1"/>
  </cols>
  <sheetData>
    <row r="2" spans="2:40">
      <c r="B2" s="125" t="s">
        <v>19</v>
      </c>
      <c r="C2" s="126"/>
      <c r="D2" s="41"/>
      <c r="I2" s="21" t="s">
        <v>288</v>
      </c>
    </row>
    <row r="3" spans="2:40" ht="24">
      <c r="B3" s="6">
        <f>申込書!B2</f>
        <v>2019</v>
      </c>
    </row>
    <row r="4" spans="2:40" ht="34.5" customHeight="1">
      <c r="B4" s="6" t="s">
        <v>0</v>
      </c>
    </row>
    <row r="5" spans="2:40" ht="40.5" customHeight="1">
      <c r="C5" s="127" t="s">
        <v>319</v>
      </c>
      <c r="D5" s="128"/>
      <c r="E5" s="23" t="s">
        <v>295</v>
      </c>
      <c r="F5" s="23" t="s">
        <v>291</v>
      </c>
      <c r="G5" s="23" t="s">
        <v>291</v>
      </c>
      <c r="H5" s="23" t="s">
        <v>296</v>
      </c>
      <c r="I5" s="23" t="s">
        <v>290</v>
      </c>
      <c r="J5" s="23" t="s">
        <v>300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2:40" ht="15" customHeight="1">
      <c r="C6" s="2" t="s">
        <v>6</v>
      </c>
      <c r="D6" s="2" t="s">
        <v>6</v>
      </c>
      <c r="E6" s="2" t="s">
        <v>6</v>
      </c>
      <c r="F6" s="2" t="s">
        <v>6</v>
      </c>
      <c r="G6" s="2" t="s">
        <v>6</v>
      </c>
      <c r="H6" s="2" t="s">
        <v>6</v>
      </c>
      <c r="I6" s="2" t="s">
        <v>6</v>
      </c>
      <c r="J6" s="2" t="s">
        <v>6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2:40">
      <c r="B7" s="5" t="s">
        <v>1</v>
      </c>
      <c r="C7" s="5" t="s">
        <v>317</v>
      </c>
      <c r="D7" s="5" t="s">
        <v>318</v>
      </c>
      <c r="E7" s="5" t="s">
        <v>3</v>
      </c>
      <c r="F7" s="5" t="s">
        <v>4</v>
      </c>
      <c r="G7" s="5" t="s">
        <v>7</v>
      </c>
      <c r="H7" s="5" t="s">
        <v>289</v>
      </c>
      <c r="I7" s="5" t="s">
        <v>5</v>
      </c>
      <c r="J7" s="5" t="s">
        <v>292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0"/>
      <c r="AC7" s="38"/>
      <c r="AD7" s="38" t="s">
        <v>320</v>
      </c>
      <c r="AE7" s="38" t="s">
        <v>21</v>
      </c>
      <c r="AF7" s="38" t="s">
        <v>22</v>
      </c>
      <c r="AG7" s="38" t="s">
        <v>4</v>
      </c>
      <c r="AH7" s="38" t="s">
        <v>7</v>
      </c>
      <c r="AI7" s="38" t="s">
        <v>304</v>
      </c>
      <c r="AJ7" s="38" t="s">
        <v>303</v>
      </c>
      <c r="AK7" s="38" t="s">
        <v>314</v>
      </c>
      <c r="AL7" s="38" t="s">
        <v>305</v>
      </c>
      <c r="AM7" s="38" t="s">
        <v>297</v>
      </c>
      <c r="AN7" s="38" t="s">
        <v>635</v>
      </c>
    </row>
    <row r="8" spans="2:40">
      <c r="B8" s="22">
        <v>1</v>
      </c>
      <c r="C8" s="25"/>
      <c r="D8" s="25"/>
      <c r="E8" s="35"/>
      <c r="F8" s="26"/>
      <c r="G8" s="26"/>
      <c r="H8" s="26"/>
      <c r="I8" s="31" t="str">
        <f>IF(H8="","",VLOOKUP(H8,学校名一覧表!$C$3:$G$320,4,0))</f>
        <v/>
      </c>
      <c r="J8" s="28"/>
      <c r="AB8" t="s">
        <v>293</v>
      </c>
      <c r="AC8" s="38">
        <v>1</v>
      </c>
      <c r="AD8" s="38" t="str">
        <f>IF(C8="","",C8&amp;"　"&amp;D8)</f>
        <v/>
      </c>
      <c r="AE8" s="38" t="str">
        <f>IF(I8="","",I8)</f>
        <v/>
      </c>
      <c r="AF8" s="38" t="str">
        <f>IF(E8="","",E8)</f>
        <v/>
      </c>
      <c r="AG8" s="38" t="str">
        <f>IF(F8="４年",4,IF(F8="５年",5,IF(F8="６年",6,"")))</f>
        <v/>
      </c>
      <c r="AH8" s="38" t="str">
        <f>IF(G8="男",1,IF(G8="女",2,""))</f>
        <v/>
      </c>
      <c r="AI8" s="38" t="str">
        <f>IF(C8="","",AC8+申込書!$J$3*100+50000)</f>
        <v/>
      </c>
      <c r="AJ8" s="38" t="str">
        <f>IF(C8="","",AI8+AH8*100000000)</f>
        <v/>
      </c>
      <c r="AK8" s="38" t="str">
        <f>IF(C8="","",VLOOKUP(H8,学校名一覧表!$C$3:$I$320,6,1))</f>
        <v/>
      </c>
      <c r="AL8" s="38" t="str">
        <f>IF(H8="","",VLOOKUP(H8,学校名一覧表!$C$3:$I$320,2,0))</f>
        <v/>
      </c>
      <c r="AM8" s="38" t="str">
        <f>IF(AD8="","",AD8&amp;"("&amp;AG8&amp;")")</f>
        <v/>
      </c>
      <c r="AN8" s="38" t="str">
        <f>IF(E8="","",E8)</f>
        <v/>
      </c>
    </row>
    <row r="9" spans="2:40">
      <c r="B9" s="22">
        <v>2</v>
      </c>
      <c r="C9" s="25"/>
      <c r="D9" s="25"/>
      <c r="E9" s="35"/>
      <c r="F9" s="26"/>
      <c r="G9" s="26"/>
      <c r="H9" s="26"/>
      <c r="I9" s="31" t="str">
        <f>IF(H9="","",VLOOKUP(H9,学校名一覧表!$C$3:$G$320,4,0))</f>
        <v/>
      </c>
      <c r="J9" s="14"/>
      <c r="AB9" t="s">
        <v>294</v>
      </c>
      <c r="AC9" s="38">
        <v>2</v>
      </c>
      <c r="AD9" s="38" t="str">
        <f t="shared" ref="AD9:AD72" si="0">IF(C9="","",C9&amp;"　"&amp;D9)</f>
        <v/>
      </c>
      <c r="AE9" s="38" t="str">
        <f t="shared" ref="AE9:AE72" si="1">IF(I9="","",I9)</f>
        <v/>
      </c>
      <c r="AF9" s="38" t="str">
        <f t="shared" ref="AF9:AF72" si="2">IF(E9="","",E9)</f>
        <v/>
      </c>
      <c r="AG9" s="38" t="str">
        <f t="shared" ref="AG9:AG72" si="3">IF(F9="４年",4,IF(F9="５年",5,IF(F9="６年",6,"")))</f>
        <v/>
      </c>
      <c r="AH9" s="38" t="str">
        <f t="shared" ref="AH9:AH72" si="4">IF(G9="男",1,IF(G9="女",2,""))</f>
        <v/>
      </c>
      <c r="AI9" s="38" t="str">
        <f>IF(C9="","",AC9+申込書!$J$3*100+50000)</f>
        <v/>
      </c>
      <c r="AJ9" s="38" t="str">
        <f t="shared" ref="AJ9:AJ72" si="5">IF(C9="","",AI9+AH9*100000000)</f>
        <v/>
      </c>
      <c r="AK9" s="38" t="str">
        <f>IF(C9="","",VLOOKUP(H9,学校名一覧表!$C$3:$I$320,6,1))</f>
        <v/>
      </c>
      <c r="AL9" s="38" t="str">
        <f>IF(H9="","",VLOOKUP(H9,学校名一覧表!$C$3:$I$320,2,0))</f>
        <v/>
      </c>
      <c r="AM9" s="38" t="str">
        <f t="shared" ref="AM9:AM72" si="6">IF(AD9="","",AD9&amp;"("&amp;AG9&amp;")")</f>
        <v/>
      </c>
      <c r="AN9" s="38" t="str">
        <f t="shared" ref="AN9:AN72" si="7">IF(E9="","",E9)</f>
        <v/>
      </c>
    </row>
    <row r="10" spans="2:40">
      <c r="B10" s="22">
        <v>3</v>
      </c>
      <c r="C10" s="25"/>
      <c r="D10" s="25"/>
      <c r="E10" s="35"/>
      <c r="F10" s="26"/>
      <c r="G10" s="26"/>
      <c r="H10" s="26"/>
      <c r="I10" s="31" t="str">
        <f>IF(H10="","",VLOOKUP(H10,学校名一覧表!$C$3:$G$320,4,0))</f>
        <v/>
      </c>
      <c r="J10" s="14"/>
      <c r="AC10" s="38">
        <v>3</v>
      </c>
      <c r="AD10" s="38" t="str">
        <f t="shared" si="0"/>
        <v/>
      </c>
      <c r="AE10" s="38" t="str">
        <f t="shared" si="1"/>
        <v/>
      </c>
      <c r="AF10" s="38" t="str">
        <f t="shared" si="2"/>
        <v/>
      </c>
      <c r="AG10" s="38" t="str">
        <f t="shared" si="3"/>
        <v/>
      </c>
      <c r="AH10" s="38" t="str">
        <f t="shared" si="4"/>
        <v/>
      </c>
      <c r="AI10" s="38" t="str">
        <f>IF(C10="","",AC10+申込書!$J$3*100+50000)</f>
        <v/>
      </c>
      <c r="AJ10" s="38" t="str">
        <f t="shared" si="5"/>
        <v/>
      </c>
      <c r="AK10" s="38" t="str">
        <f>IF(C10="","",VLOOKUP(H10,学校名一覧表!$C$3:$I$320,6,1))</f>
        <v/>
      </c>
      <c r="AL10" s="38" t="str">
        <f>IF(H10="","",VLOOKUP(H10,学校名一覧表!$C$3:$I$320,2,0))</f>
        <v/>
      </c>
      <c r="AM10" s="38" t="str">
        <f t="shared" si="6"/>
        <v/>
      </c>
      <c r="AN10" s="38" t="str">
        <f t="shared" si="7"/>
        <v/>
      </c>
    </row>
    <row r="11" spans="2:40">
      <c r="B11" s="22">
        <v>4</v>
      </c>
      <c r="C11" s="25"/>
      <c r="D11" s="25"/>
      <c r="E11" s="35"/>
      <c r="F11" s="26"/>
      <c r="G11" s="26"/>
      <c r="H11" s="26"/>
      <c r="I11" s="31" t="str">
        <f>IF(H11="","",VLOOKUP(H11,学校名一覧表!$C$3:$G$320,4,0))</f>
        <v/>
      </c>
      <c r="J11" s="14"/>
      <c r="AB11" t="s">
        <v>301</v>
      </c>
      <c r="AC11" s="38">
        <v>4</v>
      </c>
      <c r="AD11" s="38" t="str">
        <f t="shared" si="0"/>
        <v/>
      </c>
      <c r="AE11" s="38" t="str">
        <f t="shared" si="1"/>
        <v/>
      </c>
      <c r="AF11" s="38" t="str">
        <f t="shared" si="2"/>
        <v/>
      </c>
      <c r="AG11" s="38" t="str">
        <f t="shared" si="3"/>
        <v/>
      </c>
      <c r="AH11" s="38" t="str">
        <f t="shared" si="4"/>
        <v/>
      </c>
      <c r="AI11" s="38" t="str">
        <f>IF(C11="","",AC11+申込書!$J$3*100+50000)</f>
        <v/>
      </c>
      <c r="AJ11" s="38" t="str">
        <f t="shared" si="5"/>
        <v/>
      </c>
      <c r="AK11" s="38" t="str">
        <f>IF(C11="","",VLOOKUP(H11,学校名一覧表!$C$3:$I$320,6,1))</f>
        <v/>
      </c>
      <c r="AL11" s="38" t="str">
        <f>IF(H11="","",VLOOKUP(H11,学校名一覧表!$C$3:$I$320,2,0))</f>
        <v/>
      </c>
      <c r="AM11" s="38" t="str">
        <f t="shared" si="6"/>
        <v/>
      </c>
      <c r="AN11" s="38" t="str">
        <f t="shared" si="7"/>
        <v/>
      </c>
    </row>
    <row r="12" spans="2:40">
      <c r="B12" s="22">
        <v>5</v>
      </c>
      <c r="C12" s="25"/>
      <c r="D12" s="25"/>
      <c r="E12" s="35"/>
      <c r="F12" s="26"/>
      <c r="G12" s="26"/>
      <c r="H12" s="26"/>
      <c r="I12" s="31" t="str">
        <f>IF(H12="","",VLOOKUP(H12,学校名一覧表!$C$3:$G$320,4,0))</f>
        <v/>
      </c>
      <c r="J12" s="14"/>
      <c r="AB12" t="s">
        <v>302</v>
      </c>
      <c r="AC12" s="38">
        <v>5</v>
      </c>
      <c r="AD12" s="38" t="str">
        <f t="shared" si="0"/>
        <v/>
      </c>
      <c r="AE12" s="38" t="str">
        <f t="shared" si="1"/>
        <v/>
      </c>
      <c r="AF12" s="38" t="str">
        <f t="shared" si="2"/>
        <v/>
      </c>
      <c r="AG12" s="38" t="str">
        <f t="shared" si="3"/>
        <v/>
      </c>
      <c r="AH12" s="38" t="str">
        <f t="shared" si="4"/>
        <v/>
      </c>
      <c r="AI12" s="38" t="str">
        <f>IF(C12="","",AC12+申込書!$J$3*100+50000)</f>
        <v/>
      </c>
      <c r="AJ12" s="38" t="str">
        <f t="shared" si="5"/>
        <v/>
      </c>
      <c r="AK12" s="38" t="str">
        <f>IF(C12="","",VLOOKUP(H12,学校名一覧表!$C$3:$I$320,6,1))</f>
        <v/>
      </c>
      <c r="AL12" s="38" t="str">
        <f>IF(H12="","",VLOOKUP(H12,学校名一覧表!$C$3:$I$320,2,0))</f>
        <v/>
      </c>
      <c r="AM12" s="38" t="str">
        <f t="shared" si="6"/>
        <v/>
      </c>
      <c r="AN12" s="38" t="str">
        <f t="shared" si="7"/>
        <v/>
      </c>
    </row>
    <row r="13" spans="2:40">
      <c r="B13" s="22">
        <v>6</v>
      </c>
      <c r="C13" s="25"/>
      <c r="D13" s="25"/>
      <c r="E13" s="35"/>
      <c r="F13" s="26"/>
      <c r="G13" s="26"/>
      <c r="H13" s="26"/>
      <c r="I13" s="31" t="str">
        <f>IF(H13="","",VLOOKUP(H13,学校名一覧表!$C$3:$G$320,4,0))</f>
        <v/>
      </c>
      <c r="J13" s="14"/>
      <c r="AC13" s="38">
        <v>6</v>
      </c>
      <c r="AD13" s="38" t="str">
        <f t="shared" si="0"/>
        <v/>
      </c>
      <c r="AE13" s="38" t="str">
        <f t="shared" si="1"/>
        <v/>
      </c>
      <c r="AF13" s="38" t="str">
        <f t="shared" si="2"/>
        <v/>
      </c>
      <c r="AG13" s="38" t="str">
        <f t="shared" si="3"/>
        <v/>
      </c>
      <c r="AH13" s="38" t="str">
        <f t="shared" si="4"/>
        <v/>
      </c>
      <c r="AI13" s="38" t="str">
        <f>IF(C13="","",AC13+申込書!$J$3*100+50000)</f>
        <v/>
      </c>
      <c r="AJ13" s="38" t="str">
        <f t="shared" si="5"/>
        <v/>
      </c>
      <c r="AK13" s="38" t="str">
        <f>IF(C13="","",VLOOKUP(H13,学校名一覧表!$C$3:$I$320,6,1))</f>
        <v/>
      </c>
      <c r="AL13" s="38" t="str">
        <f>IF(H13="","",VLOOKUP(H13,学校名一覧表!$C$3:$I$320,2,0))</f>
        <v/>
      </c>
      <c r="AM13" s="38" t="str">
        <f t="shared" si="6"/>
        <v/>
      </c>
      <c r="AN13" s="38" t="str">
        <f t="shared" si="7"/>
        <v/>
      </c>
    </row>
    <row r="14" spans="2:40">
      <c r="B14" s="22">
        <v>7</v>
      </c>
      <c r="C14" s="25"/>
      <c r="D14" s="25"/>
      <c r="E14" s="35"/>
      <c r="F14" s="26"/>
      <c r="G14" s="26"/>
      <c r="H14" s="26"/>
      <c r="I14" s="31" t="str">
        <f>IF(H14="","",VLOOKUP(H14,学校名一覧表!$C$3:$G$320,4,0))</f>
        <v/>
      </c>
      <c r="J14" s="14"/>
      <c r="AC14" s="38">
        <v>7</v>
      </c>
      <c r="AD14" s="38" t="str">
        <f t="shared" si="0"/>
        <v/>
      </c>
      <c r="AE14" s="38" t="str">
        <f t="shared" si="1"/>
        <v/>
      </c>
      <c r="AF14" s="38" t="str">
        <f t="shared" si="2"/>
        <v/>
      </c>
      <c r="AG14" s="38" t="str">
        <f t="shared" si="3"/>
        <v/>
      </c>
      <c r="AH14" s="38" t="str">
        <f t="shared" si="4"/>
        <v/>
      </c>
      <c r="AI14" s="38" t="str">
        <f>IF(C14="","",AC14+申込書!$J$3*100+50000)</f>
        <v/>
      </c>
      <c r="AJ14" s="38" t="str">
        <f t="shared" si="5"/>
        <v/>
      </c>
      <c r="AK14" s="38" t="str">
        <f>IF(C14="","",VLOOKUP(H14,学校名一覧表!$C$3:$I$320,6,1))</f>
        <v/>
      </c>
      <c r="AL14" s="38" t="str">
        <f>IF(H14="","",VLOOKUP(H14,学校名一覧表!$C$3:$I$320,2,0))</f>
        <v/>
      </c>
      <c r="AM14" s="38" t="str">
        <f t="shared" si="6"/>
        <v/>
      </c>
      <c r="AN14" s="38" t="str">
        <f t="shared" si="7"/>
        <v/>
      </c>
    </row>
    <row r="15" spans="2:40">
      <c r="B15" s="22">
        <v>8</v>
      </c>
      <c r="C15" s="25"/>
      <c r="D15" s="25"/>
      <c r="E15" s="35"/>
      <c r="F15" s="26"/>
      <c r="G15" s="26"/>
      <c r="H15" s="26"/>
      <c r="I15" s="31" t="str">
        <f>IF(H15="","",VLOOKUP(H15,学校名一覧表!$C$3:$G$320,4,0))</f>
        <v/>
      </c>
      <c r="J15" s="14"/>
      <c r="AC15" s="38">
        <v>8</v>
      </c>
      <c r="AD15" s="38" t="str">
        <f t="shared" si="0"/>
        <v/>
      </c>
      <c r="AE15" s="38" t="str">
        <f t="shared" si="1"/>
        <v/>
      </c>
      <c r="AF15" s="38" t="str">
        <f t="shared" si="2"/>
        <v/>
      </c>
      <c r="AG15" s="38" t="str">
        <f t="shared" si="3"/>
        <v/>
      </c>
      <c r="AH15" s="38" t="str">
        <f t="shared" si="4"/>
        <v/>
      </c>
      <c r="AI15" s="38" t="str">
        <f>IF(C15="","",AC15+申込書!$J$3*100+50000)</f>
        <v/>
      </c>
      <c r="AJ15" s="38" t="str">
        <f t="shared" si="5"/>
        <v/>
      </c>
      <c r="AK15" s="38" t="str">
        <f>IF(C15="","",VLOOKUP(H15,学校名一覧表!$C$3:$I$320,6,1))</f>
        <v/>
      </c>
      <c r="AL15" s="38" t="str">
        <f>IF(H15="","",VLOOKUP(H15,学校名一覧表!$C$3:$I$320,2,0))</f>
        <v/>
      </c>
      <c r="AM15" s="38" t="str">
        <f t="shared" si="6"/>
        <v/>
      </c>
      <c r="AN15" s="38" t="str">
        <f t="shared" si="7"/>
        <v/>
      </c>
    </row>
    <row r="16" spans="2:40">
      <c r="B16" s="22">
        <v>9</v>
      </c>
      <c r="C16" s="25"/>
      <c r="D16" s="25"/>
      <c r="E16" s="35"/>
      <c r="F16" s="26"/>
      <c r="G16" s="26"/>
      <c r="H16" s="26"/>
      <c r="I16" s="31" t="str">
        <f>IF(H16="","",VLOOKUP(H16,学校名一覧表!$C$3:$G$320,4,0))</f>
        <v/>
      </c>
      <c r="J16" s="14"/>
      <c r="AC16" s="38">
        <v>9</v>
      </c>
      <c r="AD16" s="38" t="str">
        <f t="shared" si="0"/>
        <v/>
      </c>
      <c r="AE16" s="38" t="str">
        <f t="shared" si="1"/>
        <v/>
      </c>
      <c r="AF16" s="38" t="str">
        <f t="shared" si="2"/>
        <v/>
      </c>
      <c r="AG16" s="38" t="str">
        <f t="shared" si="3"/>
        <v/>
      </c>
      <c r="AH16" s="38" t="str">
        <f t="shared" si="4"/>
        <v/>
      </c>
      <c r="AI16" s="38" t="str">
        <f>IF(C16="","",AC16+申込書!$J$3*100+50000)</f>
        <v/>
      </c>
      <c r="AJ16" s="38" t="str">
        <f t="shared" si="5"/>
        <v/>
      </c>
      <c r="AK16" s="38" t="str">
        <f>IF(C16="","",VLOOKUP(H16,学校名一覧表!$C$3:$I$320,6,1))</f>
        <v/>
      </c>
      <c r="AL16" s="38" t="str">
        <f>IF(H16="","",VLOOKUP(H16,学校名一覧表!$C$3:$I$320,2,0))</f>
        <v/>
      </c>
      <c r="AM16" s="38" t="str">
        <f t="shared" si="6"/>
        <v/>
      </c>
      <c r="AN16" s="38" t="str">
        <f t="shared" si="7"/>
        <v/>
      </c>
    </row>
    <row r="17" spans="2:40">
      <c r="B17" s="22">
        <v>10</v>
      </c>
      <c r="C17" s="25"/>
      <c r="D17" s="25"/>
      <c r="E17" s="35"/>
      <c r="F17" s="26"/>
      <c r="G17" s="26"/>
      <c r="H17" s="26"/>
      <c r="I17" s="31" t="str">
        <f>IF(H17="","",VLOOKUP(H17,学校名一覧表!$C$3:$G$320,4,0))</f>
        <v/>
      </c>
      <c r="J17" s="14"/>
      <c r="AC17" s="38">
        <v>10</v>
      </c>
      <c r="AD17" s="38" t="str">
        <f t="shared" si="0"/>
        <v/>
      </c>
      <c r="AE17" s="38" t="str">
        <f t="shared" si="1"/>
        <v/>
      </c>
      <c r="AF17" s="38" t="str">
        <f t="shared" si="2"/>
        <v/>
      </c>
      <c r="AG17" s="38" t="str">
        <f t="shared" si="3"/>
        <v/>
      </c>
      <c r="AH17" s="38" t="str">
        <f t="shared" si="4"/>
        <v/>
      </c>
      <c r="AI17" s="38" t="str">
        <f>IF(C17="","",AC17+申込書!$J$3*100+50000)</f>
        <v/>
      </c>
      <c r="AJ17" s="38" t="str">
        <f t="shared" si="5"/>
        <v/>
      </c>
      <c r="AK17" s="38" t="str">
        <f>IF(C17="","",VLOOKUP(H17,学校名一覧表!$C$3:$I$320,6,1))</f>
        <v/>
      </c>
      <c r="AL17" s="38" t="str">
        <f>IF(H17="","",VLOOKUP(H17,学校名一覧表!$C$3:$I$320,2,0))</f>
        <v/>
      </c>
      <c r="AM17" s="38" t="str">
        <f t="shared" si="6"/>
        <v/>
      </c>
      <c r="AN17" s="38" t="str">
        <f t="shared" si="7"/>
        <v/>
      </c>
    </row>
    <row r="18" spans="2:40">
      <c r="B18" s="22">
        <v>11</v>
      </c>
      <c r="C18" s="25"/>
      <c r="D18" s="25"/>
      <c r="E18" s="35"/>
      <c r="F18" s="26"/>
      <c r="G18" s="26"/>
      <c r="H18" s="26"/>
      <c r="I18" s="31" t="str">
        <f>IF(H18="","",VLOOKUP(H18,学校名一覧表!$C$3:$G$320,4,0))</f>
        <v/>
      </c>
      <c r="J18" s="14"/>
      <c r="AC18" s="38">
        <v>11</v>
      </c>
      <c r="AD18" s="38" t="str">
        <f t="shared" si="0"/>
        <v/>
      </c>
      <c r="AE18" s="38" t="str">
        <f t="shared" si="1"/>
        <v/>
      </c>
      <c r="AF18" s="38" t="str">
        <f t="shared" si="2"/>
        <v/>
      </c>
      <c r="AG18" s="38" t="str">
        <f t="shared" si="3"/>
        <v/>
      </c>
      <c r="AH18" s="38" t="str">
        <f t="shared" si="4"/>
        <v/>
      </c>
      <c r="AI18" s="38" t="str">
        <f>IF(C18="","",AC18+申込書!$J$3*100+50000)</f>
        <v/>
      </c>
      <c r="AJ18" s="38" t="str">
        <f t="shared" si="5"/>
        <v/>
      </c>
      <c r="AK18" s="38" t="str">
        <f>IF(C18="","",VLOOKUP(H18,学校名一覧表!$C$3:$I$320,6,1))</f>
        <v/>
      </c>
      <c r="AL18" s="38" t="str">
        <f>IF(H18="","",VLOOKUP(H18,学校名一覧表!$C$3:$I$320,2,0))</f>
        <v/>
      </c>
      <c r="AM18" s="38" t="str">
        <f t="shared" si="6"/>
        <v/>
      </c>
      <c r="AN18" s="38" t="str">
        <f t="shared" si="7"/>
        <v/>
      </c>
    </row>
    <row r="19" spans="2:40">
      <c r="B19" s="22">
        <v>12</v>
      </c>
      <c r="C19" s="25"/>
      <c r="D19" s="25"/>
      <c r="E19" s="35"/>
      <c r="F19" s="26"/>
      <c r="G19" s="26"/>
      <c r="H19" s="26"/>
      <c r="I19" s="31" t="str">
        <f>IF(H19="","",VLOOKUP(H19,学校名一覧表!$C$3:$G$320,4,0))</f>
        <v/>
      </c>
      <c r="J19" s="14"/>
      <c r="AC19" s="38">
        <v>12</v>
      </c>
      <c r="AD19" s="38" t="str">
        <f t="shared" si="0"/>
        <v/>
      </c>
      <c r="AE19" s="38" t="str">
        <f t="shared" si="1"/>
        <v/>
      </c>
      <c r="AF19" s="38" t="str">
        <f t="shared" si="2"/>
        <v/>
      </c>
      <c r="AG19" s="38" t="str">
        <f t="shared" si="3"/>
        <v/>
      </c>
      <c r="AH19" s="38" t="str">
        <f t="shared" si="4"/>
        <v/>
      </c>
      <c r="AI19" s="38" t="str">
        <f>IF(C19="","",AC19+申込書!$J$3*100+50000)</f>
        <v/>
      </c>
      <c r="AJ19" s="38" t="str">
        <f t="shared" si="5"/>
        <v/>
      </c>
      <c r="AK19" s="38" t="str">
        <f>IF(C19="","",VLOOKUP(H19,学校名一覧表!$C$3:$I$320,6,1))</f>
        <v/>
      </c>
      <c r="AL19" s="38" t="str">
        <f>IF(H19="","",VLOOKUP(H19,学校名一覧表!$C$3:$I$320,2,0))</f>
        <v/>
      </c>
      <c r="AM19" s="38" t="str">
        <f t="shared" si="6"/>
        <v/>
      </c>
      <c r="AN19" s="38" t="str">
        <f t="shared" si="7"/>
        <v/>
      </c>
    </row>
    <row r="20" spans="2:40">
      <c r="B20" s="22">
        <v>13</v>
      </c>
      <c r="C20" s="25"/>
      <c r="D20" s="25"/>
      <c r="E20" s="35"/>
      <c r="F20" s="26"/>
      <c r="G20" s="26"/>
      <c r="H20" s="26"/>
      <c r="I20" s="31" t="str">
        <f>IF(H20="","",VLOOKUP(H20,学校名一覧表!$C$3:$G$320,4,0))</f>
        <v/>
      </c>
      <c r="J20" s="14"/>
      <c r="AC20" s="38">
        <v>13</v>
      </c>
      <c r="AD20" s="38" t="str">
        <f t="shared" si="0"/>
        <v/>
      </c>
      <c r="AE20" s="38" t="str">
        <f t="shared" si="1"/>
        <v/>
      </c>
      <c r="AF20" s="38" t="str">
        <f t="shared" si="2"/>
        <v/>
      </c>
      <c r="AG20" s="38" t="str">
        <f t="shared" si="3"/>
        <v/>
      </c>
      <c r="AH20" s="38" t="str">
        <f t="shared" si="4"/>
        <v/>
      </c>
      <c r="AI20" s="38" t="str">
        <f>IF(C20="","",AC20+申込書!$J$3*100+50000)</f>
        <v/>
      </c>
      <c r="AJ20" s="38" t="str">
        <f t="shared" si="5"/>
        <v/>
      </c>
      <c r="AK20" s="38" t="str">
        <f>IF(C20="","",VLOOKUP(H20,学校名一覧表!$C$3:$I$320,6,1))</f>
        <v/>
      </c>
      <c r="AL20" s="38" t="str">
        <f>IF(H20="","",VLOOKUP(H20,学校名一覧表!$C$3:$I$320,2,0))</f>
        <v/>
      </c>
      <c r="AM20" s="38" t="str">
        <f t="shared" si="6"/>
        <v/>
      </c>
      <c r="AN20" s="38" t="str">
        <f t="shared" si="7"/>
        <v/>
      </c>
    </row>
    <row r="21" spans="2:40">
      <c r="B21" s="22">
        <v>14</v>
      </c>
      <c r="C21" s="25"/>
      <c r="D21" s="25"/>
      <c r="E21" s="35"/>
      <c r="F21" s="26"/>
      <c r="G21" s="26"/>
      <c r="H21" s="26"/>
      <c r="I21" s="31" t="str">
        <f>IF(H21="","",VLOOKUP(H21,学校名一覧表!$C$3:$G$320,4,0))</f>
        <v/>
      </c>
      <c r="J21" s="14"/>
      <c r="AC21" s="38">
        <v>14</v>
      </c>
      <c r="AD21" s="38" t="str">
        <f t="shared" si="0"/>
        <v/>
      </c>
      <c r="AE21" s="38" t="str">
        <f t="shared" si="1"/>
        <v/>
      </c>
      <c r="AF21" s="38" t="str">
        <f t="shared" si="2"/>
        <v/>
      </c>
      <c r="AG21" s="38" t="str">
        <f t="shared" si="3"/>
        <v/>
      </c>
      <c r="AH21" s="38" t="str">
        <f t="shared" si="4"/>
        <v/>
      </c>
      <c r="AI21" s="38" t="str">
        <f>IF(C21="","",AC21+申込書!$J$3*100+50000)</f>
        <v/>
      </c>
      <c r="AJ21" s="38" t="str">
        <f t="shared" si="5"/>
        <v/>
      </c>
      <c r="AK21" s="38" t="str">
        <f>IF(C21="","",VLOOKUP(H21,学校名一覧表!$C$3:$I$320,6,1))</f>
        <v/>
      </c>
      <c r="AL21" s="38" t="str">
        <f>IF(H21="","",VLOOKUP(H21,学校名一覧表!$C$3:$I$320,2,0))</f>
        <v/>
      </c>
      <c r="AM21" s="38" t="str">
        <f t="shared" si="6"/>
        <v/>
      </c>
      <c r="AN21" s="38" t="str">
        <f t="shared" si="7"/>
        <v/>
      </c>
    </row>
    <row r="22" spans="2:40">
      <c r="B22" s="22">
        <v>15</v>
      </c>
      <c r="C22" s="25"/>
      <c r="D22" s="25"/>
      <c r="E22" s="35"/>
      <c r="F22" s="26"/>
      <c r="G22" s="26"/>
      <c r="H22" s="26"/>
      <c r="I22" s="31" t="str">
        <f>IF(H22="","",VLOOKUP(H22,学校名一覧表!$C$3:$G$320,4,0))</f>
        <v/>
      </c>
      <c r="J22" s="14"/>
      <c r="AC22" s="38">
        <v>15</v>
      </c>
      <c r="AD22" s="38" t="str">
        <f t="shared" si="0"/>
        <v/>
      </c>
      <c r="AE22" s="38" t="str">
        <f t="shared" si="1"/>
        <v/>
      </c>
      <c r="AF22" s="38" t="str">
        <f t="shared" si="2"/>
        <v/>
      </c>
      <c r="AG22" s="38" t="str">
        <f t="shared" si="3"/>
        <v/>
      </c>
      <c r="AH22" s="38" t="str">
        <f t="shared" si="4"/>
        <v/>
      </c>
      <c r="AI22" s="38" t="str">
        <f>IF(C22="","",AC22+申込書!$J$3*100+50000)</f>
        <v/>
      </c>
      <c r="AJ22" s="38" t="str">
        <f t="shared" si="5"/>
        <v/>
      </c>
      <c r="AK22" s="38" t="str">
        <f>IF(C22="","",VLOOKUP(H22,学校名一覧表!$C$3:$I$320,6,1))</f>
        <v/>
      </c>
      <c r="AL22" s="38" t="str">
        <f>IF(H22="","",VLOOKUP(H22,学校名一覧表!$C$3:$I$320,2,0))</f>
        <v/>
      </c>
      <c r="AM22" s="38" t="str">
        <f t="shared" si="6"/>
        <v/>
      </c>
      <c r="AN22" s="38" t="str">
        <f t="shared" si="7"/>
        <v/>
      </c>
    </row>
    <row r="23" spans="2:40">
      <c r="B23" s="22">
        <v>16</v>
      </c>
      <c r="C23" s="25"/>
      <c r="D23" s="25"/>
      <c r="E23" s="35"/>
      <c r="F23" s="26"/>
      <c r="G23" s="26"/>
      <c r="H23" s="26"/>
      <c r="I23" s="31" t="str">
        <f>IF(H23="","",VLOOKUP(H23,学校名一覧表!$C$3:$G$320,4,0))</f>
        <v/>
      </c>
      <c r="J23" s="14"/>
      <c r="AC23" s="38">
        <v>16</v>
      </c>
      <c r="AD23" s="38" t="str">
        <f t="shared" si="0"/>
        <v/>
      </c>
      <c r="AE23" s="38" t="str">
        <f t="shared" si="1"/>
        <v/>
      </c>
      <c r="AF23" s="38" t="str">
        <f t="shared" si="2"/>
        <v/>
      </c>
      <c r="AG23" s="38" t="str">
        <f t="shared" si="3"/>
        <v/>
      </c>
      <c r="AH23" s="38" t="str">
        <f t="shared" si="4"/>
        <v/>
      </c>
      <c r="AI23" s="38" t="str">
        <f>IF(C23="","",AC23+申込書!$J$3*100+50000)</f>
        <v/>
      </c>
      <c r="AJ23" s="38" t="str">
        <f t="shared" si="5"/>
        <v/>
      </c>
      <c r="AK23" s="38" t="str">
        <f>IF(C23="","",VLOOKUP(H23,学校名一覧表!$C$3:$I$320,6,1))</f>
        <v/>
      </c>
      <c r="AL23" s="38" t="str">
        <f>IF(H23="","",VLOOKUP(H23,学校名一覧表!$C$3:$I$320,2,0))</f>
        <v/>
      </c>
      <c r="AM23" s="38" t="str">
        <f t="shared" si="6"/>
        <v/>
      </c>
      <c r="AN23" s="38" t="str">
        <f t="shared" si="7"/>
        <v/>
      </c>
    </row>
    <row r="24" spans="2:40">
      <c r="B24" s="22">
        <v>17</v>
      </c>
      <c r="C24" s="25"/>
      <c r="D24" s="25"/>
      <c r="E24" s="35"/>
      <c r="F24" s="26"/>
      <c r="G24" s="26"/>
      <c r="H24" s="26"/>
      <c r="I24" s="31" t="str">
        <f>IF(H24="","",VLOOKUP(H24,学校名一覧表!$C$3:$G$320,4,0))</f>
        <v/>
      </c>
      <c r="J24" s="14"/>
      <c r="AC24" s="38">
        <v>17</v>
      </c>
      <c r="AD24" s="38" t="str">
        <f t="shared" si="0"/>
        <v/>
      </c>
      <c r="AE24" s="38" t="str">
        <f t="shared" si="1"/>
        <v/>
      </c>
      <c r="AF24" s="38" t="str">
        <f t="shared" si="2"/>
        <v/>
      </c>
      <c r="AG24" s="38" t="str">
        <f t="shared" si="3"/>
        <v/>
      </c>
      <c r="AH24" s="38" t="str">
        <f t="shared" si="4"/>
        <v/>
      </c>
      <c r="AI24" s="38" t="str">
        <f>IF(C24="","",AC24+申込書!$J$3*100+50000)</f>
        <v/>
      </c>
      <c r="AJ24" s="38" t="str">
        <f t="shared" si="5"/>
        <v/>
      </c>
      <c r="AK24" s="38" t="str">
        <f>IF(C24="","",VLOOKUP(H24,学校名一覧表!$C$3:$I$320,6,1))</f>
        <v/>
      </c>
      <c r="AL24" s="38" t="str">
        <f>IF(H24="","",VLOOKUP(H24,学校名一覧表!$C$3:$I$320,2,0))</f>
        <v/>
      </c>
      <c r="AM24" s="38" t="str">
        <f t="shared" si="6"/>
        <v/>
      </c>
      <c r="AN24" s="38" t="str">
        <f t="shared" si="7"/>
        <v/>
      </c>
    </row>
    <row r="25" spans="2:40">
      <c r="B25" s="22">
        <v>18</v>
      </c>
      <c r="C25" s="25"/>
      <c r="D25" s="25"/>
      <c r="E25" s="35"/>
      <c r="F25" s="26"/>
      <c r="G25" s="26"/>
      <c r="H25" s="26"/>
      <c r="I25" s="31" t="str">
        <f>IF(H25="","",VLOOKUP(H25,学校名一覧表!$C$3:$G$320,4,0))</f>
        <v/>
      </c>
      <c r="J25" s="14"/>
      <c r="AC25" s="38">
        <v>18</v>
      </c>
      <c r="AD25" s="38" t="str">
        <f t="shared" si="0"/>
        <v/>
      </c>
      <c r="AE25" s="38" t="str">
        <f t="shared" si="1"/>
        <v/>
      </c>
      <c r="AF25" s="38" t="str">
        <f t="shared" si="2"/>
        <v/>
      </c>
      <c r="AG25" s="38" t="str">
        <f t="shared" si="3"/>
        <v/>
      </c>
      <c r="AH25" s="38" t="str">
        <f t="shared" si="4"/>
        <v/>
      </c>
      <c r="AI25" s="38" t="str">
        <f>IF(C25="","",AC25+申込書!$J$3*100+50000)</f>
        <v/>
      </c>
      <c r="AJ25" s="38" t="str">
        <f t="shared" si="5"/>
        <v/>
      </c>
      <c r="AK25" s="38" t="str">
        <f>IF(C25="","",VLOOKUP(H25,学校名一覧表!$C$3:$I$320,6,1))</f>
        <v/>
      </c>
      <c r="AL25" s="38" t="str">
        <f>IF(H25="","",VLOOKUP(H25,学校名一覧表!$C$3:$I$320,2,0))</f>
        <v/>
      </c>
      <c r="AM25" s="38" t="str">
        <f t="shared" si="6"/>
        <v/>
      </c>
      <c r="AN25" s="38" t="str">
        <f t="shared" si="7"/>
        <v/>
      </c>
    </row>
    <row r="26" spans="2:40">
      <c r="B26" s="22">
        <v>19</v>
      </c>
      <c r="C26" s="25"/>
      <c r="D26" s="25"/>
      <c r="E26" s="35"/>
      <c r="F26" s="26"/>
      <c r="G26" s="26"/>
      <c r="H26" s="26"/>
      <c r="I26" s="31" t="str">
        <f>IF(H26="","",VLOOKUP(H26,学校名一覧表!$C$3:$G$320,4,0))</f>
        <v/>
      </c>
      <c r="J26" s="14"/>
      <c r="AC26" s="38">
        <v>19</v>
      </c>
      <c r="AD26" s="38" t="str">
        <f t="shared" si="0"/>
        <v/>
      </c>
      <c r="AE26" s="38" t="str">
        <f t="shared" si="1"/>
        <v/>
      </c>
      <c r="AF26" s="38" t="str">
        <f t="shared" si="2"/>
        <v/>
      </c>
      <c r="AG26" s="38" t="str">
        <f t="shared" si="3"/>
        <v/>
      </c>
      <c r="AH26" s="38" t="str">
        <f t="shared" si="4"/>
        <v/>
      </c>
      <c r="AI26" s="38" t="str">
        <f>IF(C26="","",AC26+申込書!$J$3*100+50000)</f>
        <v/>
      </c>
      <c r="AJ26" s="38" t="str">
        <f t="shared" si="5"/>
        <v/>
      </c>
      <c r="AK26" s="38" t="str">
        <f>IF(C26="","",VLOOKUP(H26,学校名一覧表!$C$3:$I$320,6,1))</f>
        <v/>
      </c>
      <c r="AL26" s="38" t="str">
        <f>IF(H26="","",VLOOKUP(H26,学校名一覧表!$C$3:$I$320,2,0))</f>
        <v/>
      </c>
      <c r="AM26" s="38" t="str">
        <f t="shared" si="6"/>
        <v/>
      </c>
      <c r="AN26" s="38" t="str">
        <f t="shared" si="7"/>
        <v/>
      </c>
    </row>
    <row r="27" spans="2:40">
      <c r="B27" s="22">
        <v>20</v>
      </c>
      <c r="C27" s="25"/>
      <c r="D27" s="25"/>
      <c r="E27" s="35"/>
      <c r="F27" s="26"/>
      <c r="G27" s="26"/>
      <c r="H27" s="26"/>
      <c r="I27" s="31" t="str">
        <f>IF(H27="","",VLOOKUP(H27,学校名一覧表!$C$3:$G$320,4,0))</f>
        <v/>
      </c>
      <c r="J27" s="14"/>
      <c r="AC27" s="38">
        <v>20</v>
      </c>
      <c r="AD27" s="38" t="str">
        <f t="shared" si="0"/>
        <v/>
      </c>
      <c r="AE27" s="38" t="str">
        <f t="shared" si="1"/>
        <v/>
      </c>
      <c r="AF27" s="38" t="str">
        <f t="shared" si="2"/>
        <v/>
      </c>
      <c r="AG27" s="38" t="str">
        <f t="shared" si="3"/>
        <v/>
      </c>
      <c r="AH27" s="38" t="str">
        <f t="shared" si="4"/>
        <v/>
      </c>
      <c r="AI27" s="38" t="str">
        <f>IF(C27="","",AC27+申込書!$J$3*100+50000)</f>
        <v/>
      </c>
      <c r="AJ27" s="38" t="str">
        <f t="shared" si="5"/>
        <v/>
      </c>
      <c r="AK27" s="38" t="str">
        <f>IF(C27="","",VLOOKUP(H27,学校名一覧表!$C$3:$I$320,6,1))</f>
        <v/>
      </c>
      <c r="AL27" s="38" t="str">
        <f>IF(H27="","",VLOOKUP(H27,学校名一覧表!$C$3:$I$320,2,0))</f>
        <v/>
      </c>
      <c r="AM27" s="38" t="str">
        <f t="shared" si="6"/>
        <v/>
      </c>
      <c r="AN27" s="38" t="str">
        <f t="shared" si="7"/>
        <v/>
      </c>
    </row>
    <row r="28" spans="2:40">
      <c r="B28" s="22">
        <v>21</v>
      </c>
      <c r="C28" s="25"/>
      <c r="D28" s="25"/>
      <c r="E28" s="35"/>
      <c r="F28" s="26"/>
      <c r="G28" s="26"/>
      <c r="H28" s="26"/>
      <c r="I28" s="31" t="str">
        <f>IF(H28="","",VLOOKUP(H28,学校名一覧表!$C$3:$G$320,4,0))</f>
        <v/>
      </c>
      <c r="J28" s="14"/>
      <c r="AC28" s="38">
        <v>21</v>
      </c>
      <c r="AD28" s="38" t="str">
        <f t="shared" si="0"/>
        <v/>
      </c>
      <c r="AE28" s="38" t="str">
        <f t="shared" si="1"/>
        <v/>
      </c>
      <c r="AF28" s="38" t="str">
        <f t="shared" si="2"/>
        <v/>
      </c>
      <c r="AG28" s="38" t="str">
        <f t="shared" si="3"/>
        <v/>
      </c>
      <c r="AH28" s="38" t="str">
        <f t="shared" si="4"/>
        <v/>
      </c>
      <c r="AI28" s="38" t="str">
        <f>IF(C28="","",AC28+申込書!$J$3*100+50000)</f>
        <v/>
      </c>
      <c r="AJ28" s="38" t="str">
        <f t="shared" si="5"/>
        <v/>
      </c>
      <c r="AK28" s="38" t="str">
        <f>IF(C28="","",VLOOKUP(H28,学校名一覧表!$C$3:$I$320,6,1))</f>
        <v/>
      </c>
      <c r="AL28" s="38" t="str">
        <f>IF(H28="","",VLOOKUP(H28,学校名一覧表!$C$3:$I$320,2,0))</f>
        <v/>
      </c>
      <c r="AM28" s="38" t="str">
        <f t="shared" si="6"/>
        <v/>
      </c>
      <c r="AN28" s="38" t="str">
        <f t="shared" si="7"/>
        <v/>
      </c>
    </row>
    <row r="29" spans="2:40">
      <c r="B29" s="22">
        <v>22</v>
      </c>
      <c r="C29" s="25"/>
      <c r="D29" s="25"/>
      <c r="E29" s="35"/>
      <c r="F29" s="26"/>
      <c r="G29" s="26"/>
      <c r="H29" s="26"/>
      <c r="I29" s="31" t="str">
        <f>IF(H29="","",VLOOKUP(H29,学校名一覧表!$C$3:$G$320,4,0))</f>
        <v/>
      </c>
      <c r="J29" s="14"/>
      <c r="AC29" s="38">
        <v>22</v>
      </c>
      <c r="AD29" s="38" t="str">
        <f t="shared" si="0"/>
        <v/>
      </c>
      <c r="AE29" s="38" t="str">
        <f t="shared" si="1"/>
        <v/>
      </c>
      <c r="AF29" s="38" t="str">
        <f t="shared" si="2"/>
        <v/>
      </c>
      <c r="AG29" s="38" t="str">
        <f t="shared" si="3"/>
        <v/>
      </c>
      <c r="AH29" s="38" t="str">
        <f t="shared" si="4"/>
        <v/>
      </c>
      <c r="AI29" s="38" t="str">
        <f>IF(C29="","",AC29+申込書!$J$3*100+50000)</f>
        <v/>
      </c>
      <c r="AJ29" s="38" t="str">
        <f t="shared" si="5"/>
        <v/>
      </c>
      <c r="AK29" s="38" t="str">
        <f>IF(C29="","",VLOOKUP(H29,学校名一覧表!$C$3:$I$320,6,1))</f>
        <v/>
      </c>
      <c r="AL29" s="38" t="str">
        <f>IF(H29="","",VLOOKUP(H29,学校名一覧表!$C$3:$I$320,2,0))</f>
        <v/>
      </c>
      <c r="AM29" s="38" t="str">
        <f t="shared" si="6"/>
        <v/>
      </c>
      <c r="AN29" s="38" t="str">
        <f t="shared" si="7"/>
        <v/>
      </c>
    </row>
    <row r="30" spans="2:40">
      <c r="B30" s="22">
        <v>23</v>
      </c>
      <c r="C30" s="25"/>
      <c r="D30" s="25"/>
      <c r="E30" s="35"/>
      <c r="F30" s="26"/>
      <c r="G30" s="26"/>
      <c r="H30" s="26"/>
      <c r="I30" s="31" t="str">
        <f>IF(H30="","",VLOOKUP(H30,学校名一覧表!$C$3:$G$320,4,0))</f>
        <v/>
      </c>
      <c r="J30" s="14"/>
      <c r="AC30" s="38">
        <v>23</v>
      </c>
      <c r="AD30" s="38" t="str">
        <f t="shared" si="0"/>
        <v/>
      </c>
      <c r="AE30" s="38" t="str">
        <f t="shared" si="1"/>
        <v/>
      </c>
      <c r="AF30" s="38" t="str">
        <f t="shared" si="2"/>
        <v/>
      </c>
      <c r="AG30" s="38" t="str">
        <f t="shared" si="3"/>
        <v/>
      </c>
      <c r="AH30" s="38" t="str">
        <f t="shared" si="4"/>
        <v/>
      </c>
      <c r="AI30" s="38" t="str">
        <f>IF(C30="","",AC30+申込書!$J$3*100+50000)</f>
        <v/>
      </c>
      <c r="AJ30" s="38" t="str">
        <f t="shared" si="5"/>
        <v/>
      </c>
      <c r="AK30" s="38" t="str">
        <f>IF(C30="","",VLOOKUP(H30,学校名一覧表!$C$3:$I$320,6,1))</f>
        <v/>
      </c>
      <c r="AL30" s="38" t="str">
        <f>IF(H30="","",VLOOKUP(H30,学校名一覧表!$C$3:$I$320,2,0))</f>
        <v/>
      </c>
      <c r="AM30" s="38" t="str">
        <f t="shared" si="6"/>
        <v/>
      </c>
      <c r="AN30" s="38" t="str">
        <f t="shared" si="7"/>
        <v/>
      </c>
    </row>
    <row r="31" spans="2:40">
      <c r="B31" s="22">
        <v>24</v>
      </c>
      <c r="C31" s="25"/>
      <c r="D31" s="25"/>
      <c r="E31" s="35"/>
      <c r="F31" s="26"/>
      <c r="G31" s="26"/>
      <c r="H31" s="26"/>
      <c r="I31" s="31" t="str">
        <f>IF(H31="","",VLOOKUP(H31,学校名一覧表!$C$3:$G$320,4,0))</f>
        <v/>
      </c>
      <c r="J31" s="14"/>
      <c r="AC31" s="38">
        <v>24</v>
      </c>
      <c r="AD31" s="38" t="str">
        <f t="shared" si="0"/>
        <v/>
      </c>
      <c r="AE31" s="38" t="str">
        <f t="shared" si="1"/>
        <v/>
      </c>
      <c r="AF31" s="38" t="str">
        <f t="shared" si="2"/>
        <v/>
      </c>
      <c r="AG31" s="38" t="str">
        <f t="shared" si="3"/>
        <v/>
      </c>
      <c r="AH31" s="38" t="str">
        <f t="shared" si="4"/>
        <v/>
      </c>
      <c r="AI31" s="38" t="str">
        <f>IF(C31="","",AC31+申込書!$J$3*100+50000)</f>
        <v/>
      </c>
      <c r="AJ31" s="38" t="str">
        <f t="shared" si="5"/>
        <v/>
      </c>
      <c r="AK31" s="38" t="str">
        <f>IF(C31="","",VLOOKUP(H31,学校名一覧表!$C$3:$I$320,6,1))</f>
        <v/>
      </c>
      <c r="AL31" s="38" t="str">
        <f>IF(H31="","",VLOOKUP(H31,学校名一覧表!$C$3:$I$320,2,0))</f>
        <v/>
      </c>
      <c r="AM31" s="38" t="str">
        <f t="shared" si="6"/>
        <v/>
      </c>
      <c r="AN31" s="38" t="str">
        <f t="shared" si="7"/>
        <v/>
      </c>
    </row>
    <row r="32" spans="2:40">
      <c r="B32" s="22">
        <v>25</v>
      </c>
      <c r="C32" s="25"/>
      <c r="D32" s="25"/>
      <c r="E32" s="35"/>
      <c r="F32" s="26"/>
      <c r="G32" s="26"/>
      <c r="H32" s="26"/>
      <c r="I32" s="31" t="str">
        <f>IF(H32="","",VLOOKUP(H32,学校名一覧表!$C$3:$G$320,4,0))</f>
        <v/>
      </c>
      <c r="J32" s="14"/>
      <c r="AC32" s="38">
        <v>25</v>
      </c>
      <c r="AD32" s="38" t="str">
        <f t="shared" si="0"/>
        <v/>
      </c>
      <c r="AE32" s="38" t="str">
        <f t="shared" si="1"/>
        <v/>
      </c>
      <c r="AF32" s="38" t="str">
        <f t="shared" si="2"/>
        <v/>
      </c>
      <c r="AG32" s="38" t="str">
        <f t="shared" si="3"/>
        <v/>
      </c>
      <c r="AH32" s="38" t="str">
        <f t="shared" si="4"/>
        <v/>
      </c>
      <c r="AI32" s="38" t="str">
        <f>IF(C32="","",AC32+申込書!$J$3*100+50000)</f>
        <v/>
      </c>
      <c r="AJ32" s="38" t="str">
        <f t="shared" si="5"/>
        <v/>
      </c>
      <c r="AK32" s="38" t="str">
        <f>IF(C32="","",VLOOKUP(H32,学校名一覧表!$C$3:$I$320,6,1))</f>
        <v/>
      </c>
      <c r="AL32" s="38" t="str">
        <f>IF(H32="","",VLOOKUP(H32,学校名一覧表!$C$3:$I$320,2,0))</f>
        <v/>
      </c>
      <c r="AM32" s="38" t="str">
        <f t="shared" si="6"/>
        <v/>
      </c>
      <c r="AN32" s="38" t="str">
        <f t="shared" si="7"/>
        <v/>
      </c>
    </row>
    <row r="33" spans="2:40">
      <c r="B33" s="22">
        <v>26</v>
      </c>
      <c r="C33" s="25"/>
      <c r="D33" s="25"/>
      <c r="E33" s="35"/>
      <c r="F33" s="26"/>
      <c r="G33" s="26"/>
      <c r="H33" s="26"/>
      <c r="I33" s="31" t="str">
        <f>IF(H33="","",VLOOKUP(H33,学校名一覧表!$C$3:$G$320,4,0))</f>
        <v/>
      </c>
      <c r="J33" s="14"/>
      <c r="AC33" s="38">
        <v>26</v>
      </c>
      <c r="AD33" s="38" t="str">
        <f t="shared" si="0"/>
        <v/>
      </c>
      <c r="AE33" s="38" t="str">
        <f t="shared" si="1"/>
        <v/>
      </c>
      <c r="AF33" s="38" t="str">
        <f t="shared" si="2"/>
        <v/>
      </c>
      <c r="AG33" s="38" t="str">
        <f t="shared" si="3"/>
        <v/>
      </c>
      <c r="AH33" s="38" t="str">
        <f t="shared" si="4"/>
        <v/>
      </c>
      <c r="AI33" s="38" t="str">
        <f>IF(C33="","",AC33+申込書!$J$3*100+50000)</f>
        <v/>
      </c>
      <c r="AJ33" s="38" t="str">
        <f t="shared" si="5"/>
        <v/>
      </c>
      <c r="AK33" s="38" t="str">
        <f>IF(C33="","",VLOOKUP(H33,学校名一覧表!$C$3:$I$320,6,1))</f>
        <v/>
      </c>
      <c r="AL33" s="38" t="str">
        <f>IF(H33="","",VLOOKUP(H33,学校名一覧表!$C$3:$I$320,2,0))</f>
        <v/>
      </c>
      <c r="AM33" s="38" t="str">
        <f t="shared" si="6"/>
        <v/>
      </c>
      <c r="AN33" s="38" t="str">
        <f t="shared" si="7"/>
        <v/>
      </c>
    </row>
    <row r="34" spans="2:40">
      <c r="B34" s="22">
        <v>27</v>
      </c>
      <c r="C34" s="25"/>
      <c r="D34" s="25"/>
      <c r="E34" s="35"/>
      <c r="F34" s="26"/>
      <c r="G34" s="26"/>
      <c r="H34" s="26"/>
      <c r="I34" s="31" t="str">
        <f>IF(H34="","",VLOOKUP(H34,学校名一覧表!$C$3:$G$320,4,0))</f>
        <v/>
      </c>
      <c r="J34" s="14"/>
      <c r="AC34" s="38">
        <v>27</v>
      </c>
      <c r="AD34" s="38" t="str">
        <f t="shared" si="0"/>
        <v/>
      </c>
      <c r="AE34" s="38" t="str">
        <f t="shared" si="1"/>
        <v/>
      </c>
      <c r="AF34" s="38" t="str">
        <f t="shared" si="2"/>
        <v/>
      </c>
      <c r="AG34" s="38" t="str">
        <f t="shared" si="3"/>
        <v/>
      </c>
      <c r="AH34" s="38" t="str">
        <f t="shared" si="4"/>
        <v/>
      </c>
      <c r="AI34" s="38" t="str">
        <f>IF(C34="","",AC34+申込書!$J$3*100+50000)</f>
        <v/>
      </c>
      <c r="AJ34" s="38" t="str">
        <f t="shared" si="5"/>
        <v/>
      </c>
      <c r="AK34" s="38" t="str">
        <f>IF(C34="","",VLOOKUP(H34,学校名一覧表!$C$3:$I$320,6,1))</f>
        <v/>
      </c>
      <c r="AL34" s="38" t="str">
        <f>IF(H34="","",VLOOKUP(H34,学校名一覧表!$C$3:$I$320,2,0))</f>
        <v/>
      </c>
      <c r="AM34" s="38" t="str">
        <f t="shared" si="6"/>
        <v/>
      </c>
      <c r="AN34" s="38" t="str">
        <f t="shared" si="7"/>
        <v/>
      </c>
    </row>
    <row r="35" spans="2:40">
      <c r="B35" s="22">
        <v>28</v>
      </c>
      <c r="C35" s="25"/>
      <c r="D35" s="25"/>
      <c r="E35" s="35"/>
      <c r="F35" s="26"/>
      <c r="G35" s="26"/>
      <c r="H35" s="26"/>
      <c r="I35" s="31" t="str">
        <f>IF(H35="","",VLOOKUP(H35,学校名一覧表!$C$3:$G$320,4,0))</f>
        <v/>
      </c>
      <c r="J35" s="14"/>
      <c r="AC35" s="38">
        <v>28</v>
      </c>
      <c r="AD35" s="38" t="str">
        <f t="shared" si="0"/>
        <v/>
      </c>
      <c r="AE35" s="38" t="str">
        <f t="shared" si="1"/>
        <v/>
      </c>
      <c r="AF35" s="38" t="str">
        <f t="shared" si="2"/>
        <v/>
      </c>
      <c r="AG35" s="38" t="str">
        <f t="shared" si="3"/>
        <v/>
      </c>
      <c r="AH35" s="38" t="str">
        <f t="shared" si="4"/>
        <v/>
      </c>
      <c r="AI35" s="38" t="str">
        <f>IF(C35="","",AC35+申込書!$J$3*100+50000)</f>
        <v/>
      </c>
      <c r="AJ35" s="38" t="str">
        <f t="shared" si="5"/>
        <v/>
      </c>
      <c r="AK35" s="38" t="str">
        <f>IF(C35="","",VLOOKUP(H35,学校名一覧表!$C$3:$I$320,6,1))</f>
        <v/>
      </c>
      <c r="AL35" s="38" t="str">
        <f>IF(H35="","",VLOOKUP(H35,学校名一覧表!$C$3:$I$320,2,0))</f>
        <v/>
      </c>
      <c r="AM35" s="38" t="str">
        <f t="shared" si="6"/>
        <v/>
      </c>
      <c r="AN35" s="38" t="str">
        <f t="shared" si="7"/>
        <v/>
      </c>
    </row>
    <row r="36" spans="2:40">
      <c r="B36" s="22">
        <v>29</v>
      </c>
      <c r="C36" s="25"/>
      <c r="D36" s="25"/>
      <c r="E36" s="35"/>
      <c r="F36" s="26"/>
      <c r="G36" s="26"/>
      <c r="H36" s="26"/>
      <c r="I36" s="31" t="str">
        <f>IF(H36="","",VLOOKUP(H36,学校名一覧表!$C$3:$G$320,4,0))</f>
        <v/>
      </c>
      <c r="J36" s="14"/>
      <c r="AC36" s="38">
        <v>29</v>
      </c>
      <c r="AD36" s="38" t="str">
        <f t="shared" si="0"/>
        <v/>
      </c>
      <c r="AE36" s="38" t="str">
        <f t="shared" si="1"/>
        <v/>
      </c>
      <c r="AF36" s="38" t="str">
        <f t="shared" si="2"/>
        <v/>
      </c>
      <c r="AG36" s="38" t="str">
        <f t="shared" si="3"/>
        <v/>
      </c>
      <c r="AH36" s="38" t="str">
        <f t="shared" si="4"/>
        <v/>
      </c>
      <c r="AI36" s="38" t="str">
        <f>IF(C36="","",AC36+申込書!$J$3*100+50000)</f>
        <v/>
      </c>
      <c r="AJ36" s="38" t="str">
        <f t="shared" si="5"/>
        <v/>
      </c>
      <c r="AK36" s="38" t="str">
        <f>IF(C36="","",VLOOKUP(H36,学校名一覧表!$C$3:$I$320,6,1))</f>
        <v/>
      </c>
      <c r="AL36" s="38" t="str">
        <f>IF(H36="","",VLOOKUP(H36,学校名一覧表!$C$3:$I$320,2,0))</f>
        <v/>
      </c>
      <c r="AM36" s="38" t="str">
        <f t="shared" si="6"/>
        <v/>
      </c>
      <c r="AN36" s="38" t="str">
        <f t="shared" si="7"/>
        <v/>
      </c>
    </row>
    <row r="37" spans="2:40">
      <c r="B37" s="22">
        <v>30</v>
      </c>
      <c r="C37" s="25"/>
      <c r="D37" s="25"/>
      <c r="E37" s="35"/>
      <c r="F37" s="26"/>
      <c r="G37" s="26"/>
      <c r="H37" s="26"/>
      <c r="I37" s="31" t="str">
        <f>IF(H37="","",VLOOKUP(H37,学校名一覧表!$C$3:$G$320,4,0))</f>
        <v/>
      </c>
      <c r="J37" s="14"/>
      <c r="AC37" s="38">
        <v>30</v>
      </c>
      <c r="AD37" s="38" t="str">
        <f t="shared" si="0"/>
        <v/>
      </c>
      <c r="AE37" s="38" t="str">
        <f t="shared" si="1"/>
        <v/>
      </c>
      <c r="AF37" s="38" t="str">
        <f t="shared" si="2"/>
        <v/>
      </c>
      <c r="AG37" s="38" t="str">
        <f t="shared" si="3"/>
        <v/>
      </c>
      <c r="AH37" s="38" t="str">
        <f t="shared" si="4"/>
        <v/>
      </c>
      <c r="AI37" s="38" t="str">
        <f>IF(C37="","",AC37+申込書!$J$3*100+50000)</f>
        <v/>
      </c>
      <c r="AJ37" s="38" t="str">
        <f t="shared" si="5"/>
        <v/>
      </c>
      <c r="AK37" s="38" t="str">
        <f>IF(C37="","",VLOOKUP(H37,学校名一覧表!$C$3:$I$320,6,1))</f>
        <v/>
      </c>
      <c r="AL37" s="38" t="str">
        <f>IF(H37="","",VLOOKUP(H37,学校名一覧表!$C$3:$I$320,2,0))</f>
        <v/>
      </c>
      <c r="AM37" s="38" t="str">
        <f t="shared" si="6"/>
        <v/>
      </c>
      <c r="AN37" s="38" t="str">
        <f t="shared" si="7"/>
        <v/>
      </c>
    </row>
    <row r="38" spans="2:40">
      <c r="B38" s="22">
        <v>31</v>
      </c>
      <c r="C38" s="25"/>
      <c r="D38" s="25"/>
      <c r="E38" s="35"/>
      <c r="F38" s="26"/>
      <c r="G38" s="26"/>
      <c r="H38" s="26"/>
      <c r="I38" s="31" t="str">
        <f>IF(H38="","",VLOOKUP(H38,学校名一覧表!$C$3:$G$320,4,0))</f>
        <v/>
      </c>
      <c r="J38" s="14"/>
      <c r="AC38" s="38">
        <v>31</v>
      </c>
      <c r="AD38" s="38" t="str">
        <f t="shared" si="0"/>
        <v/>
      </c>
      <c r="AE38" s="38" t="str">
        <f t="shared" si="1"/>
        <v/>
      </c>
      <c r="AF38" s="38" t="str">
        <f t="shared" si="2"/>
        <v/>
      </c>
      <c r="AG38" s="38" t="str">
        <f t="shared" si="3"/>
        <v/>
      </c>
      <c r="AH38" s="38" t="str">
        <f t="shared" si="4"/>
        <v/>
      </c>
      <c r="AI38" s="38" t="str">
        <f>IF(C38="","",AC38+申込書!$J$3*100+50000)</f>
        <v/>
      </c>
      <c r="AJ38" s="38" t="str">
        <f t="shared" si="5"/>
        <v/>
      </c>
      <c r="AK38" s="38" t="str">
        <f>IF(C38="","",VLOOKUP(H38,学校名一覧表!$C$3:$I$320,6,1))</f>
        <v/>
      </c>
      <c r="AL38" s="38" t="str">
        <f>IF(H38="","",VLOOKUP(H38,学校名一覧表!$C$3:$I$320,2,0))</f>
        <v/>
      </c>
      <c r="AM38" s="38" t="str">
        <f t="shared" si="6"/>
        <v/>
      </c>
      <c r="AN38" s="38" t="str">
        <f t="shared" si="7"/>
        <v/>
      </c>
    </row>
    <row r="39" spans="2:40">
      <c r="B39" s="22">
        <v>32</v>
      </c>
      <c r="C39" s="25"/>
      <c r="D39" s="25"/>
      <c r="E39" s="35"/>
      <c r="F39" s="26"/>
      <c r="G39" s="26"/>
      <c r="H39" s="26"/>
      <c r="I39" s="31" t="str">
        <f>IF(H39="","",VLOOKUP(H39,学校名一覧表!$C$3:$G$320,4,0))</f>
        <v/>
      </c>
      <c r="J39" s="14"/>
      <c r="AC39" s="38">
        <v>32</v>
      </c>
      <c r="AD39" s="38" t="str">
        <f t="shared" si="0"/>
        <v/>
      </c>
      <c r="AE39" s="38" t="str">
        <f t="shared" si="1"/>
        <v/>
      </c>
      <c r="AF39" s="38" t="str">
        <f t="shared" si="2"/>
        <v/>
      </c>
      <c r="AG39" s="38" t="str">
        <f t="shared" si="3"/>
        <v/>
      </c>
      <c r="AH39" s="38" t="str">
        <f t="shared" si="4"/>
        <v/>
      </c>
      <c r="AI39" s="38" t="str">
        <f>IF(C39="","",AC39+申込書!$J$3*100+50000)</f>
        <v/>
      </c>
      <c r="AJ39" s="38" t="str">
        <f t="shared" si="5"/>
        <v/>
      </c>
      <c r="AK39" s="38" t="str">
        <f>IF(C39="","",VLOOKUP(H39,学校名一覧表!$C$3:$I$320,6,1))</f>
        <v/>
      </c>
      <c r="AL39" s="38" t="str">
        <f>IF(H39="","",VLOOKUP(H39,学校名一覧表!$C$3:$I$320,2,0))</f>
        <v/>
      </c>
      <c r="AM39" s="38" t="str">
        <f t="shared" si="6"/>
        <v/>
      </c>
      <c r="AN39" s="38" t="str">
        <f t="shared" si="7"/>
        <v/>
      </c>
    </row>
    <row r="40" spans="2:40">
      <c r="B40" s="22">
        <v>33</v>
      </c>
      <c r="C40" s="25"/>
      <c r="D40" s="25"/>
      <c r="E40" s="35"/>
      <c r="F40" s="26"/>
      <c r="G40" s="26"/>
      <c r="H40" s="26"/>
      <c r="I40" s="31" t="str">
        <f>IF(H40="","",VLOOKUP(H40,学校名一覧表!$C$3:$G$320,4,0))</f>
        <v/>
      </c>
      <c r="J40" s="14"/>
      <c r="AC40" s="38">
        <v>33</v>
      </c>
      <c r="AD40" s="38" t="str">
        <f t="shared" si="0"/>
        <v/>
      </c>
      <c r="AE40" s="38" t="str">
        <f t="shared" si="1"/>
        <v/>
      </c>
      <c r="AF40" s="38" t="str">
        <f t="shared" si="2"/>
        <v/>
      </c>
      <c r="AG40" s="38" t="str">
        <f t="shared" si="3"/>
        <v/>
      </c>
      <c r="AH40" s="38" t="str">
        <f t="shared" si="4"/>
        <v/>
      </c>
      <c r="AI40" s="38" t="str">
        <f>IF(C40="","",AC40+申込書!$J$3*100+50000)</f>
        <v/>
      </c>
      <c r="AJ40" s="38" t="str">
        <f t="shared" si="5"/>
        <v/>
      </c>
      <c r="AK40" s="38" t="str">
        <f>IF(C40="","",VLOOKUP(H40,学校名一覧表!$C$3:$I$320,6,1))</f>
        <v/>
      </c>
      <c r="AL40" s="38" t="str">
        <f>IF(H40="","",VLOOKUP(H40,学校名一覧表!$C$3:$I$320,2,0))</f>
        <v/>
      </c>
      <c r="AM40" s="38" t="str">
        <f t="shared" si="6"/>
        <v/>
      </c>
      <c r="AN40" s="38" t="str">
        <f t="shared" si="7"/>
        <v/>
      </c>
    </row>
    <row r="41" spans="2:40">
      <c r="B41" s="22">
        <v>34</v>
      </c>
      <c r="C41" s="25"/>
      <c r="D41" s="25"/>
      <c r="E41" s="35"/>
      <c r="F41" s="26"/>
      <c r="G41" s="26"/>
      <c r="H41" s="26"/>
      <c r="I41" s="31" t="str">
        <f>IF(H41="","",VLOOKUP(H41,学校名一覧表!$C$3:$G$320,4,0))</f>
        <v/>
      </c>
      <c r="J41" s="14"/>
      <c r="AC41" s="38">
        <v>34</v>
      </c>
      <c r="AD41" s="38" t="str">
        <f t="shared" si="0"/>
        <v/>
      </c>
      <c r="AE41" s="38" t="str">
        <f t="shared" si="1"/>
        <v/>
      </c>
      <c r="AF41" s="38" t="str">
        <f t="shared" si="2"/>
        <v/>
      </c>
      <c r="AG41" s="38" t="str">
        <f t="shared" si="3"/>
        <v/>
      </c>
      <c r="AH41" s="38" t="str">
        <f t="shared" si="4"/>
        <v/>
      </c>
      <c r="AI41" s="38" t="str">
        <f>IF(C41="","",AC41+申込書!$J$3*100+50000)</f>
        <v/>
      </c>
      <c r="AJ41" s="38" t="str">
        <f t="shared" si="5"/>
        <v/>
      </c>
      <c r="AK41" s="38" t="str">
        <f>IF(C41="","",VLOOKUP(H41,学校名一覧表!$C$3:$I$320,6,1))</f>
        <v/>
      </c>
      <c r="AL41" s="38" t="str">
        <f>IF(H41="","",VLOOKUP(H41,学校名一覧表!$C$3:$I$320,2,0))</f>
        <v/>
      </c>
      <c r="AM41" s="38" t="str">
        <f t="shared" si="6"/>
        <v/>
      </c>
      <c r="AN41" s="38" t="str">
        <f t="shared" si="7"/>
        <v/>
      </c>
    </row>
    <row r="42" spans="2:40">
      <c r="B42" s="22">
        <v>35</v>
      </c>
      <c r="C42" s="25"/>
      <c r="D42" s="25"/>
      <c r="E42" s="35"/>
      <c r="F42" s="26"/>
      <c r="G42" s="26"/>
      <c r="H42" s="26"/>
      <c r="I42" s="31" t="str">
        <f>IF(H42="","",VLOOKUP(H42,学校名一覧表!$C$3:$G$320,4,0))</f>
        <v/>
      </c>
      <c r="J42" s="14"/>
      <c r="AC42" s="38">
        <v>35</v>
      </c>
      <c r="AD42" s="38" t="str">
        <f t="shared" si="0"/>
        <v/>
      </c>
      <c r="AE42" s="38" t="str">
        <f t="shared" si="1"/>
        <v/>
      </c>
      <c r="AF42" s="38" t="str">
        <f t="shared" si="2"/>
        <v/>
      </c>
      <c r="AG42" s="38" t="str">
        <f t="shared" si="3"/>
        <v/>
      </c>
      <c r="AH42" s="38" t="str">
        <f t="shared" si="4"/>
        <v/>
      </c>
      <c r="AI42" s="38" t="str">
        <f>IF(C42="","",AC42+申込書!$J$3*100+50000)</f>
        <v/>
      </c>
      <c r="AJ42" s="38" t="str">
        <f t="shared" si="5"/>
        <v/>
      </c>
      <c r="AK42" s="38" t="str">
        <f>IF(C42="","",VLOOKUP(H42,学校名一覧表!$C$3:$I$320,6,1))</f>
        <v/>
      </c>
      <c r="AL42" s="38" t="str">
        <f>IF(H42="","",VLOOKUP(H42,学校名一覧表!$C$3:$I$320,2,0))</f>
        <v/>
      </c>
      <c r="AM42" s="38" t="str">
        <f t="shared" si="6"/>
        <v/>
      </c>
      <c r="AN42" s="38" t="str">
        <f t="shared" si="7"/>
        <v/>
      </c>
    </row>
    <row r="43" spans="2:40">
      <c r="B43" s="22">
        <v>36</v>
      </c>
      <c r="C43" s="25"/>
      <c r="D43" s="25"/>
      <c r="E43" s="35"/>
      <c r="F43" s="26"/>
      <c r="G43" s="26"/>
      <c r="H43" s="26"/>
      <c r="I43" s="31" t="str">
        <f>IF(H43="","",VLOOKUP(H43,学校名一覧表!$C$3:$G$320,4,0))</f>
        <v/>
      </c>
      <c r="J43" s="14"/>
      <c r="AC43" s="38">
        <v>36</v>
      </c>
      <c r="AD43" s="38" t="str">
        <f t="shared" si="0"/>
        <v/>
      </c>
      <c r="AE43" s="38" t="str">
        <f t="shared" si="1"/>
        <v/>
      </c>
      <c r="AF43" s="38" t="str">
        <f t="shared" si="2"/>
        <v/>
      </c>
      <c r="AG43" s="38" t="str">
        <f t="shared" si="3"/>
        <v/>
      </c>
      <c r="AH43" s="38" t="str">
        <f t="shared" si="4"/>
        <v/>
      </c>
      <c r="AI43" s="38" t="str">
        <f>IF(C43="","",AC43+申込書!$J$3*100+50000)</f>
        <v/>
      </c>
      <c r="AJ43" s="38" t="str">
        <f t="shared" si="5"/>
        <v/>
      </c>
      <c r="AK43" s="38" t="str">
        <f>IF(C43="","",VLOOKUP(H43,学校名一覧表!$C$3:$I$320,6,1))</f>
        <v/>
      </c>
      <c r="AL43" s="38" t="str">
        <f>IF(H43="","",VLOOKUP(H43,学校名一覧表!$C$3:$I$320,2,0))</f>
        <v/>
      </c>
      <c r="AM43" s="38" t="str">
        <f t="shared" si="6"/>
        <v/>
      </c>
      <c r="AN43" s="38" t="str">
        <f t="shared" si="7"/>
        <v/>
      </c>
    </row>
    <row r="44" spans="2:40">
      <c r="B44" s="22">
        <v>37</v>
      </c>
      <c r="C44" s="25"/>
      <c r="D44" s="25"/>
      <c r="E44" s="35"/>
      <c r="F44" s="26"/>
      <c r="G44" s="26"/>
      <c r="H44" s="26"/>
      <c r="I44" s="31" t="str">
        <f>IF(H44="","",VLOOKUP(H44,学校名一覧表!$C$3:$G$320,4,0))</f>
        <v/>
      </c>
      <c r="J44" s="14"/>
      <c r="AC44" s="38">
        <v>37</v>
      </c>
      <c r="AD44" s="38" t="str">
        <f t="shared" si="0"/>
        <v/>
      </c>
      <c r="AE44" s="38" t="str">
        <f t="shared" si="1"/>
        <v/>
      </c>
      <c r="AF44" s="38" t="str">
        <f t="shared" si="2"/>
        <v/>
      </c>
      <c r="AG44" s="38" t="str">
        <f t="shared" si="3"/>
        <v/>
      </c>
      <c r="AH44" s="38" t="str">
        <f t="shared" si="4"/>
        <v/>
      </c>
      <c r="AI44" s="38" t="str">
        <f>IF(C44="","",AC44+申込書!$J$3*100+50000)</f>
        <v/>
      </c>
      <c r="AJ44" s="38" t="str">
        <f t="shared" si="5"/>
        <v/>
      </c>
      <c r="AK44" s="38" t="str">
        <f>IF(C44="","",VLOOKUP(H44,学校名一覧表!$C$3:$I$320,6,1))</f>
        <v/>
      </c>
      <c r="AL44" s="38" t="str">
        <f>IF(H44="","",VLOOKUP(H44,学校名一覧表!$C$3:$I$320,2,0))</f>
        <v/>
      </c>
      <c r="AM44" s="38" t="str">
        <f t="shared" si="6"/>
        <v/>
      </c>
      <c r="AN44" s="38" t="str">
        <f t="shared" si="7"/>
        <v/>
      </c>
    </row>
    <row r="45" spans="2:40">
      <c r="B45" s="22">
        <v>38</v>
      </c>
      <c r="C45" s="25"/>
      <c r="D45" s="25"/>
      <c r="E45" s="35"/>
      <c r="F45" s="26"/>
      <c r="G45" s="26"/>
      <c r="H45" s="26"/>
      <c r="I45" s="31" t="str">
        <f>IF(H45="","",VLOOKUP(H45,学校名一覧表!$C$3:$G$320,4,0))</f>
        <v/>
      </c>
      <c r="J45" s="14"/>
      <c r="AC45" s="38">
        <v>38</v>
      </c>
      <c r="AD45" s="38" t="str">
        <f t="shared" si="0"/>
        <v/>
      </c>
      <c r="AE45" s="38" t="str">
        <f t="shared" si="1"/>
        <v/>
      </c>
      <c r="AF45" s="38" t="str">
        <f t="shared" si="2"/>
        <v/>
      </c>
      <c r="AG45" s="38" t="str">
        <f t="shared" si="3"/>
        <v/>
      </c>
      <c r="AH45" s="38" t="str">
        <f t="shared" si="4"/>
        <v/>
      </c>
      <c r="AI45" s="38" t="str">
        <f>IF(C45="","",AC45+申込書!$J$3*100+50000)</f>
        <v/>
      </c>
      <c r="AJ45" s="38" t="str">
        <f t="shared" si="5"/>
        <v/>
      </c>
      <c r="AK45" s="38" t="str">
        <f>IF(C45="","",VLOOKUP(H45,学校名一覧表!$C$3:$I$320,6,1))</f>
        <v/>
      </c>
      <c r="AL45" s="38" t="str">
        <f>IF(H45="","",VLOOKUP(H45,学校名一覧表!$C$3:$I$320,2,0))</f>
        <v/>
      </c>
      <c r="AM45" s="38" t="str">
        <f t="shared" si="6"/>
        <v/>
      </c>
      <c r="AN45" s="38" t="str">
        <f t="shared" si="7"/>
        <v/>
      </c>
    </row>
    <row r="46" spans="2:40">
      <c r="B46" s="22">
        <v>39</v>
      </c>
      <c r="C46" s="25"/>
      <c r="D46" s="25"/>
      <c r="E46" s="35"/>
      <c r="F46" s="26"/>
      <c r="G46" s="26"/>
      <c r="H46" s="26"/>
      <c r="I46" s="31" t="str">
        <f>IF(H46="","",VLOOKUP(H46,学校名一覧表!$C$3:$G$320,4,0))</f>
        <v/>
      </c>
      <c r="J46" s="14"/>
      <c r="AC46" s="38">
        <v>39</v>
      </c>
      <c r="AD46" s="38" t="str">
        <f t="shared" si="0"/>
        <v/>
      </c>
      <c r="AE46" s="38" t="str">
        <f t="shared" si="1"/>
        <v/>
      </c>
      <c r="AF46" s="38" t="str">
        <f t="shared" si="2"/>
        <v/>
      </c>
      <c r="AG46" s="38" t="str">
        <f t="shared" si="3"/>
        <v/>
      </c>
      <c r="AH46" s="38" t="str">
        <f t="shared" si="4"/>
        <v/>
      </c>
      <c r="AI46" s="38" t="str">
        <f>IF(C46="","",AC46+申込書!$J$3*100+50000)</f>
        <v/>
      </c>
      <c r="AJ46" s="38" t="str">
        <f t="shared" si="5"/>
        <v/>
      </c>
      <c r="AK46" s="38" t="str">
        <f>IF(C46="","",VLOOKUP(H46,学校名一覧表!$C$3:$I$320,6,1))</f>
        <v/>
      </c>
      <c r="AL46" s="38" t="str">
        <f>IF(H46="","",VLOOKUP(H46,学校名一覧表!$C$3:$I$320,2,0))</f>
        <v/>
      </c>
      <c r="AM46" s="38" t="str">
        <f t="shared" si="6"/>
        <v/>
      </c>
      <c r="AN46" s="38" t="str">
        <f t="shared" si="7"/>
        <v/>
      </c>
    </row>
    <row r="47" spans="2:40">
      <c r="B47" s="22">
        <v>40</v>
      </c>
      <c r="C47" s="25"/>
      <c r="D47" s="25"/>
      <c r="E47" s="35"/>
      <c r="F47" s="26"/>
      <c r="G47" s="26"/>
      <c r="H47" s="26"/>
      <c r="I47" s="31" t="str">
        <f>IF(H47="","",VLOOKUP(H47,学校名一覧表!$C$3:$G$320,4,0))</f>
        <v/>
      </c>
      <c r="J47" s="14"/>
      <c r="AC47" s="38">
        <v>40</v>
      </c>
      <c r="AD47" s="38" t="str">
        <f t="shared" si="0"/>
        <v/>
      </c>
      <c r="AE47" s="38" t="str">
        <f t="shared" si="1"/>
        <v/>
      </c>
      <c r="AF47" s="38" t="str">
        <f t="shared" si="2"/>
        <v/>
      </c>
      <c r="AG47" s="38" t="str">
        <f t="shared" si="3"/>
        <v/>
      </c>
      <c r="AH47" s="38" t="str">
        <f t="shared" si="4"/>
        <v/>
      </c>
      <c r="AI47" s="38" t="str">
        <f>IF(C47="","",AC47+申込書!$J$3*100+50000)</f>
        <v/>
      </c>
      <c r="AJ47" s="38" t="str">
        <f t="shared" si="5"/>
        <v/>
      </c>
      <c r="AK47" s="38" t="str">
        <f>IF(C47="","",VLOOKUP(H47,学校名一覧表!$C$3:$I$320,6,1))</f>
        <v/>
      </c>
      <c r="AL47" s="38" t="str">
        <f>IF(H47="","",VLOOKUP(H47,学校名一覧表!$C$3:$I$320,2,0))</f>
        <v/>
      </c>
      <c r="AM47" s="38" t="str">
        <f t="shared" si="6"/>
        <v/>
      </c>
      <c r="AN47" s="38" t="str">
        <f t="shared" si="7"/>
        <v/>
      </c>
    </row>
    <row r="48" spans="2:40">
      <c r="B48" s="22">
        <v>41</v>
      </c>
      <c r="C48" s="25"/>
      <c r="D48" s="25"/>
      <c r="E48" s="35"/>
      <c r="F48" s="26"/>
      <c r="G48" s="26"/>
      <c r="H48" s="26"/>
      <c r="I48" s="31" t="str">
        <f>IF(H48="","",VLOOKUP(H48,学校名一覧表!$C$3:$G$320,4,0))</f>
        <v/>
      </c>
      <c r="J48" s="14"/>
      <c r="AC48" s="38">
        <v>41</v>
      </c>
      <c r="AD48" s="38" t="str">
        <f t="shared" si="0"/>
        <v/>
      </c>
      <c r="AE48" s="38" t="str">
        <f t="shared" si="1"/>
        <v/>
      </c>
      <c r="AF48" s="38" t="str">
        <f t="shared" si="2"/>
        <v/>
      </c>
      <c r="AG48" s="38" t="str">
        <f t="shared" si="3"/>
        <v/>
      </c>
      <c r="AH48" s="38" t="str">
        <f t="shared" si="4"/>
        <v/>
      </c>
      <c r="AI48" s="38" t="str">
        <f>IF(C48="","",AC48+申込書!$J$3*100+50000)</f>
        <v/>
      </c>
      <c r="AJ48" s="38" t="str">
        <f t="shared" si="5"/>
        <v/>
      </c>
      <c r="AK48" s="38" t="str">
        <f>IF(C48="","",VLOOKUP(H48,学校名一覧表!$C$3:$I$320,6,1))</f>
        <v/>
      </c>
      <c r="AL48" s="38" t="str">
        <f>IF(H48="","",VLOOKUP(H48,学校名一覧表!$C$3:$I$320,2,0))</f>
        <v/>
      </c>
      <c r="AM48" s="38" t="str">
        <f t="shared" si="6"/>
        <v/>
      </c>
      <c r="AN48" s="38" t="str">
        <f t="shared" si="7"/>
        <v/>
      </c>
    </row>
    <row r="49" spans="2:40">
      <c r="B49" s="22">
        <v>42</v>
      </c>
      <c r="C49" s="25"/>
      <c r="D49" s="25"/>
      <c r="E49" s="35"/>
      <c r="F49" s="26"/>
      <c r="G49" s="26"/>
      <c r="H49" s="26"/>
      <c r="I49" s="31" t="str">
        <f>IF(H49="","",VLOOKUP(H49,学校名一覧表!$C$3:$G$320,4,0))</f>
        <v/>
      </c>
      <c r="J49" s="14"/>
      <c r="AC49" s="38">
        <v>42</v>
      </c>
      <c r="AD49" s="38" t="str">
        <f t="shared" si="0"/>
        <v/>
      </c>
      <c r="AE49" s="38" t="str">
        <f t="shared" si="1"/>
        <v/>
      </c>
      <c r="AF49" s="38" t="str">
        <f t="shared" si="2"/>
        <v/>
      </c>
      <c r="AG49" s="38" t="str">
        <f t="shared" si="3"/>
        <v/>
      </c>
      <c r="AH49" s="38" t="str">
        <f t="shared" si="4"/>
        <v/>
      </c>
      <c r="AI49" s="38" t="str">
        <f>IF(C49="","",AC49+申込書!$J$3*100+50000)</f>
        <v/>
      </c>
      <c r="AJ49" s="38" t="str">
        <f t="shared" si="5"/>
        <v/>
      </c>
      <c r="AK49" s="38" t="str">
        <f>IF(C49="","",VLOOKUP(H49,学校名一覧表!$C$3:$I$320,6,1))</f>
        <v/>
      </c>
      <c r="AL49" s="38" t="str">
        <f>IF(H49="","",VLOOKUP(H49,学校名一覧表!$C$3:$I$320,2,0))</f>
        <v/>
      </c>
      <c r="AM49" s="38" t="str">
        <f t="shared" si="6"/>
        <v/>
      </c>
      <c r="AN49" s="38" t="str">
        <f t="shared" si="7"/>
        <v/>
      </c>
    </row>
    <row r="50" spans="2:40">
      <c r="B50" s="22">
        <v>43</v>
      </c>
      <c r="C50" s="25"/>
      <c r="D50" s="25"/>
      <c r="E50" s="35"/>
      <c r="F50" s="26"/>
      <c r="G50" s="26"/>
      <c r="H50" s="26"/>
      <c r="I50" s="31" t="str">
        <f>IF(H50="","",VLOOKUP(H50,学校名一覧表!$C$3:$G$320,4,0))</f>
        <v/>
      </c>
      <c r="J50" s="14"/>
      <c r="AC50" s="38">
        <v>43</v>
      </c>
      <c r="AD50" s="38" t="str">
        <f t="shared" si="0"/>
        <v/>
      </c>
      <c r="AE50" s="38" t="str">
        <f t="shared" si="1"/>
        <v/>
      </c>
      <c r="AF50" s="38" t="str">
        <f t="shared" si="2"/>
        <v/>
      </c>
      <c r="AG50" s="38" t="str">
        <f t="shared" si="3"/>
        <v/>
      </c>
      <c r="AH50" s="38" t="str">
        <f t="shared" si="4"/>
        <v/>
      </c>
      <c r="AI50" s="38" t="str">
        <f>IF(C50="","",AC50+申込書!$J$3*100+50000)</f>
        <v/>
      </c>
      <c r="AJ50" s="38" t="str">
        <f t="shared" si="5"/>
        <v/>
      </c>
      <c r="AK50" s="38" t="str">
        <f>IF(C50="","",VLOOKUP(H50,学校名一覧表!$C$3:$I$320,6,1))</f>
        <v/>
      </c>
      <c r="AL50" s="38" t="str">
        <f>IF(H50="","",VLOOKUP(H50,学校名一覧表!$C$3:$I$320,2,0))</f>
        <v/>
      </c>
      <c r="AM50" s="38" t="str">
        <f t="shared" si="6"/>
        <v/>
      </c>
      <c r="AN50" s="38" t="str">
        <f t="shared" si="7"/>
        <v/>
      </c>
    </row>
    <row r="51" spans="2:40">
      <c r="B51" s="22">
        <v>44</v>
      </c>
      <c r="C51" s="25"/>
      <c r="D51" s="25"/>
      <c r="E51" s="35"/>
      <c r="F51" s="26"/>
      <c r="G51" s="26"/>
      <c r="H51" s="26"/>
      <c r="I51" s="31" t="str">
        <f>IF(H51="","",VLOOKUP(H51,学校名一覧表!$C$3:$G$320,4,0))</f>
        <v/>
      </c>
      <c r="J51" s="14"/>
      <c r="AC51" s="38">
        <v>44</v>
      </c>
      <c r="AD51" s="38" t="str">
        <f t="shared" si="0"/>
        <v/>
      </c>
      <c r="AE51" s="38" t="str">
        <f t="shared" si="1"/>
        <v/>
      </c>
      <c r="AF51" s="38" t="str">
        <f t="shared" si="2"/>
        <v/>
      </c>
      <c r="AG51" s="38" t="str">
        <f t="shared" si="3"/>
        <v/>
      </c>
      <c r="AH51" s="38" t="str">
        <f t="shared" si="4"/>
        <v/>
      </c>
      <c r="AI51" s="38" t="str">
        <f>IF(C51="","",AC51+申込書!$J$3*100+50000)</f>
        <v/>
      </c>
      <c r="AJ51" s="38" t="str">
        <f t="shared" si="5"/>
        <v/>
      </c>
      <c r="AK51" s="38" t="str">
        <f>IF(C51="","",VLOOKUP(H51,学校名一覧表!$C$3:$I$320,6,1))</f>
        <v/>
      </c>
      <c r="AL51" s="38" t="str">
        <f>IF(H51="","",VLOOKUP(H51,学校名一覧表!$C$3:$I$320,2,0))</f>
        <v/>
      </c>
      <c r="AM51" s="38" t="str">
        <f t="shared" si="6"/>
        <v/>
      </c>
      <c r="AN51" s="38" t="str">
        <f t="shared" si="7"/>
        <v/>
      </c>
    </row>
    <row r="52" spans="2:40">
      <c r="B52" s="22">
        <v>45</v>
      </c>
      <c r="C52" s="25"/>
      <c r="D52" s="25"/>
      <c r="E52" s="35"/>
      <c r="F52" s="26"/>
      <c r="G52" s="26"/>
      <c r="H52" s="26"/>
      <c r="I52" s="31" t="str">
        <f>IF(H52="","",VLOOKUP(H52,学校名一覧表!$C$3:$G$320,4,0))</f>
        <v/>
      </c>
      <c r="J52" s="14"/>
      <c r="AC52" s="38">
        <v>45</v>
      </c>
      <c r="AD52" s="38" t="str">
        <f t="shared" si="0"/>
        <v/>
      </c>
      <c r="AE52" s="38" t="str">
        <f t="shared" si="1"/>
        <v/>
      </c>
      <c r="AF52" s="38" t="str">
        <f t="shared" si="2"/>
        <v/>
      </c>
      <c r="AG52" s="38" t="str">
        <f t="shared" si="3"/>
        <v/>
      </c>
      <c r="AH52" s="38" t="str">
        <f t="shared" si="4"/>
        <v/>
      </c>
      <c r="AI52" s="38" t="str">
        <f>IF(C52="","",AC52+申込書!$J$3*100+50000)</f>
        <v/>
      </c>
      <c r="AJ52" s="38" t="str">
        <f t="shared" si="5"/>
        <v/>
      </c>
      <c r="AK52" s="38" t="str">
        <f>IF(C52="","",VLOOKUP(H52,学校名一覧表!$C$3:$I$320,6,1))</f>
        <v/>
      </c>
      <c r="AL52" s="38" t="str">
        <f>IF(H52="","",VLOOKUP(H52,学校名一覧表!$C$3:$I$320,2,0))</f>
        <v/>
      </c>
      <c r="AM52" s="38" t="str">
        <f t="shared" si="6"/>
        <v/>
      </c>
      <c r="AN52" s="38" t="str">
        <f t="shared" si="7"/>
        <v/>
      </c>
    </row>
    <row r="53" spans="2:40">
      <c r="B53" s="22">
        <v>46</v>
      </c>
      <c r="C53" s="25"/>
      <c r="D53" s="25"/>
      <c r="E53" s="35"/>
      <c r="F53" s="26"/>
      <c r="G53" s="26"/>
      <c r="H53" s="26"/>
      <c r="I53" s="31" t="str">
        <f>IF(H53="","",VLOOKUP(H53,学校名一覧表!$C$3:$G$320,4,0))</f>
        <v/>
      </c>
      <c r="J53" s="14"/>
      <c r="AC53" s="38">
        <v>46</v>
      </c>
      <c r="AD53" s="38" t="str">
        <f t="shared" si="0"/>
        <v/>
      </c>
      <c r="AE53" s="38" t="str">
        <f t="shared" si="1"/>
        <v/>
      </c>
      <c r="AF53" s="38" t="str">
        <f t="shared" si="2"/>
        <v/>
      </c>
      <c r="AG53" s="38" t="str">
        <f t="shared" si="3"/>
        <v/>
      </c>
      <c r="AH53" s="38" t="str">
        <f t="shared" si="4"/>
        <v/>
      </c>
      <c r="AI53" s="38" t="str">
        <f>IF(C53="","",AC53+申込書!$J$3*100+50000)</f>
        <v/>
      </c>
      <c r="AJ53" s="38" t="str">
        <f t="shared" si="5"/>
        <v/>
      </c>
      <c r="AK53" s="38" t="str">
        <f>IF(C53="","",VLOOKUP(H53,学校名一覧表!$C$3:$I$320,6,1))</f>
        <v/>
      </c>
      <c r="AL53" s="38" t="str">
        <f>IF(H53="","",VLOOKUP(H53,学校名一覧表!$C$3:$I$320,2,0))</f>
        <v/>
      </c>
      <c r="AM53" s="38" t="str">
        <f t="shared" si="6"/>
        <v/>
      </c>
      <c r="AN53" s="38" t="str">
        <f t="shared" si="7"/>
        <v/>
      </c>
    </row>
    <row r="54" spans="2:40">
      <c r="B54" s="22">
        <v>47</v>
      </c>
      <c r="C54" s="25"/>
      <c r="D54" s="25"/>
      <c r="E54" s="35"/>
      <c r="F54" s="26"/>
      <c r="G54" s="26"/>
      <c r="H54" s="26"/>
      <c r="I54" s="31" t="str">
        <f>IF(H54="","",VLOOKUP(H54,学校名一覧表!$C$3:$G$320,4,0))</f>
        <v/>
      </c>
      <c r="J54" s="14"/>
      <c r="AC54" s="38">
        <v>47</v>
      </c>
      <c r="AD54" s="38" t="str">
        <f t="shared" si="0"/>
        <v/>
      </c>
      <c r="AE54" s="38" t="str">
        <f t="shared" si="1"/>
        <v/>
      </c>
      <c r="AF54" s="38" t="str">
        <f t="shared" si="2"/>
        <v/>
      </c>
      <c r="AG54" s="38" t="str">
        <f t="shared" si="3"/>
        <v/>
      </c>
      <c r="AH54" s="38" t="str">
        <f t="shared" si="4"/>
        <v/>
      </c>
      <c r="AI54" s="38" t="str">
        <f>IF(C54="","",AC54+申込書!$J$3*100+50000)</f>
        <v/>
      </c>
      <c r="AJ54" s="38" t="str">
        <f t="shared" si="5"/>
        <v/>
      </c>
      <c r="AK54" s="38" t="str">
        <f>IF(C54="","",VLOOKUP(H54,学校名一覧表!$C$3:$I$320,6,1))</f>
        <v/>
      </c>
      <c r="AL54" s="38" t="str">
        <f>IF(H54="","",VLOOKUP(H54,学校名一覧表!$C$3:$I$320,2,0))</f>
        <v/>
      </c>
      <c r="AM54" s="38" t="str">
        <f t="shared" si="6"/>
        <v/>
      </c>
      <c r="AN54" s="38" t="str">
        <f t="shared" si="7"/>
        <v/>
      </c>
    </row>
    <row r="55" spans="2:40">
      <c r="B55" s="22">
        <v>48</v>
      </c>
      <c r="C55" s="25"/>
      <c r="D55" s="25"/>
      <c r="E55" s="35"/>
      <c r="F55" s="26"/>
      <c r="G55" s="26"/>
      <c r="H55" s="26"/>
      <c r="I55" s="31" t="str">
        <f>IF(H55="","",VLOOKUP(H55,学校名一覧表!$C$3:$G$320,4,0))</f>
        <v/>
      </c>
      <c r="J55" s="14"/>
      <c r="AC55" s="38">
        <v>48</v>
      </c>
      <c r="AD55" s="38" t="str">
        <f t="shared" si="0"/>
        <v/>
      </c>
      <c r="AE55" s="38" t="str">
        <f t="shared" si="1"/>
        <v/>
      </c>
      <c r="AF55" s="38" t="str">
        <f t="shared" si="2"/>
        <v/>
      </c>
      <c r="AG55" s="38" t="str">
        <f t="shared" si="3"/>
        <v/>
      </c>
      <c r="AH55" s="38" t="str">
        <f t="shared" si="4"/>
        <v/>
      </c>
      <c r="AI55" s="38" t="str">
        <f>IF(C55="","",AC55+申込書!$J$3*100+50000)</f>
        <v/>
      </c>
      <c r="AJ55" s="38" t="str">
        <f t="shared" si="5"/>
        <v/>
      </c>
      <c r="AK55" s="38" t="str">
        <f>IF(C55="","",VLOOKUP(H55,学校名一覧表!$C$3:$I$320,6,1))</f>
        <v/>
      </c>
      <c r="AL55" s="38" t="str">
        <f>IF(H55="","",VLOOKUP(H55,学校名一覧表!$C$3:$I$320,2,0))</f>
        <v/>
      </c>
      <c r="AM55" s="38" t="str">
        <f t="shared" si="6"/>
        <v/>
      </c>
      <c r="AN55" s="38" t="str">
        <f t="shared" si="7"/>
        <v/>
      </c>
    </row>
    <row r="56" spans="2:40">
      <c r="B56" s="22">
        <v>49</v>
      </c>
      <c r="C56" s="25"/>
      <c r="D56" s="25"/>
      <c r="E56" s="35"/>
      <c r="F56" s="26"/>
      <c r="G56" s="26"/>
      <c r="H56" s="26"/>
      <c r="I56" s="31" t="str">
        <f>IF(H56="","",VLOOKUP(H56,学校名一覧表!$C$3:$G$320,4,0))</f>
        <v/>
      </c>
      <c r="J56" s="14"/>
      <c r="AC56" s="38">
        <v>49</v>
      </c>
      <c r="AD56" s="38" t="str">
        <f t="shared" si="0"/>
        <v/>
      </c>
      <c r="AE56" s="38" t="str">
        <f t="shared" si="1"/>
        <v/>
      </c>
      <c r="AF56" s="38" t="str">
        <f t="shared" si="2"/>
        <v/>
      </c>
      <c r="AG56" s="38" t="str">
        <f t="shared" si="3"/>
        <v/>
      </c>
      <c r="AH56" s="38" t="str">
        <f t="shared" si="4"/>
        <v/>
      </c>
      <c r="AI56" s="38" t="str">
        <f>IF(C56="","",AC56+申込書!$J$3*100+50000)</f>
        <v/>
      </c>
      <c r="AJ56" s="38" t="str">
        <f t="shared" si="5"/>
        <v/>
      </c>
      <c r="AK56" s="38" t="str">
        <f>IF(C56="","",VLOOKUP(H56,学校名一覧表!$C$3:$I$320,6,1))</f>
        <v/>
      </c>
      <c r="AL56" s="38" t="str">
        <f>IF(H56="","",VLOOKUP(H56,学校名一覧表!$C$3:$I$320,2,0))</f>
        <v/>
      </c>
      <c r="AM56" s="38" t="str">
        <f t="shared" si="6"/>
        <v/>
      </c>
      <c r="AN56" s="38" t="str">
        <f t="shared" si="7"/>
        <v/>
      </c>
    </row>
    <row r="57" spans="2:40">
      <c r="B57" s="22">
        <v>50</v>
      </c>
      <c r="C57" s="25"/>
      <c r="D57" s="25"/>
      <c r="E57" s="35"/>
      <c r="F57" s="26"/>
      <c r="G57" s="26"/>
      <c r="H57" s="26"/>
      <c r="I57" s="31" t="str">
        <f>IF(H57="","",VLOOKUP(H57,学校名一覧表!$C$3:$G$320,4,0))</f>
        <v/>
      </c>
      <c r="J57" s="14"/>
      <c r="AC57" s="38">
        <v>50</v>
      </c>
      <c r="AD57" s="38" t="str">
        <f t="shared" si="0"/>
        <v/>
      </c>
      <c r="AE57" s="38" t="str">
        <f t="shared" si="1"/>
        <v/>
      </c>
      <c r="AF57" s="38" t="str">
        <f t="shared" si="2"/>
        <v/>
      </c>
      <c r="AG57" s="38" t="str">
        <f t="shared" si="3"/>
        <v/>
      </c>
      <c r="AH57" s="38" t="str">
        <f t="shared" si="4"/>
        <v/>
      </c>
      <c r="AI57" s="38" t="str">
        <f>IF(C57="","",AC57+申込書!$J$3*100+50000)</f>
        <v/>
      </c>
      <c r="AJ57" s="38" t="str">
        <f t="shared" si="5"/>
        <v/>
      </c>
      <c r="AK57" s="38" t="str">
        <f>IF(C57="","",VLOOKUP(H57,学校名一覧表!$C$3:$I$320,6,1))</f>
        <v/>
      </c>
      <c r="AL57" s="38" t="str">
        <f>IF(H57="","",VLOOKUP(H57,学校名一覧表!$C$3:$I$320,2,0))</f>
        <v/>
      </c>
      <c r="AM57" s="38" t="str">
        <f t="shared" si="6"/>
        <v/>
      </c>
      <c r="AN57" s="38" t="str">
        <f t="shared" si="7"/>
        <v/>
      </c>
    </row>
    <row r="58" spans="2:40">
      <c r="B58" s="22">
        <v>51</v>
      </c>
      <c r="C58" s="25"/>
      <c r="D58" s="25"/>
      <c r="E58" s="35"/>
      <c r="F58" s="26"/>
      <c r="G58" s="26"/>
      <c r="H58" s="26"/>
      <c r="I58" s="31" t="str">
        <f>IF(H58="","",VLOOKUP(H58,学校名一覧表!$C$3:$G$320,4,0))</f>
        <v/>
      </c>
      <c r="J58" s="14"/>
      <c r="AC58" s="38">
        <v>51</v>
      </c>
      <c r="AD58" s="38" t="str">
        <f t="shared" si="0"/>
        <v/>
      </c>
      <c r="AE58" s="38" t="str">
        <f t="shared" si="1"/>
        <v/>
      </c>
      <c r="AF58" s="38" t="str">
        <f t="shared" si="2"/>
        <v/>
      </c>
      <c r="AG58" s="38" t="str">
        <f t="shared" si="3"/>
        <v/>
      </c>
      <c r="AH58" s="38" t="str">
        <f t="shared" si="4"/>
        <v/>
      </c>
      <c r="AI58" s="38" t="str">
        <f>IF(C58="","",AC58+申込書!$J$3*100+50000)</f>
        <v/>
      </c>
      <c r="AJ58" s="38" t="str">
        <f t="shared" si="5"/>
        <v/>
      </c>
      <c r="AK58" s="38" t="str">
        <f>IF(C58="","",VLOOKUP(H58,学校名一覧表!$C$3:$I$320,6,1))</f>
        <v/>
      </c>
      <c r="AL58" s="38" t="str">
        <f>IF(H58="","",VLOOKUP(H58,学校名一覧表!$C$3:$I$320,2,0))</f>
        <v/>
      </c>
      <c r="AM58" s="38" t="str">
        <f t="shared" si="6"/>
        <v/>
      </c>
      <c r="AN58" s="38" t="str">
        <f t="shared" si="7"/>
        <v/>
      </c>
    </row>
    <row r="59" spans="2:40">
      <c r="B59" s="22">
        <v>52</v>
      </c>
      <c r="C59" s="25"/>
      <c r="D59" s="25"/>
      <c r="E59" s="35"/>
      <c r="F59" s="26"/>
      <c r="G59" s="26"/>
      <c r="H59" s="26"/>
      <c r="I59" s="31" t="str">
        <f>IF(H59="","",VLOOKUP(H59,学校名一覧表!$C$3:$G$320,4,0))</f>
        <v/>
      </c>
      <c r="J59" s="14"/>
      <c r="AC59" s="38">
        <v>52</v>
      </c>
      <c r="AD59" s="38" t="str">
        <f t="shared" si="0"/>
        <v/>
      </c>
      <c r="AE59" s="38" t="str">
        <f t="shared" si="1"/>
        <v/>
      </c>
      <c r="AF59" s="38" t="str">
        <f t="shared" si="2"/>
        <v/>
      </c>
      <c r="AG59" s="38" t="str">
        <f t="shared" si="3"/>
        <v/>
      </c>
      <c r="AH59" s="38" t="str">
        <f t="shared" si="4"/>
        <v/>
      </c>
      <c r="AI59" s="38" t="str">
        <f>IF(C59="","",AC59+申込書!$J$3*100+50000)</f>
        <v/>
      </c>
      <c r="AJ59" s="38" t="str">
        <f t="shared" si="5"/>
        <v/>
      </c>
      <c r="AK59" s="38" t="str">
        <f>IF(C59="","",VLOOKUP(H59,学校名一覧表!$C$3:$I$320,6,1))</f>
        <v/>
      </c>
      <c r="AL59" s="38" t="str">
        <f>IF(H59="","",VLOOKUP(H59,学校名一覧表!$C$3:$I$320,2,0))</f>
        <v/>
      </c>
      <c r="AM59" s="38" t="str">
        <f t="shared" si="6"/>
        <v/>
      </c>
      <c r="AN59" s="38" t="str">
        <f t="shared" si="7"/>
        <v/>
      </c>
    </row>
    <row r="60" spans="2:40">
      <c r="B60" s="22">
        <v>53</v>
      </c>
      <c r="C60" s="25"/>
      <c r="D60" s="25"/>
      <c r="E60" s="35"/>
      <c r="F60" s="26"/>
      <c r="G60" s="26"/>
      <c r="H60" s="26"/>
      <c r="I60" s="31" t="str">
        <f>IF(H60="","",VLOOKUP(H60,学校名一覧表!$C$3:$G$320,4,0))</f>
        <v/>
      </c>
      <c r="J60" s="14"/>
      <c r="AC60" s="38">
        <v>53</v>
      </c>
      <c r="AD60" s="38" t="str">
        <f t="shared" si="0"/>
        <v/>
      </c>
      <c r="AE60" s="38" t="str">
        <f t="shared" si="1"/>
        <v/>
      </c>
      <c r="AF60" s="38" t="str">
        <f t="shared" si="2"/>
        <v/>
      </c>
      <c r="AG60" s="38" t="str">
        <f t="shared" si="3"/>
        <v/>
      </c>
      <c r="AH60" s="38" t="str">
        <f t="shared" si="4"/>
        <v/>
      </c>
      <c r="AI60" s="38" t="str">
        <f>IF(C60="","",AC60+申込書!$J$3*100+50000)</f>
        <v/>
      </c>
      <c r="AJ60" s="38" t="str">
        <f t="shared" si="5"/>
        <v/>
      </c>
      <c r="AK60" s="38" t="str">
        <f>IF(C60="","",VLOOKUP(H60,学校名一覧表!$C$3:$I$320,6,1))</f>
        <v/>
      </c>
      <c r="AL60" s="38" t="str">
        <f>IF(H60="","",VLOOKUP(H60,学校名一覧表!$C$3:$I$320,2,0))</f>
        <v/>
      </c>
      <c r="AM60" s="38" t="str">
        <f t="shared" si="6"/>
        <v/>
      </c>
      <c r="AN60" s="38" t="str">
        <f t="shared" si="7"/>
        <v/>
      </c>
    </row>
    <row r="61" spans="2:40">
      <c r="B61" s="22">
        <v>54</v>
      </c>
      <c r="C61" s="25"/>
      <c r="D61" s="25"/>
      <c r="E61" s="35"/>
      <c r="F61" s="26"/>
      <c r="G61" s="26"/>
      <c r="H61" s="26"/>
      <c r="I61" s="31" t="str">
        <f>IF(H61="","",VLOOKUP(H61,学校名一覧表!$C$3:$G$320,4,0))</f>
        <v/>
      </c>
      <c r="J61" s="14"/>
      <c r="AC61" s="38">
        <v>54</v>
      </c>
      <c r="AD61" s="38" t="str">
        <f t="shared" si="0"/>
        <v/>
      </c>
      <c r="AE61" s="38" t="str">
        <f t="shared" si="1"/>
        <v/>
      </c>
      <c r="AF61" s="38" t="str">
        <f t="shared" si="2"/>
        <v/>
      </c>
      <c r="AG61" s="38" t="str">
        <f t="shared" si="3"/>
        <v/>
      </c>
      <c r="AH61" s="38" t="str">
        <f t="shared" si="4"/>
        <v/>
      </c>
      <c r="AI61" s="38" t="str">
        <f>IF(C61="","",AC61+申込書!$J$3*100+50000)</f>
        <v/>
      </c>
      <c r="AJ61" s="38" t="str">
        <f t="shared" si="5"/>
        <v/>
      </c>
      <c r="AK61" s="38" t="str">
        <f>IF(C61="","",VLOOKUP(H61,学校名一覧表!$C$3:$I$320,6,1))</f>
        <v/>
      </c>
      <c r="AL61" s="38" t="str">
        <f>IF(H61="","",VLOOKUP(H61,学校名一覧表!$C$3:$I$320,2,0))</f>
        <v/>
      </c>
      <c r="AM61" s="38" t="str">
        <f t="shared" si="6"/>
        <v/>
      </c>
      <c r="AN61" s="38" t="str">
        <f t="shared" si="7"/>
        <v/>
      </c>
    </row>
    <row r="62" spans="2:40">
      <c r="B62" s="22">
        <v>55</v>
      </c>
      <c r="C62" s="25"/>
      <c r="D62" s="25"/>
      <c r="E62" s="35"/>
      <c r="F62" s="26"/>
      <c r="G62" s="26"/>
      <c r="H62" s="26"/>
      <c r="I62" s="31" t="str">
        <f>IF(H62="","",VLOOKUP(H62,学校名一覧表!$C$3:$G$320,4,0))</f>
        <v/>
      </c>
      <c r="J62" s="14"/>
      <c r="AC62" s="38">
        <v>55</v>
      </c>
      <c r="AD62" s="38" t="str">
        <f t="shared" si="0"/>
        <v/>
      </c>
      <c r="AE62" s="38" t="str">
        <f t="shared" si="1"/>
        <v/>
      </c>
      <c r="AF62" s="38" t="str">
        <f t="shared" si="2"/>
        <v/>
      </c>
      <c r="AG62" s="38" t="str">
        <f t="shared" si="3"/>
        <v/>
      </c>
      <c r="AH62" s="38" t="str">
        <f t="shared" si="4"/>
        <v/>
      </c>
      <c r="AI62" s="38" t="str">
        <f>IF(C62="","",AC62+申込書!$J$3*100+50000)</f>
        <v/>
      </c>
      <c r="AJ62" s="38" t="str">
        <f t="shared" si="5"/>
        <v/>
      </c>
      <c r="AK62" s="38" t="str">
        <f>IF(C62="","",VLOOKUP(H62,学校名一覧表!$C$3:$I$320,6,1))</f>
        <v/>
      </c>
      <c r="AL62" s="38" t="str">
        <f>IF(H62="","",VLOOKUP(H62,学校名一覧表!$C$3:$I$320,2,0))</f>
        <v/>
      </c>
      <c r="AM62" s="38" t="str">
        <f t="shared" si="6"/>
        <v/>
      </c>
      <c r="AN62" s="38" t="str">
        <f t="shared" si="7"/>
        <v/>
      </c>
    </row>
    <row r="63" spans="2:40">
      <c r="B63" s="22">
        <v>56</v>
      </c>
      <c r="C63" s="25"/>
      <c r="D63" s="25"/>
      <c r="E63" s="35"/>
      <c r="F63" s="26"/>
      <c r="G63" s="26"/>
      <c r="H63" s="26"/>
      <c r="I63" s="31" t="str">
        <f>IF(H63="","",VLOOKUP(H63,学校名一覧表!$C$3:$G$320,4,0))</f>
        <v/>
      </c>
      <c r="J63" s="14"/>
      <c r="AC63" s="38">
        <v>56</v>
      </c>
      <c r="AD63" s="38" t="str">
        <f t="shared" si="0"/>
        <v/>
      </c>
      <c r="AE63" s="38" t="str">
        <f t="shared" si="1"/>
        <v/>
      </c>
      <c r="AF63" s="38" t="str">
        <f t="shared" si="2"/>
        <v/>
      </c>
      <c r="AG63" s="38" t="str">
        <f t="shared" si="3"/>
        <v/>
      </c>
      <c r="AH63" s="38" t="str">
        <f t="shared" si="4"/>
        <v/>
      </c>
      <c r="AI63" s="38" t="str">
        <f>IF(C63="","",AC63+申込書!$J$3*100+50000)</f>
        <v/>
      </c>
      <c r="AJ63" s="38" t="str">
        <f t="shared" si="5"/>
        <v/>
      </c>
      <c r="AK63" s="38" t="str">
        <f>IF(C63="","",VLOOKUP(H63,学校名一覧表!$C$3:$I$320,6,1))</f>
        <v/>
      </c>
      <c r="AL63" s="38" t="str">
        <f>IF(H63="","",VLOOKUP(H63,学校名一覧表!$C$3:$I$320,2,0))</f>
        <v/>
      </c>
      <c r="AM63" s="38" t="str">
        <f t="shared" si="6"/>
        <v/>
      </c>
      <c r="AN63" s="38" t="str">
        <f t="shared" si="7"/>
        <v/>
      </c>
    </row>
    <row r="64" spans="2:40">
      <c r="B64" s="22">
        <v>57</v>
      </c>
      <c r="C64" s="25"/>
      <c r="D64" s="25"/>
      <c r="E64" s="35"/>
      <c r="F64" s="26"/>
      <c r="G64" s="26"/>
      <c r="H64" s="26"/>
      <c r="I64" s="31" t="str">
        <f>IF(H64="","",VLOOKUP(H64,学校名一覧表!$C$3:$G$320,4,0))</f>
        <v/>
      </c>
      <c r="J64" s="14"/>
      <c r="AC64" s="38">
        <v>57</v>
      </c>
      <c r="AD64" s="38" t="str">
        <f t="shared" si="0"/>
        <v/>
      </c>
      <c r="AE64" s="38" t="str">
        <f t="shared" si="1"/>
        <v/>
      </c>
      <c r="AF64" s="38" t="str">
        <f t="shared" si="2"/>
        <v/>
      </c>
      <c r="AG64" s="38" t="str">
        <f t="shared" si="3"/>
        <v/>
      </c>
      <c r="AH64" s="38" t="str">
        <f t="shared" si="4"/>
        <v/>
      </c>
      <c r="AI64" s="38" t="str">
        <f>IF(C64="","",AC64+申込書!$J$3*100+50000)</f>
        <v/>
      </c>
      <c r="AJ64" s="38" t="str">
        <f t="shared" si="5"/>
        <v/>
      </c>
      <c r="AK64" s="38" t="str">
        <f>IF(C64="","",VLOOKUP(H64,学校名一覧表!$C$3:$I$320,6,1))</f>
        <v/>
      </c>
      <c r="AL64" s="38" t="str">
        <f>IF(H64="","",VLOOKUP(H64,学校名一覧表!$C$3:$I$320,2,0))</f>
        <v/>
      </c>
      <c r="AM64" s="38" t="str">
        <f t="shared" si="6"/>
        <v/>
      </c>
      <c r="AN64" s="38" t="str">
        <f t="shared" si="7"/>
        <v/>
      </c>
    </row>
    <row r="65" spans="2:40">
      <c r="B65" s="22">
        <v>58</v>
      </c>
      <c r="C65" s="25"/>
      <c r="D65" s="25"/>
      <c r="E65" s="35"/>
      <c r="F65" s="26"/>
      <c r="G65" s="26"/>
      <c r="H65" s="26"/>
      <c r="I65" s="31" t="str">
        <f>IF(H65="","",VLOOKUP(H65,学校名一覧表!$C$3:$G$320,4,0))</f>
        <v/>
      </c>
      <c r="J65" s="14"/>
      <c r="AC65" s="38">
        <v>58</v>
      </c>
      <c r="AD65" s="38" t="str">
        <f t="shared" si="0"/>
        <v/>
      </c>
      <c r="AE65" s="38" t="str">
        <f t="shared" si="1"/>
        <v/>
      </c>
      <c r="AF65" s="38" t="str">
        <f t="shared" si="2"/>
        <v/>
      </c>
      <c r="AG65" s="38" t="str">
        <f t="shared" si="3"/>
        <v/>
      </c>
      <c r="AH65" s="38" t="str">
        <f t="shared" si="4"/>
        <v/>
      </c>
      <c r="AI65" s="38" t="str">
        <f>IF(C65="","",AC65+申込書!$J$3*100+50000)</f>
        <v/>
      </c>
      <c r="AJ65" s="38" t="str">
        <f t="shared" si="5"/>
        <v/>
      </c>
      <c r="AK65" s="38" t="str">
        <f>IF(C65="","",VLOOKUP(H65,学校名一覧表!$C$3:$I$320,6,1))</f>
        <v/>
      </c>
      <c r="AL65" s="38" t="str">
        <f>IF(H65="","",VLOOKUP(H65,学校名一覧表!$C$3:$I$320,2,0))</f>
        <v/>
      </c>
      <c r="AM65" s="38" t="str">
        <f t="shared" si="6"/>
        <v/>
      </c>
      <c r="AN65" s="38" t="str">
        <f t="shared" si="7"/>
        <v/>
      </c>
    </row>
    <row r="66" spans="2:40">
      <c r="B66" s="22">
        <v>59</v>
      </c>
      <c r="C66" s="25"/>
      <c r="D66" s="25"/>
      <c r="E66" s="35"/>
      <c r="F66" s="26"/>
      <c r="G66" s="26"/>
      <c r="H66" s="26"/>
      <c r="I66" s="31" t="str">
        <f>IF(H66="","",VLOOKUP(H66,学校名一覧表!$C$3:$G$320,4,0))</f>
        <v/>
      </c>
      <c r="J66" s="14"/>
      <c r="AC66" s="38">
        <v>59</v>
      </c>
      <c r="AD66" s="38" t="str">
        <f t="shared" si="0"/>
        <v/>
      </c>
      <c r="AE66" s="38" t="str">
        <f t="shared" si="1"/>
        <v/>
      </c>
      <c r="AF66" s="38" t="str">
        <f t="shared" si="2"/>
        <v/>
      </c>
      <c r="AG66" s="38" t="str">
        <f t="shared" si="3"/>
        <v/>
      </c>
      <c r="AH66" s="38" t="str">
        <f t="shared" si="4"/>
        <v/>
      </c>
      <c r="AI66" s="38" t="str">
        <f>IF(C66="","",AC66+申込書!$J$3*100+50000)</f>
        <v/>
      </c>
      <c r="AJ66" s="38" t="str">
        <f t="shared" si="5"/>
        <v/>
      </c>
      <c r="AK66" s="38" t="str">
        <f>IF(C66="","",VLOOKUP(H66,学校名一覧表!$C$3:$I$320,6,1))</f>
        <v/>
      </c>
      <c r="AL66" s="38" t="str">
        <f>IF(H66="","",VLOOKUP(H66,学校名一覧表!$C$3:$I$320,2,0))</f>
        <v/>
      </c>
      <c r="AM66" s="38" t="str">
        <f t="shared" si="6"/>
        <v/>
      </c>
      <c r="AN66" s="38" t="str">
        <f t="shared" si="7"/>
        <v/>
      </c>
    </row>
    <row r="67" spans="2:40">
      <c r="B67" s="22">
        <v>60</v>
      </c>
      <c r="C67" s="25"/>
      <c r="D67" s="25"/>
      <c r="E67" s="35"/>
      <c r="F67" s="26"/>
      <c r="G67" s="26"/>
      <c r="H67" s="26"/>
      <c r="I67" s="31" t="str">
        <f>IF(H67="","",VLOOKUP(H67,学校名一覧表!$C$3:$G$320,4,0))</f>
        <v/>
      </c>
      <c r="J67" s="14"/>
      <c r="AC67" s="38">
        <v>60</v>
      </c>
      <c r="AD67" s="38" t="str">
        <f t="shared" si="0"/>
        <v/>
      </c>
      <c r="AE67" s="38" t="str">
        <f t="shared" si="1"/>
        <v/>
      </c>
      <c r="AF67" s="38" t="str">
        <f t="shared" si="2"/>
        <v/>
      </c>
      <c r="AG67" s="38" t="str">
        <f t="shared" si="3"/>
        <v/>
      </c>
      <c r="AH67" s="38" t="str">
        <f t="shared" si="4"/>
        <v/>
      </c>
      <c r="AI67" s="38" t="str">
        <f>IF(C67="","",AC67+申込書!$J$3*100+50000)</f>
        <v/>
      </c>
      <c r="AJ67" s="38" t="str">
        <f t="shared" si="5"/>
        <v/>
      </c>
      <c r="AK67" s="38" t="str">
        <f>IF(C67="","",VLOOKUP(H67,学校名一覧表!$C$3:$I$320,6,1))</f>
        <v/>
      </c>
      <c r="AL67" s="38" t="str">
        <f>IF(H67="","",VLOOKUP(H67,学校名一覧表!$C$3:$I$320,2,0))</f>
        <v/>
      </c>
      <c r="AM67" s="38" t="str">
        <f t="shared" si="6"/>
        <v/>
      </c>
      <c r="AN67" s="38" t="str">
        <f t="shared" si="7"/>
        <v/>
      </c>
    </row>
    <row r="68" spans="2:40">
      <c r="B68" s="22">
        <v>61</v>
      </c>
      <c r="C68" s="25"/>
      <c r="D68" s="25"/>
      <c r="E68" s="35"/>
      <c r="F68" s="26"/>
      <c r="G68" s="26"/>
      <c r="H68" s="26"/>
      <c r="I68" s="31" t="str">
        <f>IF(H68="","",VLOOKUP(H68,学校名一覧表!$C$3:$G$320,4,0))</f>
        <v/>
      </c>
      <c r="J68" s="14"/>
      <c r="AC68" s="38">
        <v>61</v>
      </c>
      <c r="AD68" s="38" t="str">
        <f t="shared" si="0"/>
        <v/>
      </c>
      <c r="AE68" s="38" t="str">
        <f t="shared" si="1"/>
        <v/>
      </c>
      <c r="AF68" s="38" t="str">
        <f t="shared" si="2"/>
        <v/>
      </c>
      <c r="AG68" s="38" t="str">
        <f t="shared" si="3"/>
        <v/>
      </c>
      <c r="AH68" s="38" t="str">
        <f t="shared" si="4"/>
        <v/>
      </c>
      <c r="AI68" s="38" t="str">
        <f>IF(C68="","",AC68+申込書!$J$3*100+50000)</f>
        <v/>
      </c>
      <c r="AJ68" s="38" t="str">
        <f t="shared" si="5"/>
        <v/>
      </c>
      <c r="AK68" s="38" t="str">
        <f>IF(C68="","",VLOOKUP(H68,学校名一覧表!$C$3:$I$320,6,1))</f>
        <v/>
      </c>
      <c r="AL68" s="38" t="str">
        <f>IF(H68="","",VLOOKUP(H68,学校名一覧表!$C$3:$I$320,2,0))</f>
        <v/>
      </c>
      <c r="AM68" s="38" t="str">
        <f t="shared" si="6"/>
        <v/>
      </c>
      <c r="AN68" s="38" t="str">
        <f t="shared" si="7"/>
        <v/>
      </c>
    </row>
    <row r="69" spans="2:40">
      <c r="B69" s="22">
        <v>62</v>
      </c>
      <c r="C69" s="25"/>
      <c r="D69" s="25"/>
      <c r="E69" s="35"/>
      <c r="F69" s="26"/>
      <c r="G69" s="26"/>
      <c r="H69" s="26"/>
      <c r="I69" s="31" t="str">
        <f>IF(H69="","",VLOOKUP(H69,学校名一覧表!$C$3:$G$320,4,0))</f>
        <v/>
      </c>
      <c r="J69" s="14"/>
      <c r="AC69" s="38">
        <v>62</v>
      </c>
      <c r="AD69" s="38" t="str">
        <f t="shared" si="0"/>
        <v/>
      </c>
      <c r="AE69" s="38" t="str">
        <f t="shared" si="1"/>
        <v/>
      </c>
      <c r="AF69" s="38" t="str">
        <f t="shared" si="2"/>
        <v/>
      </c>
      <c r="AG69" s="38" t="str">
        <f t="shared" si="3"/>
        <v/>
      </c>
      <c r="AH69" s="38" t="str">
        <f t="shared" si="4"/>
        <v/>
      </c>
      <c r="AI69" s="38" t="str">
        <f>IF(C69="","",AC69+申込書!$J$3*100+50000)</f>
        <v/>
      </c>
      <c r="AJ69" s="38" t="str">
        <f t="shared" si="5"/>
        <v/>
      </c>
      <c r="AK69" s="38" t="str">
        <f>IF(C69="","",VLOOKUP(H69,学校名一覧表!$C$3:$I$320,6,1))</f>
        <v/>
      </c>
      <c r="AL69" s="38" t="str">
        <f>IF(H69="","",VLOOKUP(H69,学校名一覧表!$C$3:$I$320,2,0))</f>
        <v/>
      </c>
      <c r="AM69" s="38" t="str">
        <f t="shared" si="6"/>
        <v/>
      </c>
      <c r="AN69" s="38" t="str">
        <f t="shared" si="7"/>
        <v/>
      </c>
    </row>
    <row r="70" spans="2:40">
      <c r="B70" s="22">
        <v>63</v>
      </c>
      <c r="C70" s="25"/>
      <c r="D70" s="25"/>
      <c r="E70" s="35"/>
      <c r="F70" s="26"/>
      <c r="G70" s="26"/>
      <c r="H70" s="26"/>
      <c r="I70" s="31" t="str">
        <f>IF(H70="","",VLOOKUP(H70,学校名一覧表!$C$3:$G$320,4,0))</f>
        <v/>
      </c>
      <c r="J70" s="14"/>
      <c r="AC70" s="38">
        <v>63</v>
      </c>
      <c r="AD70" s="38" t="str">
        <f t="shared" si="0"/>
        <v/>
      </c>
      <c r="AE70" s="38" t="str">
        <f t="shared" si="1"/>
        <v/>
      </c>
      <c r="AF70" s="38" t="str">
        <f t="shared" si="2"/>
        <v/>
      </c>
      <c r="AG70" s="38" t="str">
        <f t="shared" si="3"/>
        <v/>
      </c>
      <c r="AH70" s="38" t="str">
        <f t="shared" si="4"/>
        <v/>
      </c>
      <c r="AI70" s="38" t="str">
        <f>IF(C70="","",AC70+申込書!$J$3*100+50000)</f>
        <v/>
      </c>
      <c r="AJ70" s="38" t="str">
        <f t="shared" si="5"/>
        <v/>
      </c>
      <c r="AK70" s="38" t="str">
        <f>IF(C70="","",VLOOKUP(H70,学校名一覧表!$C$3:$I$320,6,1))</f>
        <v/>
      </c>
      <c r="AL70" s="38" t="str">
        <f>IF(H70="","",VLOOKUP(H70,学校名一覧表!$C$3:$I$320,2,0))</f>
        <v/>
      </c>
      <c r="AM70" s="38" t="str">
        <f t="shared" si="6"/>
        <v/>
      </c>
      <c r="AN70" s="38" t="str">
        <f t="shared" si="7"/>
        <v/>
      </c>
    </row>
    <row r="71" spans="2:40">
      <c r="B71" s="22">
        <v>64</v>
      </c>
      <c r="C71" s="25"/>
      <c r="D71" s="25"/>
      <c r="E71" s="35"/>
      <c r="F71" s="26"/>
      <c r="G71" s="26"/>
      <c r="H71" s="26"/>
      <c r="I71" s="31" t="str">
        <f>IF(H71="","",VLOOKUP(H71,学校名一覧表!$C$3:$G$320,4,0))</f>
        <v/>
      </c>
      <c r="J71" s="14"/>
      <c r="AC71" s="38">
        <v>64</v>
      </c>
      <c r="AD71" s="38" t="str">
        <f t="shared" si="0"/>
        <v/>
      </c>
      <c r="AE71" s="38" t="str">
        <f t="shared" si="1"/>
        <v/>
      </c>
      <c r="AF71" s="38" t="str">
        <f t="shared" si="2"/>
        <v/>
      </c>
      <c r="AG71" s="38" t="str">
        <f t="shared" si="3"/>
        <v/>
      </c>
      <c r="AH71" s="38" t="str">
        <f t="shared" si="4"/>
        <v/>
      </c>
      <c r="AI71" s="38" t="str">
        <f>IF(C71="","",AC71+申込書!$J$3*100+50000)</f>
        <v/>
      </c>
      <c r="AJ71" s="38" t="str">
        <f t="shared" si="5"/>
        <v/>
      </c>
      <c r="AK71" s="38" t="str">
        <f>IF(C71="","",VLOOKUP(H71,学校名一覧表!$C$3:$I$320,6,1))</f>
        <v/>
      </c>
      <c r="AL71" s="38" t="str">
        <f>IF(H71="","",VLOOKUP(H71,学校名一覧表!$C$3:$I$320,2,0))</f>
        <v/>
      </c>
      <c r="AM71" s="38" t="str">
        <f t="shared" si="6"/>
        <v/>
      </c>
      <c r="AN71" s="38" t="str">
        <f t="shared" si="7"/>
        <v/>
      </c>
    </row>
    <row r="72" spans="2:40">
      <c r="B72" s="22">
        <v>65</v>
      </c>
      <c r="C72" s="25"/>
      <c r="D72" s="25"/>
      <c r="E72" s="35"/>
      <c r="F72" s="26"/>
      <c r="G72" s="26"/>
      <c r="H72" s="26"/>
      <c r="I72" s="31" t="str">
        <f>IF(H72="","",VLOOKUP(H72,学校名一覧表!$C$3:$G$320,4,0))</f>
        <v/>
      </c>
      <c r="J72" s="14"/>
      <c r="AC72" s="38">
        <v>65</v>
      </c>
      <c r="AD72" s="38" t="str">
        <f t="shared" si="0"/>
        <v/>
      </c>
      <c r="AE72" s="38" t="str">
        <f t="shared" si="1"/>
        <v/>
      </c>
      <c r="AF72" s="38" t="str">
        <f t="shared" si="2"/>
        <v/>
      </c>
      <c r="AG72" s="38" t="str">
        <f t="shared" si="3"/>
        <v/>
      </c>
      <c r="AH72" s="38" t="str">
        <f t="shared" si="4"/>
        <v/>
      </c>
      <c r="AI72" s="38" t="str">
        <f>IF(C72="","",AC72+申込書!$J$3*100+50000)</f>
        <v/>
      </c>
      <c r="AJ72" s="38" t="str">
        <f t="shared" si="5"/>
        <v/>
      </c>
      <c r="AK72" s="38" t="str">
        <f>IF(C72="","",VLOOKUP(H72,学校名一覧表!$C$3:$I$320,6,1))</f>
        <v/>
      </c>
      <c r="AL72" s="38" t="str">
        <f>IF(H72="","",VLOOKUP(H72,学校名一覧表!$C$3:$I$320,2,0))</f>
        <v/>
      </c>
      <c r="AM72" s="38" t="str">
        <f t="shared" si="6"/>
        <v/>
      </c>
      <c r="AN72" s="38" t="str">
        <f t="shared" si="7"/>
        <v/>
      </c>
    </row>
    <row r="73" spans="2:40">
      <c r="B73" s="22">
        <v>66</v>
      </c>
      <c r="C73" s="25"/>
      <c r="D73" s="25"/>
      <c r="E73" s="35"/>
      <c r="F73" s="26"/>
      <c r="G73" s="26"/>
      <c r="H73" s="26"/>
      <c r="I73" s="31" t="str">
        <f>IF(H73="","",VLOOKUP(H73,学校名一覧表!$C$3:$G$320,4,0))</f>
        <v/>
      </c>
      <c r="J73" s="14"/>
      <c r="AC73" s="38">
        <v>66</v>
      </c>
      <c r="AD73" s="38" t="str">
        <f t="shared" ref="AD73:AD107" si="8">IF(C73="","",C73&amp;"　"&amp;D73)</f>
        <v/>
      </c>
      <c r="AE73" s="38" t="str">
        <f t="shared" ref="AE73:AE107" si="9">IF(I73="","",I73)</f>
        <v/>
      </c>
      <c r="AF73" s="38" t="str">
        <f t="shared" ref="AF73:AF107" si="10">IF(E73="","",E73)</f>
        <v/>
      </c>
      <c r="AG73" s="38" t="str">
        <f t="shared" ref="AG73:AG107" si="11">IF(F73="４年",4,IF(F73="５年",5,IF(F73="６年",6,"")))</f>
        <v/>
      </c>
      <c r="AH73" s="38" t="str">
        <f t="shared" ref="AH73:AH107" si="12">IF(G73="男",1,IF(G73="女",2,""))</f>
        <v/>
      </c>
      <c r="AI73" s="38" t="str">
        <f>IF(C73="","",AC73+申込書!$J$3*100+50000)</f>
        <v/>
      </c>
      <c r="AJ73" s="38" t="str">
        <f t="shared" ref="AJ73:AJ107" si="13">IF(C73="","",AI73+AH73*100000000)</f>
        <v/>
      </c>
      <c r="AK73" s="38" t="str">
        <f>IF(C73="","",VLOOKUP(H73,学校名一覧表!$C$3:$I$320,6,1))</f>
        <v/>
      </c>
      <c r="AL73" s="38" t="str">
        <f>IF(H73="","",VLOOKUP(H73,学校名一覧表!$C$3:$I$320,2,0))</f>
        <v/>
      </c>
      <c r="AM73" s="38" t="str">
        <f t="shared" ref="AM73:AM107" si="14">IF(AD73="","",AD73&amp;"("&amp;AG73&amp;")")</f>
        <v/>
      </c>
      <c r="AN73" s="38" t="str">
        <f t="shared" ref="AN73:AN107" si="15">IF(E73="","",E73)</f>
        <v/>
      </c>
    </row>
    <row r="74" spans="2:40">
      <c r="B74" s="22">
        <v>67</v>
      </c>
      <c r="C74" s="25"/>
      <c r="D74" s="25"/>
      <c r="E74" s="35"/>
      <c r="F74" s="26"/>
      <c r="G74" s="26"/>
      <c r="H74" s="26"/>
      <c r="I74" s="31" t="str">
        <f>IF(H74="","",VLOOKUP(H74,学校名一覧表!$C$3:$G$320,4,0))</f>
        <v/>
      </c>
      <c r="J74" s="14"/>
      <c r="AC74" s="38">
        <v>67</v>
      </c>
      <c r="AD74" s="38" t="str">
        <f t="shared" si="8"/>
        <v/>
      </c>
      <c r="AE74" s="38" t="str">
        <f t="shared" si="9"/>
        <v/>
      </c>
      <c r="AF74" s="38" t="str">
        <f t="shared" si="10"/>
        <v/>
      </c>
      <c r="AG74" s="38" t="str">
        <f t="shared" si="11"/>
        <v/>
      </c>
      <c r="AH74" s="38" t="str">
        <f t="shared" si="12"/>
        <v/>
      </c>
      <c r="AI74" s="38" t="str">
        <f>IF(C74="","",AC74+申込書!$J$3*100+50000)</f>
        <v/>
      </c>
      <c r="AJ74" s="38" t="str">
        <f t="shared" si="13"/>
        <v/>
      </c>
      <c r="AK74" s="38" t="str">
        <f>IF(C74="","",VLOOKUP(H74,学校名一覧表!$C$3:$I$320,6,1))</f>
        <v/>
      </c>
      <c r="AL74" s="38" t="str">
        <f>IF(H74="","",VLOOKUP(H74,学校名一覧表!$C$3:$I$320,2,0))</f>
        <v/>
      </c>
      <c r="AM74" s="38" t="str">
        <f t="shared" si="14"/>
        <v/>
      </c>
      <c r="AN74" s="38" t="str">
        <f t="shared" si="15"/>
        <v/>
      </c>
    </row>
    <row r="75" spans="2:40">
      <c r="B75" s="22">
        <v>68</v>
      </c>
      <c r="C75" s="25"/>
      <c r="D75" s="25"/>
      <c r="E75" s="35"/>
      <c r="F75" s="26"/>
      <c r="G75" s="26"/>
      <c r="H75" s="26"/>
      <c r="I75" s="31" t="str">
        <f>IF(H75="","",VLOOKUP(H75,学校名一覧表!$C$3:$G$320,4,0))</f>
        <v/>
      </c>
      <c r="J75" s="14"/>
      <c r="AC75" s="38">
        <v>68</v>
      </c>
      <c r="AD75" s="38" t="str">
        <f t="shared" si="8"/>
        <v/>
      </c>
      <c r="AE75" s="38" t="str">
        <f t="shared" si="9"/>
        <v/>
      </c>
      <c r="AF75" s="38" t="str">
        <f t="shared" si="10"/>
        <v/>
      </c>
      <c r="AG75" s="38" t="str">
        <f t="shared" si="11"/>
        <v/>
      </c>
      <c r="AH75" s="38" t="str">
        <f t="shared" si="12"/>
        <v/>
      </c>
      <c r="AI75" s="38" t="str">
        <f>IF(C75="","",AC75+申込書!$J$3*100+50000)</f>
        <v/>
      </c>
      <c r="AJ75" s="38" t="str">
        <f t="shared" si="13"/>
        <v/>
      </c>
      <c r="AK75" s="38" t="str">
        <f>IF(C75="","",VLOOKUP(H75,学校名一覧表!$C$3:$I$320,6,1))</f>
        <v/>
      </c>
      <c r="AL75" s="38" t="str">
        <f>IF(H75="","",VLOOKUP(H75,学校名一覧表!$C$3:$I$320,2,0))</f>
        <v/>
      </c>
      <c r="AM75" s="38" t="str">
        <f t="shared" si="14"/>
        <v/>
      </c>
      <c r="AN75" s="38" t="str">
        <f t="shared" si="15"/>
        <v/>
      </c>
    </row>
    <row r="76" spans="2:40">
      <c r="B76" s="22">
        <v>69</v>
      </c>
      <c r="C76" s="25"/>
      <c r="D76" s="25"/>
      <c r="E76" s="35"/>
      <c r="F76" s="26"/>
      <c r="G76" s="26"/>
      <c r="H76" s="26"/>
      <c r="I76" s="31" t="str">
        <f>IF(H76="","",VLOOKUP(H76,学校名一覧表!$C$3:$G$320,4,0))</f>
        <v/>
      </c>
      <c r="J76" s="14"/>
      <c r="AC76" s="38">
        <v>69</v>
      </c>
      <c r="AD76" s="38" t="str">
        <f t="shared" si="8"/>
        <v/>
      </c>
      <c r="AE76" s="38" t="str">
        <f t="shared" si="9"/>
        <v/>
      </c>
      <c r="AF76" s="38" t="str">
        <f t="shared" si="10"/>
        <v/>
      </c>
      <c r="AG76" s="38" t="str">
        <f t="shared" si="11"/>
        <v/>
      </c>
      <c r="AH76" s="38" t="str">
        <f t="shared" si="12"/>
        <v/>
      </c>
      <c r="AI76" s="38" t="str">
        <f>IF(C76="","",AC76+申込書!$J$3*100+50000)</f>
        <v/>
      </c>
      <c r="AJ76" s="38" t="str">
        <f t="shared" si="13"/>
        <v/>
      </c>
      <c r="AK76" s="38" t="str">
        <f>IF(C76="","",VLOOKUP(H76,学校名一覧表!$C$3:$I$320,6,1))</f>
        <v/>
      </c>
      <c r="AL76" s="38" t="str">
        <f>IF(H76="","",VLOOKUP(H76,学校名一覧表!$C$3:$I$320,2,0))</f>
        <v/>
      </c>
      <c r="AM76" s="38" t="str">
        <f t="shared" si="14"/>
        <v/>
      </c>
      <c r="AN76" s="38" t="str">
        <f t="shared" si="15"/>
        <v/>
      </c>
    </row>
    <row r="77" spans="2:40">
      <c r="B77" s="22">
        <v>70</v>
      </c>
      <c r="C77" s="25"/>
      <c r="D77" s="25"/>
      <c r="E77" s="35"/>
      <c r="F77" s="26"/>
      <c r="G77" s="26"/>
      <c r="H77" s="26"/>
      <c r="I77" s="31" t="str">
        <f>IF(H77="","",VLOOKUP(H77,学校名一覧表!$C$3:$G$320,4,0))</f>
        <v/>
      </c>
      <c r="J77" s="14"/>
      <c r="AC77" s="38">
        <v>70</v>
      </c>
      <c r="AD77" s="38" t="str">
        <f t="shared" si="8"/>
        <v/>
      </c>
      <c r="AE77" s="38" t="str">
        <f t="shared" si="9"/>
        <v/>
      </c>
      <c r="AF77" s="38" t="str">
        <f t="shared" si="10"/>
        <v/>
      </c>
      <c r="AG77" s="38" t="str">
        <f t="shared" si="11"/>
        <v/>
      </c>
      <c r="AH77" s="38" t="str">
        <f t="shared" si="12"/>
        <v/>
      </c>
      <c r="AI77" s="38" t="str">
        <f>IF(C77="","",AC77+申込書!$J$3*100+50000)</f>
        <v/>
      </c>
      <c r="AJ77" s="38" t="str">
        <f t="shared" si="13"/>
        <v/>
      </c>
      <c r="AK77" s="38" t="str">
        <f>IF(C77="","",VLOOKUP(H77,学校名一覧表!$C$3:$I$320,6,1))</f>
        <v/>
      </c>
      <c r="AL77" s="38" t="str">
        <f>IF(H77="","",VLOOKUP(H77,学校名一覧表!$C$3:$I$320,2,0))</f>
        <v/>
      </c>
      <c r="AM77" s="38" t="str">
        <f t="shared" si="14"/>
        <v/>
      </c>
      <c r="AN77" s="38" t="str">
        <f t="shared" si="15"/>
        <v/>
      </c>
    </row>
    <row r="78" spans="2:40">
      <c r="B78" s="22">
        <v>71</v>
      </c>
      <c r="C78" s="25"/>
      <c r="D78" s="25"/>
      <c r="E78" s="35"/>
      <c r="F78" s="26"/>
      <c r="G78" s="26"/>
      <c r="H78" s="26"/>
      <c r="I78" s="31" t="str">
        <f>IF(H78="","",VLOOKUP(H78,学校名一覧表!$C$3:$G$320,4,0))</f>
        <v/>
      </c>
      <c r="J78" s="14"/>
      <c r="AC78" s="38">
        <v>71</v>
      </c>
      <c r="AD78" s="38" t="str">
        <f t="shared" si="8"/>
        <v/>
      </c>
      <c r="AE78" s="38" t="str">
        <f t="shared" si="9"/>
        <v/>
      </c>
      <c r="AF78" s="38" t="str">
        <f t="shared" si="10"/>
        <v/>
      </c>
      <c r="AG78" s="38" t="str">
        <f t="shared" si="11"/>
        <v/>
      </c>
      <c r="AH78" s="38" t="str">
        <f t="shared" si="12"/>
        <v/>
      </c>
      <c r="AI78" s="38" t="str">
        <f>IF(C78="","",AC78+申込書!$J$3*100+50000)</f>
        <v/>
      </c>
      <c r="AJ78" s="38" t="str">
        <f t="shared" si="13"/>
        <v/>
      </c>
      <c r="AK78" s="38" t="str">
        <f>IF(C78="","",VLOOKUP(H78,学校名一覧表!$C$3:$I$320,6,1))</f>
        <v/>
      </c>
      <c r="AL78" s="38" t="str">
        <f>IF(H78="","",VLOOKUP(H78,学校名一覧表!$C$3:$I$320,2,0))</f>
        <v/>
      </c>
      <c r="AM78" s="38" t="str">
        <f t="shared" si="14"/>
        <v/>
      </c>
      <c r="AN78" s="38" t="str">
        <f t="shared" si="15"/>
        <v/>
      </c>
    </row>
    <row r="79" spans="2:40">
      <c r="B79" s="22">
        <v>72</v>
      </c>
      <c r="C79" s="25"/>
      <c r="D79" s="25"/>
      <c r="E79" s="35"/>
      <c r="F79" s="26"/>
      <c r="G79" s="26"/>
      <c r="H79" s="26"/>
      <c r="I79" s="31" t="str">
        <f>IF(H79="","",VLOOKUP(H79,学校名一覧表!$C$3:$G$320,4,0))</f>
        <v/>
      </c>
      <c r="J79" s="14"/>
      <c r="AC79" s="38">
        <v>72</v>
      </c>
      <c r="AD79" s="38" t="str">
        <f t="shared" si="8"/>
        <v/>
      </c>
      <c r="AE79" s="38" t="str">
        <f t="shared" si="9"/>
        <v/>
      </c>
      <c r="AF79" s="38" t="str">
        <f t="shared" si="10"/>
        <v/>
      </c>
      <c r="AG79" s="38" t="str">
        <f t="shared" si="11"/>
        <v/>
      </c>
      <c r="AH79" s="38" t="str">
        <f t="shared" si="12"/>
        <v/>
      </c>
      <c r="AI79" s="38" t="str">
        <f>IF(C79="","",AC79+申込書!$J$3*100+50000)</f>
        <v/>
      </c>
      <c r="AJ79" s="38" t="str">
        <f t="shared" si="13"/>
        <v/>
      </c>
      <c r="AK79" s="38" t="str">
        <f>IF(C79="","",VLOOKUP(H79,学校名一覧表!$C$3:$I$320,6,1))</f>
        <v/>
      </c>
      <c r="AL79" s="38" t="str">
        <f>IF(H79="","",VLOOKUP(H79,学校名一覧表!$C$3:$I$320,2,0))</f>
        <v/>
      </c>
      <c r="AM79" s="38" t="str">
        <f t="shared" si="14"/>
        <v/>
      </c>
      <c r="AN79" s="38" t="str">
        <f t="shared" si="15"/>
        <v/>
      </c>
    </row>
    <row r="80" spans="2:40">
      <c r="B80" s="22">
        <v>73</v>
      </c>
      <c r="C80" s="25"/>
      <c r="D80" s="25"/>
      <c r="E80" s="35"/>
      <c r="F80" s="26"/>
      <c r="G80" s="26"/>
      <c r="H80" s="26"/>
      <c r="I80" s="31" t="str">
        <f>IF(H80="","",VLOOKUP(H80,学校名一覧表!$C$3:$G$320,4,0))</f>
        <v/>
      </c>
      <c r="J80" s="14"/>
      <c r="AC80" s="38">
        <v>73</v>
      </c>
      <c r="AD80" s="38" t="str">
        <f t="shared" si="8"/>
        <v/>
      </c>
      <c r="AE80" s="38" t="str">
        <f t="shared" si="9"/>
        <v/>
      </c>
      <c r="AF80" s="38" t="str">
        <f t="shared" si="10"/>
        <v/>
      </c>
      <c r="AG80" s="38" t="str">
        <f t="shared" si="11"/>
        <v/>
      </c>
      <c r="AH80" s="38" t="str">
        <f t="shared" si="12"/>
        <v/>
      </c>
      <c r="AI80" s="38" t="str">
        <f>IF(C80="","",AC80+申込書!$J$3*100+50000)</f>
        <v/>
      </c>
      <c r="AJ80" s="38" t="str">
        <f t="shared" si="13"/>
        <v/>
      </c>
      <c r="AK80" s="38" t="str">
        <f>IF(C80="","",VLOOKUP(H80,学校名一覧表!$C$3:$I$320,6,1))</f>
        <v/>
      </c>
      <c r="AL80" s="38" t="str">
        <f>IF(H80="","",VLOOKUP(H80,学校名一覧表!$C$3:$I$320,2,0))</f>
        <v/>
      </c>
      <c r="AM80" s="38" t="str">
        <f t="shared" si="14"/>
        <v/>
      </c>
      <c r="AN80" s="38" t="str">
        <f t="shared" si="15"/>
        <v/>
      </c>
    </row>
    <row r="81" spans="2:40">
      <c r="B81" s="22">
        <v>74</v>
      </c>
      <c r="C81" s="25"/>
      <c r="D81" s="25"/>
      <c r="E81" s="35"/>
      <c r="F81" s="26"/>
      <c r="G81" s="26"/>
      <c r="H81" s="26"/>
      <c r="I81" s="31" t="str">
        <f>IF(H81="","",VLOOKUP(H81,学校名一覧表!$C$3:$G$320,4,0))</f>
        <v/>
      </c>
      <c r="J81" s="14"/>
      <c r="AC81" s="38">
        <v>74</v>
      </c>
      <c r="AD81" s="38" t="str">
        <f t="shared" si="8"/>
        <v/>
      </c>
      <c r="AE81" s="38" t="str">
        <f t="shared" si="9"/>
        <v/>
      </c>
      <c r="AF81" s="38" t="str">
        <f t="shared" si="10"/>
        <v/>
      </c>
      <c r="AG81" s="38" t="str">
        <f t="shared" si="11"/>
        <v/>
      </c>
      <c r="AH81" s="38" t="str">
        <f t="shared" si="12"/>
        <v/>
      </c>
      <c r="AI81" s="38" t="str">
        <f>IF(C81="","",AC81+申込書!$J$3*100+50000)</f>
        <v/>
      </c>
      <c r="AJ81" s="38" t="str">
        <f t="shared" si="13"/>
        <v/>
      </c>
      <c r="AK81" s="38" t="str">
        <f>IF(C81="","",VLOOKUP(H81,学校名一覧表!$C$3:$I$320,6,1))</f>
        <v/>
      </c>
      <c r="AL81" s="38" t="str">
        <f>IF(H81="","",VLOOKUP(H81,学校名一覧表!$C$3:$I$320,2,0))</f>
        <v/>
      </c>
      <c r="AM81" s="38" t="str">
        <f t="shared" si="14"/>
        <v/>
      </c>
      <c r="AN81" s="38" t="str">
        <f t="shared" si="15"/>
        <v/>
      </c>
    </row>
    <row r="82" spans="2:40">
      <c r="B82" s="22">
        <v>75</v>
      </c>
      <c r="C82" s="25"/>
      <c r="D82" s="25"/>
      <c r="E82" s="35"/>
      <c r="F82" s="26"/>
      <c r="G82" s="26"/>
      <c r="H82" s="26"/>
      <c r="I82" s="31" t="str">
        <f>IF(H82="","",VLOOKUP(H82,学校名一覧表!$C$3:$G$320,4,0))</f>
        <v/>
      </c>
      <c r="J82" s="14"/>
      <c r="AC82" s="38">
        <v>75</v>
      </c>
      <c r="AD82" s="38" t="str">
        <f t="shared" si="8"/>
        <v/>
      </c>
      <c r="AE82" s="38" t="str">
        <f t="shared" si="9"/>
        <v/>
      </c>
      <c r="AF82" s="38" t="str">
        <f t="shared" si="10"/>
        <v/>
      </c>
      <c r="AG82" s="38" t="str">
        <f t="shared" si="11"/>
        <v/>
      </c>
      <c r="AH82" s="38" t="str">
        <f t="shared" si="12"/>
        <v/>
      </c>
      <c r="AI82" s="38" t="str">
        <f>IF(C82="","",AC82+申込書!$J$3*100+50000)</f>
        <v/>
      </c>
      <c r="AJ82" s="38" t="str">
        <f t="shared" si="13"/>
        <v/>
      </c>
      <c r="AK82" s="38" t="str">
        <f>IF(C82="","",VLOOKUP(H82,学校名一覧表!$C$3:$I$320,6,1))</f>
        <v/>
      </c>
      <c r="AL82" s="38" t="str">
        <f>IF(H82="","",VLOOKUP(H82,学校名一覧表!$C$3:$I$320,2,0))</f>
        <v/>
      </c>
      <c r="AM82" s="38" t="str">
        <f t="shared" si="14"/>
        <v/>
      </c>
      <c r="AN82" s="38" t="str">
        <f t="shared" si="15"/>
        <v/>
      </c>
    </row>
    <row r="83" spans="2:40">
      <c r="B83" s="22">
        <v>76</v>
      </c>
      <c r="C83" s="25"/>
      <c r="D83" s="25"/>
      <c r="E83" s="35"/>
      <c r="F83" s="26"/>
      <c r="G83" s="26"/>
      <c r="H83" s="26"/>
      <c r="I83" s="31" t="str">
        <f>IF(H83="","",VLOOKUP(H83,学校名一覧表!$C$3:$G$320,4,0))</f>
        <v/>
      </c>
      <c r="J83" s="14"/>
      <c r="AC83" s="38">
        <v>76</v>
      </c>
      <c r="AD83" s="38" t="str">
        <f t="shared" si="8"/>
        <v/>
      </c>
      <c r="AE83" s="38" t="str">
        <f t="shared" si="9"/>
        <v/>
      </c>
      <c r="AF83" s="38" t="str">
        <f t="shared" si="10"/>
        <v/>
      </c>
      <c r="AG83" s="38" t="str">
        <f t="shared" si="11"/>
        <v/>
      </c>
      <c r="AH83" s="38" t="str">
        <f t="shared" si="12"/>
        <v/>
      </c>
      <c r="AI83" s="38" t="str">
        <f>IF(C83="","",AC83+申込書!$J$3*100+50000)</f>
        <v/>
      </c>
      <c r="AJ83" s="38" t="str">
        <f t="shared" si="13"/>
        <v/>
      </c>
      <c r="AK83" s="38" t="str">
        <f>IF(C83="","",VLOOKUP(H83,学校名一覧表!$C$3:$I$320,6,1))</f>
        <v/>
      </c>
      <c r="AL83" s="38" t="str">
        <f>IF(H83="","",VLOOKUP(H83,学校名一覧表!$C$3:$I$320,2,0))</f>
        <v/>
      </c>
      <c r="AM83" s="38" t="str">
        <f t="shared" si="14"/>
        <v/>
      </c>
      <c r="AN83" s="38" t="str">
        <f t="shared" si="15"/>
        <v/>
      </c>
    </row>
    <row r="84" spans="2:40">
      <c r="B84" s="22">
        <v>77</v>
      </c>
      <c r="C84" s="25"/>
      <c r="D84" s="25"/>
      <c r="E84" s="35"/>
      <c r="F84" s="26"/>
      <c r="G84" s="26"/>
      <c r="H84" s="26"/>
      <c r="I84" s="31" t="str">
        <f>IF(H84="","",VLOOKUP(H84,学校名一覧表!$C$3:$G$320,4,0))</f>
        <v/>
      </c>
      <c r="J84" s="14"/>
      <c r="AC84" s="38">
        <v>77</v>
      </c>
      <c r="AD84" s="38" t="str">
        <f t="shared" si="8"/>
        <v/>
      </c>
      <c r="AE84" s="38" t="str">
        <f t="shared" si="9"/>
        <v/>
      </c>
      <c r="AF84" s="38" t="str">
        <f t="shared" si="10"/>
        <v/>
      </c>
      <c r="AG84" s="38" t="str">
        <f t="shared" si="11"/>
        <v/>
      </c>
      <c r="AH84" s="38" t="str">
        <f t="shared" si="12"/>
        <v/>
      </c>
      <c r="AI84" s="38" t="str">
        <f>IF(C84="","",AC84+申込書!$J$3*100+50000)</f>
        <v/>
      </c>
      <c r="AJ84" s="38" t="str">
        <f t="shared" si="13"/>
        <v/>
      </c>
      <c r="AK84" s="38" t="str">
        <f>IF(C84="","",VLOOKUP(H84,学校名一覧表!$C$3:$I$320,6,1))</f>
        <v/>
      </c>
      <c r="AL84" s="38" t="str">
        <f>IF(H84="","",VLOOKUP(H84,学校名一覧表!$C$3:$I$320,2,0))</f>
        <v/>
      </c>
      <c r="AM84" s="38" t="str">
        <f t="shared" si="14"/>
        <v/>
      </c>
      <c r="AN84" s="38" t="str">
        <f t="shared" si="15"/>
        <v/>
      </c>
    </row>
    <row r="85" spans="2:40">
      <c r="B85" s="22">
        <v>78</v>
      </c>
      <c r="C85" s="25"/>
      <c r="D85" s="25"/>
      <c r="E85" s="35"/>
      <c r="F85" s="26"/>
      <c r="G85" s="26"/>
      <c r="H85" s="26"/>
      <c r="I85" s="31" t="str">
        <f>IF(H85="","",VLOOKUP(H85,学校名一覧表!$C$3:$G$320,4,0))</f>
        <v/>
      </c>
      <c r="J85" s="14"/>
      <c r="AC85" s="38">
        <v>78</v>
      </c>
      <c r="AD85" s="38" t="str">
        <f t="shared" si="8"/>
        <v/>
      </c>
      <c r="AE85" s="38" t="str">
        <f t="shared" si="9"/>
        <v/>
      </c>
      <c r="AF85" s="38" t="str">
        <f t="shared" si="10"/>
        <v/>
      </c>
      <c r="AG85" s="38" t="str">
        <f t="shared" si="11"/>
        <v/>
      </c>
      <c r="AH85" s="38" t="str">
        <f t="shared" si="12"/>
        <v/>
      </c>
      <c r="AI85" s="38" t="str">
        <f>IF(C85="","",AC85+申込書!$J$3*100+50000)</f>
        <v/>
      </c>
      <c r="AJ85" s="38" t="str">
        <f t="shared" si="13"/>
        <v/>
      </c>
      <c r="AK85" s="38" t="str">
        <f>IF(C85="","",VLOOKUP(H85,学校名一覧表!$C$3:$I$320,6,1))</f>
        <v/>
      </c>
      <c r="AL85" s="38" t="str">
        <f>IF(H85="","",VLOOKUP(H85,学校名一覧表!$C$3:$I$320,2,0))</f>
        <v/>
      </c>
      <c r="AM85" s="38" t="str">
        <f t="shared" si="14"/>
        <v/>
      </c>
      <c r="AN85" s="38" t="str">
        <f t="shared" si="15"/>
        <v/>
      </c>
    </row>
    <row r="86" spans="2:40">
      <c r="B86" s="22">
        <v>79</v>
      </c>
      <c r="C86" s="25"/>
      <c r="D86" s="25"/>
      <c r="E86" s="35"/>
      <c r="F86" s="26"/>
      <c r="G86" s="26"/>
      <c r="H86" s="26"/>
      <c r="I86" s="31" t="str">
        <f>IF(H86="","",VLOOKUP(H86,学校名一覧表!$C$3:$G$320,4,0))</f>
        <v/>
      </c>
      <c r="J86" s="14"/>
      <c r="AC86" s="38">
        <v>79</v>
      </c>
      <c r="AD86" s="38" t="str">
        <f t="shared" si="8"/>
        <v/>
      </c>
      <c r="AE86" s="38" t="str">
        <f t="shared" si="9"/>
        <v/>
      </c>
      <c r="AF86" s="38" t="str">
        <f t="shared" si="10"/>
        <v/>
      </c>
      <c r="AG86" s="38" t="str">
        <f t="shared" si="11"/>
        <v/>
      </c>
      <c r="AH86" s="38" t="str">
        <f t="shared" si="12"/>
        <v/>
      </c>
      <c r="AI86" s="38" t="str">
        <f>IF(C86="","",AC86+申込書!$J$3*100+50000)</f>
        <v/>
      </c>
      <c r="AJ86" s="38" t="str">
        <f t="shared" si="13"/>
        <v/>
      </c>
      <c r="AK86" s="38" t="str">
        <f>IF(C86="","",VLOOKUP(H86,学校名一覧表!$C$3:$I$320,6,1))</f>
        <v/>
      </c>
      <c r="AL86" s="38" t="str">
        <f>IF(H86="","",VLOOKUP(H86,学校名一覧表!$C$3:$I$320,2,0))</f>
        <v/>
      </c>
      <c r="AM86" s="38" t="str">
        <f t="shared" si="14"/>
        <v/>
      </c>
      <c r="AN86" s="38" t="str">
        <f t="shared" si="15"/>
        <v/>
      </c>
    </row>
    <row r="87" spans="2:40">
      <c r="B87" s="22">
        <v>80</v>
      </c>
      <c r="C87" s="25"/>
      <c r="D87" s="25"/>
      <c r="E87" s="35"/>
      <c r="F87" s="26"/>
      <c r="G87" s="26"/>
      <c r="H87" s="26"/>
      <c r="I87" s="31" t="str">
        <f>IF(H87="","",VLOOKUP(H87,学校名一覧表!$C$3:$G$320,4,0))</f>
        <v/>
      </c>
      <c r="J87" s="14"/>
      <c r="AC87" s="38">
        <v>80</v>
      </c>
      <c r="AD87" s="38" t="str">
        <f t="shared" si="8"/>
        <v/>
      </c>
      <c r="AE87" s="38" t="str">
        <f t="shared" si="9"/>
        <v/>
      </c>
      <c r="AF87" s="38" t="str">
        <f t="shared" si="10"/>
        <v/>
      </c>
      <c r="AG87" s="38" t="str">
        <f t="shared" si="11"/>
        <v/>
      </c>
      <c r="AH87" s="38" t="str">
        <f t="shared" si="12"/>
        <v/>
      </c>
      <c r="AI87" s="38" t="str">
        <f>IF(C87="","",AC87+申込書!$J$3*100+50000)</f>
        <v/>
      </c>
      <c r="AJ87" s="38" t="str">
        <f t="shared" si="13"/>
        <v/>
      </c>
      <c r="AK87" s="38" t="str">
        <f>IF(C87="","",VLOOKUP(H87,学校名一覧表!$C$3:$I$320,6,1))</f>
        <v/>
      </c>
      <c r="AL87" s="38" t="str">
        <f>IF(H87="","",VLOOKUP(H87,学校名一覧表!$C$3:$I$320,2,0))</f>
        <v/>
      </c>
      <c r="AM87" s="38" t="str">
        <f t="shared" si="14"/>
        <v/>
      </c>
      <c r="AN87" s="38" t="str">
        <f t="shared" si="15"/>
        <v/>
      </c>
    </row>
    <row r="88" spans="2:40">
      <c r="B88" s="22">
        <v>81</v>
      </c>
      <c r="C88" s="25"/>
      <c r="D88" s="25"/>
      <c r="E88" s="35"/>
      <c r="F88" s="26"/>
      <c r="G88" s="26"/>
      <c r="H88" s="26"/>
      <c r="I88" s="31" t="str">
        <f>IF(H88="","",VLOOKUP(H88,学校名一覧表!$C$3:$G$320,4,0))</f>
        <v/>
      </c>
      <c r="J88" s="14"/>
      <c r="AC88" s="38">
        <v>81</v>
      </c>
      <c r="AD88" s="38" t="str">
        <f t="shared" si="8"/>
        <v/>
      </c>
      <c r="AE88" s="38" t="str">
        <f t="shared" si="9"/>
        <v/>
      </c>
      <c r="AF88" s="38" t="str">
        <f t="shared" si="10"/>
        <v/>
      </c>
      <c r="AG88" s="38" t="str">
        <f t="shared" si="11"/>
        <v/>
      </c>
      <c r="AH88" s="38" t="str">
        <f t="shared" si="12"/>
        <v/>
      </c>
      <c r="AI88" s="38" t="str">
        <f>IF(C88="","",AC88+申込書!$J$3*100+50000)</f>
        <v/>
      </c>
      <c r="AJ88" s="38" t="str">
        <f t="shared" si="13"/>
        <v/>
      </c>
      <c r="AK88" s="38" t="str">
        <f>IF(C88="","",VLOOKUP(H88,学校名一覧表!$C$3:$I$320,6,1))</f>
        <v/>
      </c>
      <c r="AL88" s="38" t="str">
        <f>IF(H88="","",VLOOKUP(H88,学校名一覧表!$C$3:$I$320,2,0))</f>
        <v/>
      </c>
      <c r="AM88" s="38" t="str">
        <f t="shared" si="14"/>
        <v/>
      </c>
      <c r="AN88" s="38" t="str">
        <f t="shared" si="15"/>
        <v/>
      </c>
    </row>
    <row r="89" spans="2:40">
      <c r="B89" s="22">
        <v>82</v>
      </c>
      <c r="C89" s="25"/>
      <c r="D89" s="25"/>
      <c r="E89" s="35"/>
      <c r="F89" s="26"/>
      <c r="G89" s="26"/>
      <c r="H89" s="26"/>
      <c r="I89" s="31" t="str">
        <f>IF(H89="","",VLOOKUP(H89,学校名一覧表!$C$3:$G$320,4,0))</f>
        <v/>
      </c>
      <c r="J89" s="14"/>
      <c r="AC89" s="38">
        <v>82</v>
      </c>
      <c r="AD89" s="38" t="str">
        <f t="shared" si="8"/>
        <v/>
      </c>
      <c r="AE89" s="38" t="str">
        <f t="shared" si="9"/>
        <v/>
      </c>
      <c r="AF89" s="38" t="str">
        <f t="shared" si="10"/>
        <v/>
      </c>
      <c r="AG89" s="38" t="str">
        <f t="shared" si="11"/>
        <v/>
      </c>
      <c r="AH89" s="38" t="str">
        <f t="shared" si="12"/>
        <v/>
      </c>
      <c r="AI89" s="38" t="str">
        <f>IF(C89="","",AC89+申込書!$J$3*100+50000)</f>
        <v/>
      </c>
      <c r="AJ89" s="38" t="str">
        <f t="shared" si="13"/>
        <v/>
      </c>
      <c r="AK89" s="38" t="str">
        <f>IF(C89="","",VLOOKUP(H89,学校名一覧表!$C$3:$I$320,6,1))</f>
        <v/>
      </c>
      <c r="AL89" s="38" t="str">
        <f>IF(H89="","",VLOOKUP(H89,学校名一覧表!$C$3:$I$320,2,0))</f>
        <v/>
      </c>
      <c r="AM89" s="38" t="str">
        <f t="shared" si="14"/>
        <v/>
      </c>
      <c r="AN89" s="38" t="str">
        <f t="shared" si="15"/>
        <v/>
      </c>
    </row>
    <row r="90" spans="2:40">
      <c r="B90" s="22">
        <v>83</v>
      </c>
      <c r="C90" s="25"/>
      <c r="D90" s="25"/>
      <c r="E90" s="35"/>
      <c r="F90" s="26"/>
      <c r="G90" s="26"/>
      <c r="H90" s="26"/>
      <c r="I90" s="31" t="str">
        <f>IF(H90="","",VLOOKUP(H90,学校名一覧表!$C$3:$G$320,4,0))</f>
        <v/>
      </c>
      <c r="J90" s="14"/>
      <c r="AC90" s="38">
        <v>83</v>
      </c>
      <c r="AD90" s="38" t="str">
        <f t="shared" si="8"/>
        <v/>
      </c>
      <c r="AE90" s="38" t="str">
        <f t="shared" si="9"/>
        <v/>
      </c>
      <c r="AF90" s="38" t="str">
        <f t="shared" si="10"/>
        <v/>
      </c>
      <c r="AG90" s="38" t="str">
        <f t="shared" si="11"/>
        <v/>
      </c>
      <c r="AH90" s="38" t="str">
        <f t="shared" si="12"/>
        <v/>
      </c>
      <c r="AI90" s="38" t="str">
        <f>IF(C90="","",AC90+申込書!$J$3*100+50000)</f>
        <v/>
      </c>
      <c r="AJ90" s="38" t="str">
        <f t="shared" si="13"/>
        <v/>
      </c>
      <c r="AK90" s="38" t="str">
        <f>IF(C90="","",VLOOKUP(H90,学校名一覧表!$C$3:$I$320,6,1))</f>
        <v/>
      </c>
      <c r="AL90" s="38" t="str">
        <f>IF(H90="","",VLOOKUP(H90,学校名一覧表!$C$3:$I$320,2,0))</f>
        <v/>
      </c>
      <c r="AM90" s="38" t="str">
        <f t="shared" si="14"/>
        <v/>
      </c>
      <c r="AN90" s="38" t="str">
        <f t="shared" si="15"/>
        <v/>
      </c>
    </row>
    <row r="91" spans="2:40">
      <c r="B91" s="22">
        <v>84</v>
      </c>
      <c r="C91" s="25"/>
      <c r="D91" s="25"/>
      <c r="E91" s="35"/>
      <c r="F91" s="26"/>
      <c r="G91" s="26"/>
      <c r="H91" s="26"/>
      <c r="I91" s="31" t="str">
        <f>IF(H91="","",VLOOKUP(H91,学校名一覧表!$C$3:$G$320,4,0))</f>
        <v/>
      </c>
      <c r="J91" s="14"/>
      <c r="AC91" s="38">
        <v>84</v>
      </c>
      <c r="AD91" s="38" t="str">
        <f t="shared" si="8"/>
        <v/>
      </c>
      <c r="AE91" s="38" t="str">
        <f t="shared" si="9"/>
        <v/>
      </c>
      <c r="AF91" s="38" t="str">
        <f t="shared" si="10"/>
        <v/>
      </c>
      <c r="AG91" s="38" t="str">
        <f t="shared" si="11"/>
        <v/>
      </c>
      <c r="AH91" s="38" t="str">
        <f t="shared" si="12"/>
        <v/>
      </c>
      <c r="AI91" s="38" t="str">
        <f>IF(C91="","",AC91+申込書!$J$3*100+50000)</f>
        <v/>
      </c>
      <c r="AJ91" s="38" t="str">
        <f t="shared" si="13"/>
        <v/>
      </c>
      <c r="AK91" s="38" t="str">
        <f>IF(C91="","",VLOOKUP(H91,学校名一覧表!$C$3:$I$320,6,1))</f>
        <v/>
      </c>
      <c r="AL91" s="38" t="str">
        <f>IF(H91="","",VLOOKUP(H91,学校名一覧表!$C$3:$I$320,2,0))</f>
        <v/>
      </c>
      <c r="AM91" s="38" t="str">
        <f t="shared" si="14"/>
        <v/>
      </c>
      <c r="AN91" s="38" t="str">
        <f t="shared" si="15"/>
        <v/>
      </c>
    </row>
    <row r="92" spans="2:40">
      <c r="B92" s="22">
        <v>85</v>
      </c>
      <c r="C92" s="25"/>
      <c r="D92" s="25"/>
      <c r="E92" s="35"/>
      <c r="F92" s="26"/>
      <c r="G92" s="26"/>
      <c r="H92" s="26"/>
      <c r="I92" s="31" t="str">
        <f>IF(H92="","",VLOOKUP(H92,学校名一覧表!$C$3:$G$320,4,0))</f>
        <v/>
      </c>
      <c r="J92" s="14"/>
      <c r="AC92" s="38">
        <v>85</v>
      </c>
      <c r="AD92" s="38" t="str">
        <f t="shared" si="8"/>
        <v/>
      </c>
      <c r="AE92" s="38" t="str">
        <f t="shared" si="9"/>
        <v/>
      </c>
      <c r="AF92" s="38" t="str">
        <f t="shared" si="10"/>
        <v/>
      </c>
      <c r="AG92" s="38" t="str">
        <f t="shared" si="11"/>
        <v/>
      </c>
      <c r="AH92" s="38" t="str">
        <f t="shared" si="12"/>
        <v/>
      </c>
      <c r="AI92" s="38" t="str">
        <f>IF(C92="","",AC92+申込書!$J$3*100+50000)</f>
        <v/>
      </c>
      <c r="AJ92" s="38" t="str">
        <f t="shared" si="13"/>
        <v/>
      </c>
      <c r="AK92" s="38" t="str">
        <f>IF(C92="","",VLOOKUP(H92,学校名一覧表!$C$3:$I$320,6,1))</f>
        <v/>
      </c>
      <c r="AL92" s="38" t="str">
        <f>IF(H92="","",VLOOKUP(H92,学校名一覧表!$C$3:$I$320,2,0))</f>
        <v/>
      </c>
      <c r="AM92" s="38" t="str">
        <f t="shared" si="14"/>
        <v/>
      </c>
      <c r="AN92" s="38" t="str">
        <f t="shared" si="15"/>
        <v/>
      </c>
    </row>
    <row r="93" spans="2:40">
      <c r="B93" s="22">
        <v>86</v>
      </c>
      <c r="C93" s="25"/>
      <c r="D93" s="25"/>
      <c r="E93" s="35"/>
      <c r="F93" s="26"/>
      <c r="G93" s="26"/>
      <c r="H93" s="26"/>
      <c r="I93" s="31" t="str">
        <f>IF(H93="","",VLOOKUP(H93,学校名一覧表!$C$3:$G$320,4,0))</f>
        <v/>
      </c>
      <c r="J93" s="14"/>
      <c r="AC93" s="38">
        <v>86</v>
      </c>
      <c r="AD93" s="38" t="str">
        <f t="shared" si="8"/>
        <v/>
      </c>
      <c r="AE93" s="38" t="str">
        <f t="shared" si="9"/>
        <v/>
      </c>
      <c r="AF93" s="38" t="str">
        <f t="shared" si="10"/>
        <v/>
      </c>
      <c r="AG93" s="38" t="str">
        <f t="shared" si="11"/>
        <v/>
      </c>
      <c r="AH93" s="38" t="str">
        <f t="shared" si="12"/>
        <v/>
      </c>
      <c r="AI93" s="38" t="str">
        <f>IF(C93="","",AC93+申込書!$J$3*100+50000)</f>
        <v/>
      </c>
      <c r="AJ93" s="38" t="str">
        <f t="shared" si="13"/>
        <v/>
      </c>
      <c r="AK93" s="38" t="str">
        <f>IF(C93="","",VLOOKUP(H93,学校名一覧表!$C$3:$I$320,6,1))</f>
        <v/>
      </c>
      <c r="AL93" s="38" t="str">
        <f>IF(H93="","",VLOOKUP(H93,学校名一覧表!$C$3:$I$320,2,0))</f>
        <v/>
      </c>
      <c r="AM93" s="38" t="str">
        <f t="shared" si="14"/>
        <v/>
      </c>
      <c r="AN93" s="38" t="str">
        <f t="shared" si="15"/>
        <v/>
      </c>
    </row>
    <row r="94" spans="2:40">
      <c r="B94" s="22">
        <v>87</v>
      </c>
      <c r="C94" s="25"/>
      <c r="D94" s="25"/>
      <c r="E94" s="35"/>
      <c r="F94" s="26"/>
      <c r="G94" s="26"/>
      <c r="H94" s="26"/>
      <c r="I94" s="31" t="str">
        <f>IF(H94="","",VLOOKUP(H94,学校名一覧表!$C$3:$G$320,4,0))</f>
        <v/>
      </c>
      <c r="J94" s="14"/>
      <c r="AC94" s="38">
        <v>87</v>
      </c>
      <c r="AD94" s="38" t="str">
        <f t="shared" si="8"/>
        <v/>
      </c>
      <c r="AE94" s="38" t="str">
        <f t="shared" si="9"/>
        <v/>
      </c>
      <c r="AF94" s="38" t="str">
        <f t="shared" si="10"/>
        <v/>
      </c>
      <c r="AG94" s="38" t="str">
        <f t="shared" si="11"/>
        <v/>
      </c>
      <c r="AH94" s="38" t="str">
        <f t="shared" si="12"/>
        <v/>
      </c>
      <c r="AI94" s="38" t="str">
        <f>IF(C94="","",AC94+申込書!$J$3*100+50000)</f>
        <v/>
      </c>
      <c r="AJ94" s="38" t="str">
        <f t="shared" si="13"/>
        <v/>
      </c>
      <c r="AK94" s="38" t="str">
        <f>IF(C94="","",VLOOKUP(H94,学校名一覧表!$C$3:$I$320,6,1))</f>
        <v/>
      </c>
      <c r="AL94" s="38" t="str">
        <f>IF(H94="","",VLOOKUP(H94,学校名一覧表!$C$3:$I$320,2,0))</f>
        <v/>
      </c>
      <c r="AM94" s="38" t="str">
        <f t="shared" si="14"/>
        <v/>
      </c>
      <c r="AN94" s="38" t="str">
        <f t="shared" si="15"/>
        <v/>
      </c>
    </row>
    <row r="95" spans="2:40">
      <c r="B95" s="22">
        <v>88</v>
      </c>
      <c r="C95" s="25"/>
      <c r="D95" s="25"/>
      <c r="E95" s="35"/>
      <c r="F95" s="26"/>
      <c r="G95" s="26"/>
      <c r="H95" s="26"/>
      <c r="I95" s="31" t="str">
        <f>IF(H95="","",VLOOKUP(H95,学校名一覧表!$C$3:$G$320,4,0))</f>
        <v/>
      </c>
      <c r="J95" s="14"/>
      <c r="AC95" s="38">
        <v>88</v>
      </c>
      <c r="AD95" s="38" t="str">
        <f t="shared" si="8"/>
        <v/>
      </c>
      <c r="AE95" s="38" t="str">
        <f t="shared" si="9"/>
        <v/>
      </c>
      <c r="AF95" s="38" t="str">
        <f t="shared" si="10"/>
        <v/>
      </c>
      <c r="AG95" s="38" t="str">
        <f t="shared" si="11"/>
        <v/>
      </c>
      <c r="AH95" s="38" t="str">
        <f t="shared" si="12"/>
        <v/>
      </c>
      <c r="AI95" s="38" t="str">
        <f>IF(C95="","",AC95+申込書!$J$3*100+50000)</f>
        <v/>
      </c>
      <c r="AJ95" s="38" t="str">
        <f t="shared" si="13"/>
        <v/>
      </c>
      <c r="AK95" s="38" t="str">
        <f>IF(C95="","",VLOOKUP(H95,学校名一覧表!$C$3:$I$320,6,1))</f>
        <v/>
      </c>
      <c r="AL95" s="38" t="str">
        <f>IF(H95="","",VLOOKUP(H95,学校名一覧表!$C$3:$I$320,2,0))</f>
        <v/>
      </c>
      <c r="AM95" s="38" t="str">
        <f t="shared" si="14"/>
        <v/>
      </c>
      <c r="AN95" s="38" t="str">
        <f t="shared" si="15"/>
        <v/>
      </c>
    </row>
    <row r="96" spans="2:40">
      <c r="B96" s="22">
        <v>89</v>
      </c>
      <c r="C96" s="25"/>
      <c r="D96" s="25"/>
      <c r="E96" s="35"/>
      <c r="F96" s="26"/>
      <c r="G96" s="26"/>
      <c r="H96" s="26"/>
      <c r="I96" s="31" t="str">
        <f>IF(H96="","",VLOOKUP(H96,学校名一覧表!$C$3:$G$320,4,0))</f>
        <v/>
      </c>
      <c r="J96" s="14"/>
      <c r="AC96" s="38">
        <v>89</v>
      </c>
      <c r="AD96" s="38" t="str">
        <f t="shared" si="8"/>
        <v/>
      </c>
      <c r="AE96" s="38" t="str">
        <f t="shared" si="9"/>
        <v/>
      </c>
      <c r="AF96" s="38" t="str">
        <f t="shared" si="10"/>
        <v/>
      </c>
      <c r="AG96" s="38" t="str">
        <f t="shared" si="11"/>
        <v/>
      </c>
      <c r="AH96" s="38" t="str">
        <f t="shared" si="12"/>
        <v/>
      </c>
      <c r="AI96" s="38" t="str">
        <f>IF(C96="","",AC96+申込書!$J$3*100+50000)</f>
        <v/>
      </c>
      <c r="AJ96" s="38" t="str">
        <f t="shared" si="13"/>
        <v/>
      </c>
      <c r="AK96" s="38" t="str">
        <f>IF(C96="","",VLOOKUP(H96,学校名一覧表!$C$3:$I$320,6,1))</f>
        <v/>
      </c>
      <c r="AL96" s="38" t="str">
        <f>IF(H96="","",VLOOKUP(H96,学校名一覧表!$C$3:$I$320,2,0))</f>
        <v/>
      </c>
      <c r="AM96" s="38" t="str">
        <f t="shared" si="14"/>
        <v/>
      </c>
      <c r="AN96" s="38" t="str">
        <f t="shared" si="15"/>
        <v/>
      </c>
    </row>
    <row r="97" spans="2:40">
      <c r="B97" s="22">
        <v>90</v>
      </c>
      <c r="C97" s="25"/>
      <c r="D97" s="25"/>
      <c r="E97" s="35"/>
      <c r="F97" s="26"/>
      <c r="G97" s="26"/>
      <c r="H97" s="26"/>
      <c r="I97" s="31" t="str">
        <f>IF(H97="","",VLOOKUP(H97,学校名一覧表!$C$3:$G$320,4,0))</f>
        <v/>
      </c>
      <c r="J97" s="14"/>
      <c r="AC97" s="38">
        <v>90</v>
      </c>
      <c r="AD97" s="38" t="str">
        <f t="shared" si="8"/>
        <v/>
      </c>
      <c r="AE97" s="38" t="str">
        <f t="shared" si="9"/>
        <v/>
      </c>
      <c r="AF97" s="38" t="str">
        <f t="shared" si="10"/>
        <v/>
      </c>
      <c r="AG97" s="38" t="str">
        <f t="shared" si="11"/>
        <v/>
      </c>
      <c r="AH97" s="38" t="str">
        <f t="shared" si="12"/>
        <v/>
      </c>
      <c r="AI97" s="38" t="str">
        <f>IF(C97="","",AC97+申込書!$J$3*100+50000)</f>
        <v/>
      </c>
      <c r="AJ97" s="38" t="str">
        <f t="shared" si="13"/>
        <v/>
      </c>
      <c r="AK97" s="38" t="str">
        <f>IF(C97="","",VLOOKUP(H97,学校名一覧表!$C$3:$I$320,6,1))</f>
        <v/>
      </c>
      <c r="AL97" s="38" t="str">
        <f>IF(H97="","",VLOOKUP(H97,学校名一覧表!$C$3:$I$320,2,0))</f>
        <v/>
      </c>
      <c r="AM97" s="38" t="str">
        <f t="shared" si="14"/>
        <v/>
      </c>
      <c r="AN97" s="38" t="str">
        <f t="shared" si="15"/>
        <v/>
      </c>
    </row>
    <row r="98" spans="2:40">
      <c r="B98" s="22">
        <v>91</v>
      </c>
      <c r="C98" s="25"/>
      <c r="D98" s="25"/>
      <c r="E98" s="35"/>
      <c r="F98" s="26"/>
      <c r="G98" s="26"/>
      <c r="H98" s="26"/>
      <c r="I98" s="31" t="str">
        <f>IF(H98="","",VLOOKUP(H98,学校名一覧表!$C$3:$G$320,4,0))</f>
        <v/>
      </c>
      <c r="J98" s="14"/>
      <c r="AC98" s="38">
        <v>91</v>
      </c>
      <c r="AD98" s="38" t="str">
        <f t="shared" si="8"/>
        <v/>
      </c>
      <c r="AE98" s="38" t="str">
        <f t="shared" si="9"/>
        <v/>
      </c>
      <c r="AF98" s="38" t="str">
        <f t="shared" si="10"/>
        <v/>
      </c>
      <c r="AG98" s="38" t="str">
        <f t="shared" si="11"/>
        <v/>
      </c>
      <c r="AH98" s="38" t="str">
        <f t="shared" si="12"/>
        <v/>
      </c>
      <c r="AI98" s="38" t="str">
        <f>IF(C98="","",AC98+申込書!$J$3*100+50000)</f>
        <v/>
      </c>
      <c r="AJ98" s="38" t="str">
        <f t="shared" si="13"/>
        <v/>
      </c>
      <c r="AK98" s="38" t="str">
        <f>IF(C98="","",VLOOKUP(H98,学校名一覧表!$C$3:$I$320,6,1))</f>
        <v/>
      </c>
      <c r="AL98" s="38" t="str">
        <f>IF(H98="","",VLOOKUP(H98,学校名一覧表!$C$3:$I$320,2,0))</f>
        <v/>
      </c>
      <c r="AM98" s="38" t="str">
        <f t="shared" si="14"/>
        <v/>
      </c>
      <c r="AN98" s="38" t="str">
        <f t="shared" si="15"/>
        <v/>
      </c>
    </row>
    <row r="99" spans="2:40">
      <c r="B99" s="22">
        <v>92</v>
      </c>
      <c r="C99" s="25"/>
      <c r="D99" s="25"/>
      <c r="E99" s="35"/>
      <c r="F99" s="26"/>
      <c r="G99" s="26"/>
      <c r="H99" s="26"/>
      <c r="I99" s="31" t="str">
        <f>IF(H99="","",VLOOKUP(H99,学校名一覧表!$C$3:$G$320,4,0))</f>
        <v/>
      </c>
      <c r="J99" s="14"/>
      <c r="AC99" s="38">
        <v>92</v>
      </c>
      <c r="AD99" s="38" t="str">
        <f t="shared" si="8"/>
        <v/>
      </c>
      <c r="AE99" s="38" t="str">
        <f t="shared" si="9"/>
        <v/>
      </c>
      <c r="AF99" s="38" t="str">
        <f t="shared" si="10"/>
        <v/>
      </c>
      <c r="AG99" s="38" t="str">
        <f t="shared" si="11"/>
        <v/>
      </c>
      <c r="AH99" s="38" t="str">
        <f t="shared" si="12"/>
        <v/>
      </c>
      <c r="AI99" s="38" t="str">
        <f>IF(C99="","",AC99+申込書!$J$3*100+50000)</f>
        <v/>
      </c>
      <c r="AJ99" s="38" t="str">
        <f t="shared" si="13"/>
        <v/>
      </c>
      <c r="AK99" s="38" t="str">
        <f>IF(C99="","",VLOOKUP(H99,学校名一覧表!$C$3:$I$320,6,1))</f>
        <v/>
      </c>
      <c r="AL99" s="38" t="str">
        <f>IF(H99="","",VLOOKUP(H99,学校名一覧表!$C$3:$I$320,2,0))</f>
        <v/>
      </c>
      <c r="AM99" s="38" t="str">
        <f t="shared" si="14"/>
        <v/>
      </c>
      <c r="AN99" s="38" t="str">
        <f t="shared" si="15"/>
        <v/>
      </c>
    </row>
    <row r="100" spans="2:40">
      <c r="B100" s="22">
        <v>93</v>
      </c>
      <c r="C100" s="25"/>
      <c r="D100" s="25"/>
      <c r="E100" s="35"/>
      <c r="F100" s="26"/>
      <c r="G100" s="26"/>
      <c r="H100" s="26"/>
      <c r="I100" s="31" t="str">
        <f>IF(H100="","",VLOOKUP(H100,学校名一覧表!$C$3:$G$320,4,0))</f>
        <v/>
      </c>
      <c r="J100" s="14"/>
      <c r="AC100" s="38">
        <v>93</v>
      </c>
      <c r="AD100" s="38" t="str">
        <f t="shared" si="8"/>
        <v/>
      </c>
      <c r="AE100" s="38" t="str">
        <f t="shared" si="9"/>
        <v/>
      </c>
      <c r="AF100" s="38" t="str">
        <f t="shared" si="10"/>
        <v/>
      </c>
      <c r="AG100" s="38" t="str">
        <f t="shared" si="11"/>
        <v/>
      </c>
      <c r="AH100" s="38" t="str">
        <f t="shared" si="12"/>
        <v/>
      </c>
      <c r="AI100" s="38" t="str">
        <f>IF(C100="","",AC100+申込書!$J$3*100+50000)</f>
        <v/>
      </c>
      <c r="AJ100" s="38" t="str">
        <f t="shared" si="13"/>
        <v/>
      </c>
      <c r="AK100" s="38" t="str">
        <f>IF(C100="","",VLOOKUP(H100,学校名一覧表!$C$3:$I$320,6,1))</f>
        <v/>
      </c>
      <c r="AL100" s="38" t="str">
        <f>IF(H100="","",VLOOKUP(H100,学校名一覧表!$C$3:$I$320,2,0))</f>
        <v/>
      </c>
      <c r="AM100" s="38" t="str">
        <f t="shared" si="14"/>
        <v/>
      </c>
      <c r="AN100" s="38" t="str">
        <f t="shared" si="15"/>
        <v/>
      </c>
    </row>
    <row r="101" spans="2:40">
      <c r="B101" s="22">
        <v>94</v>
      </c>
      <c r="C101" s="25"/>
      <c r="D101" s="25"/>
      <c r="E101" s="35"/>
      <c r="F101" s="26"/>
      <c r="G101" s="26"/>
      <c r="H101" s="26"/>
      <c r="I101" s="31" t="str">
        <f>IF(H101="","",VLOOKUP(H101,学校名一覧表!$C$3:$G$320,4,0))</f>
        <v/>
      </c>
      <c r="J101" s="14"/>
      <c r="AC101" s="38">
        <v>94</v>
      </c>
      <c r="AD101" s="38" t="str">
        <f t="shared" si="8"/>
        <v/>
      </c>
      <c r="AE101" s="38" t="str">
        <f t="shared" si="9"/>
        <v/>
      </c>
      <c r="AF101" s="38" t="str">
        <f t="shared" si="10"/>
        <v/>
      </c>
      <c r="AG101" s="38" t="str">
        <f t="shared" si="11"/>
        <v/>
      </c>
      <c r="AH101" s="38" t="str">
        <f t="shared" si="12"/>
        <v/>
      </c>
      <c r="AI101" s="38" t="str">
        <f>IF(C101="","",AC101+申込書!$J$3*100+50000)</f>
        <v/>
      </c>
      <c r="AJ101" s="38" t="str">
        <f t="shared" si="13"/>
        <v/>
      </c>
      <c r="AK101" s="38" t="str">
        <f>IF(C101="","",VLOOKUP(H101,学校名一覧表!$C$3:$I$320,6,1))</f>
        <v/>
      </c>
      <c r="AL101" s="38" t="str">
        <f>IF(H101="","",VLOOKUP(H101,学校名一覧表!$C$3:$I$320,2,0))</f>
        <v/>
      </c>
      <c r="AM101" s="38" t="str">
        <f t="shared" si="14"/>
        <v/>
      </c>
      <c r="AN101" s="38" t="str">
        <f t="shared" si="15"/>
        <v/>
      </c>
    </row>
    <row r="102" spans="2:40">
      <c r="B102" s="22">
        <v>95</v>
      </c>
      <c r="C102" s="25"/>
      <c r="D102" s="25"/>
      <c r="E102" s="35"/>
      <c r="F102" s="26"/>
      <c r="G102" s="26"/>
      <c r="H102" s="26"/>
      <c r="I102" s="31" t="str">
        <f>IF(H102="","",VLOOKUP(H102,学校名一覧表!$C$3:$G$320,4,0))</f>
        <v/>
      </c>
      <c r="J102" s="14"/>
      <c r="AC102" s="38">
        <v>95</v>
      </c>
      <c r="AD102" s="38" t="str">
        <f t="shared" si="8"/>
        <v/>
      </c>
      <c r="AE102" s="38" t="str">
        <f t="shared" si="9"/>
        <v/>
      </c>
      <c r="AF102" s="38" t="str">
        <f t="shared" si="10"/>
        <v/>
      </c>
      <c r="AG102" s="38" t="str">
        <f t="shared" si="11"/>
        <v/>
      </c>
      <c r="AH102" s="38" t="str">
        <f t="shared" si="12"/>
        <v/>
      </c>
      <c r="AI102" s="38" t="str">
        <f>IF(C102="","",AC102+申込書!$J$3*100+50000)</f>
        <v/>
      </c>
      <c r="AJ102" s="38" t="str">
        <f t="shared" si="13"/>
        <v/>
      </c>
      <c r="AK102" s="38" t="str">
        <f>IF(C102="","",VLOOKUP(H102,学校名一覧表!$C$3:$I$320,6,1))</f>
        <v/>
      </c>
      <c r="AL102" s="38" t="str">
        <f>IF(H102="","",VLOOKUP(H102,学校名一覧表!$C$3:$I$320,2,0))</f>
        <v/>
      </c>
      <c r="AM102" s="38" t="str">
        <f t="shared" si="14"/>
        <v/>
      </c>
      <c r="AN102" s="38" t="str">
        <f t="shared" si="15"/>
        <v/>
      </c>
    </row>
    <row r="103" spans="2:40">
      <c r="B103" s="22">
        <v>96</v>
      </c>
      <c r="C103" s="25"/>
      <c r="D103" s="25"/>
      <c r="E103" s="35"/>
      <c r="F103" s="26"/>
      <c r="G103" s="26"/>
      <c r="H103" s="26"/>
      <c r="I103" s="31" t="str">
        <f>IF(H103="","",VLOOKUP(H103,学校名一覧表!$C$3:$G$320,4,0))</f>
        <v/>
      </c>
      <c r="J103" s="14"/>
      <c r="AC103" s="38">
        <v>96</v>
      </c>
      <c r="AD103" s="38" t="str">
        <f t="shared" si="8"/>
        <v/>
      </c>
      <c r="AE103" s="38" t="str">
        <f t="shared" si="9"/>
        <v/>
      </c>
      <c r="AF103" s="38" t="str">
        <f t="shared" si="10"/>
        <v/>
      </c>
      <c r="AG103" s="38" t="str">
        <f t="shared" si="11"/>
        <v/>
      </c>
      <c r="AH103" s="38" t="str">
        <f t="shared" si="12"/>
        <v/>
      </c>
      <c r="AI103" s="38" t="str">
        <f>IF(C103="","",AC103+申込書!$J$3*100+50000)</f>
        <v/>
      </c>
      <c r="AJ103" s="38" t="str">
        <f t="shared" si="13"/>
        <v/>
      </c>
      <c r="AK103" s="38" t="str">
        <f>IF(C103="","",VLOOKUP(H103,学校名一覧表!$C$3:$I$320,6,1))</f>
        <v/>
      </c>
      <c r="AL103" s="38" t="str">
        <f>IF(H103="","",VLOOKUP(H103,学校名一覧表!$C$3:$I$320,2,0))</f>
        <v/>
      </c>
      <c r="AM103" s="38" t="str">
        <f t="shared" si="14"/>
        <v/>
      </c>
      <c r="AN103" s="38" t="str">
        <f t="shared" si="15"/>
        <v/>
      </c>
    </row>
    <row r="104" spans="2:40">
      <c r="B104" s="22">
        <v>97</v>
      </c>
      <c r="C104" s="25"/>
      <c r="D104" s="25"/>
      <c r="E104" s="35"/>
      <c r="F104" s="26"/>
      <c r="G104" s="26"/>
      <c r="H104" s="26"/>
      <c r="I104" s="31" t="str">
        <f>IF(H104="","",VLOOKUP(H104,学校名一覧表!$C$3:$G$320,4,0))</f>
        <v/>
      </c>
      <c r="J104" s="14"/>
      <c r="AC104" s="38">
        <v>97</v>
      </c>
      <c r="AD104" s="38" t="str">
        <f t="shared" si="8"/>
        <v/>
      </c>
      <c r="AE104" s="38" t="str">
        <f t="shared" si="9"/>
        <v/>
      </c>
      <c r="AF104" s="38" t="str">
        <f t="shared" si="10"/>
        <v/>
      </c>
      <c r="AG104" s="38" t="str">
        <f t="shared" si="11"/>
        <v/>
      </c>
      <c r="AH104" s="38" t="str">
        <f t="shared" si="12"/>
        <v/>
      </c>
      <c r="AI104" s="38" t="str">
        <f>IF(C104="","",AC104+申込書!$J$3*100+50000)</f>
        <v/>
      </c>
      <c r="AJ104" s="38" t="str">
        <f t="shared" si="13"/>
        <v/>
      </c>
      <c r="AK104" s="38" t="str">
        <f>IF(C104="","",VLOOKUP(H104,学校名一覧表!$C$3:$I$320,6,1))</f>
        <v/>
      </c>
      <c r="AL104" s="38" t="str">
        <f>IF(H104="","",VLOOKUP(H104,学校名一覧表!$C$3:$I$320,2,0))</f>
        <v/>
      </c>
      <c r="AM104" s="38" t="str">
        <f t="shared" si="14"/>
        <v/>
      </c>
      <c r="AN104" s="38" t="str">
        <f t="shared" si="15"/>
        <v/>
      </c>
    </row>
    <row r="105" spans="2:40">
      <c r="B105" s="22">
        <v>98</v>
      </c>
      <c r="C105" s="25"/>
      <c r="D105" s="25"/>
      <c r="E105" s="35"/>
      <c r="F105" s="26"/>
      <c r="G105" s="26"/>
      <c r="H105" s="26"/>
      <c r="I105" s="31" t="str">
        <f>IF(H105="","",VLOOKUP(H105,学校名一覧表!$C$3:$G$320,4,0))</f>
        <v/>
      </c>
      <c r="J105" s="14"/>
      <c r="AC105" s="38">
        <v>98</v>
      </c>
      <c r="AD105" s="38" t="str">
        <f t="shared" si="8"/>
        <v/>
      </c>
      <c r="AE105" s="38" t="str">
        <f t="shared" si="9"/>
        <v/>
      </c>
      <c r="AF105" s="38" t="str">
        <f t="shared" si="10"/>
        <v/>
      </c>
      <c r="AG105" s="38" t="str">
        <f t="shared" si="11"/>
        <v/>
      </c>
      <c r="AH105" s="38" t="str">
        <f t="shared" si="12"/>
        <v/>
      </c>
      <c r="AI105" s="38" t="str">
        <f>IF(C105="","",AC105+申込書!$J$3*100+50000)</f>
        <v/>
      </c>
      <c r="AJ105" s="38" t="str">
        <f t="shared" si="13"/>
        <v/>
      </c>
      <c r="AK105" s="38" t="str">
        <f>IF(C105="","",VLOOKUP(H105,学校名一覧表!$C$3:$I$320,6,1))</f>
        <v/>
      </c>
      <c r="AL105" s="38" t="str">
        <f>IF(H105="","",VLOOKUP(H105,学校名一覧表!$C$3:$I$320,2,0))</f>
        <v/>
      </c>
      <c r="AM105" s="38" t="str">
        <f t="shared" si="14"/>
        <v/>
      </c>
      <c r="AN105" s="38" t="str">
        <f t="shared" si="15"/>
        <v/>
      </c>
    </row>
    <row r="106" spans="2:40">
      <c r="B106" s="22">
        <v>99</v>
      </c>
      <c r="C106" s="25"/>
      <c r="D106" s="25"/>
      <c r="E106" s="35"/>
      <c r="F106" s="26"/>
      <c r="G106" s="26"/>
      <c r="H106" s="26"/>
      <c r="I106" s="31" t="str">
        <f>IF(H106="","",VLOOKUP(H106,学校名一覧表!$C$3:$G$320,4,0))</f>
        <v/>
      </c>
      <c r="J106" s="14"/>
      <c r="AC106" s="38">
        <v>99</v>
      </c>
      <c r="AD106" s="38" t="str">
        <f t="shared" si="8"/>
        <v/>
      </c>
      <c r="AE106" s="38" t="str">
        <f t="shared" si="9"/>
        <v/>
      </c>
      <c r="AF106" s="38" t="str">
        <f t="shared" si="10"/>
        <v/>
      </c>
      <c r="AG106" s="38" t="str">
        <f t="shared" si="11"/>
        <v/>
      </c>
      <c r="AH106" s="38" t="str">
        <f t="shared" si="12"/>
        <v/>
      </c>
      <c r="AI106" s="38" t="str">
        <f>IF(C106="","",AC106+申込書!$J$3*100+50000)</f>
        <v/>
      </c>
      <c r="AJ106" s="38" t="str">
        <f t="shared" si="13"/>
        <v/>
      </c>
      <c r="AK106" s="38" t="str">
        <f>IF(C106="","",VLOOKUP(H106,学校名一覧表!$C$3:$I$320,6,1))</f>
        <v/>
      </c>
      <c r="AL106" s="38" t="str">
        <f>IF(H106="","",VLOOKUP(H106,学校名一覧表!$C$3:$I$320,2,0))</f>
        <v/>
      </c>
      <c r="AM106" s="38" t="str">
        <f t="shared" si="14"/>
        <v/>
      </c>
      <c r="AN106" s="38" t="str">
        <f t="shared" si="15"/>
        <v/>
      </c>
    </row>
    <row r="107" spans="2:40">
      <c r="B107" s="22">
        <v>100</v>
      </c>
      <c r="C107" s="25"/>
      <c r="D107" s="25"/>
      <c r="E107" s="35"/>
      <c r="F107" s="26"/>
      <c r="G107" s="26"/>
      <c r="H107" s="26"/>
      <c r="I107" s="31" t="str">
        <f>IF(H107="","",VLOOKUP(H107,学校名一覧表!$C$3:$G$320,4,0))</f>
        <v/>
      </c>
      <c r="J107" s="14"/>
      <c r="AC107" s="38">
        <v>100</v>
      </c>
      <c r="AD107" s="38" t="str">
        <f t="shared" si="8"/>
        <v/>
      </c>
      <c r="AE107" s="38" t="str">
        <f t="shared" si="9"/>
        <v/>
      </c>
      <c r="AF107" s="38" t="str">
        <f t="shared" si="10"/>
        <v/>
      </c>
      <c r="AG107" s="38" t="str">
        <f t="shared" si="11"/>
        <v/>
      </c>
      <c r="AH107" s="38" t="str">
        <f t="shared" si="12"/>
        <v/>
      </c>
      <c r="AI107" s="38" t="str">
        <f>IF(C107="","",AC107+申込書!$J$3*100+50000)</f>
        <v/>
      </c>
      <c r="AJ107" s="38" t="str">
        <f t="shared" si="13"/>
        <v/>
      </c>
      <c r="AK107" s="38" t="str">
        <f>IF(C107="","",VLOOKUP(H107,学校名一覧表!$C$3:$I$320,6,1))</f>
        <v/>
      </c>
      <c r="AL107" s="38" t="str">
        <f>IF(H107="","",VLOOKUP(H107,学校名一覧表!$C$3:$I$320,2,0))</f>
        <v/>
      </c>
      <c r="AM107" s="38" t="str">
        <f t="shared" si="14"/>
        <v/>
      </c>
      <c r="AN107" s="38" t="str">
        <f t="shared" si="15"/>
        <v/>
      </c>
    </row>
  </sheetData>
  <sheetProtection sheet="1"/>
  <mergeCells count="2">
    <mergeCell ref="B2:C2"/>
    <mergeCell ref="C5:D5"/>
  </mergeCells>
  <phoneticPr fontId="2"/>
  <conditionalFormatting sqref="F8:F107">
    <cfRule type="cellIs" dxfId="3" priority="3" stopIfTrue="1" operator="equal">
      <formula>$AB$8</formula>
    </cfRule>
    <cfRule type="cellIs" dxfId="2" priority="4" stopIfTrue="1" operator="equal">
      <formula>$AB$9</formula>
    </cfRule>
  </conditionalFormatting>
  <conditionalFormatting sqref="G8:G107">
    <cfRule type="cellIs" dxfId="1" priority="7" stopIfTrue="1" operator="equal">
      <formula>$AB$12</formula>
    </cfRule>
    <cfRule type="cellIs" dxfId="0" priority="8" stopIfTrue="1" operator="equal">
      <formula>$AB$11</formula>
    </cfRule>
  </conditionalFormatting>
  <dataValidations count="4">
    <dataValidation imeMode="halfKatakana" allowBlank="1" showInputMessage="1" showErrorMessage="1" sqref="E8:E107" xr:uid="{00000000-0002-0000-0100-000000000000}"/>
    <dataValidation imeMode="hiragana" allowBlank="1" showInputMessage="1" showErrorMessage="1" sqref="C8:D8" xr:uid="{00000000-0002-0000-0100-000001000000}"/>
    <dataValidation type="list" allowBlank="1" showInputMessage="1" showErrorMessage="1" sqref="F8:F107" xr:uid="{00000000-0002-0000-0100-000002000000}">
      <formula1>$AB$8:$AB$10</formula1>
    </dataValidation>
    <dataValidation type="list" allowBlank="1" showInputMessage="1" showErrorMessage="1" sqref="G8:G107" xr:uid="{00000000-0002-0000-0100-000003000000}">
      <formula1>$AB$11:$AB$13</formula1>
    </dataValidation>
  </dataValidations>
  <hyperlinks>
    <hyperlink ref="B2:C2" location="申込書!A1" display="表紙に戻る" xr:uid="{00000000-0004-0000-0100-000000000000}"/>
    <hyperlink ref="I2:J2" location="申込書!A1" display="表紙に戻る" xr:uid="{00000000-0004-0000-0100-000001000000}"/>
    <hyperlink ref="I2" location="学校名一覧表!A1" display="学校名一覧表を見る" xr:uid="{00000000-0004-0000-0100-000002000000}"/>
  </hyperlinks>
  <printOptions horizontalCentered="1"/>
  <pageMargins left="0.59055118110236227" right="0.59055118110236227" top="0.59055118110236227" bottom="0.59055118110236227" header="0.51181102362204722" footer="0.51181102362204722"/>
  <pageSetup paperSize="9" scale="87" orientation="portrait" horizontalDpi="4294967294" r:id="rId1"/>
  <headerFooter alignWithMargins="0"/>
  <rowBreaks count="1" manualBreakCount="1">
    <brk id="5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100"/>
  <sheetViews>
    <sheetView topLeftCell="B1" zoomScaleNormal="100" workbookViewId="0">
      <selection activeCell="E11" sqref="E11"/>
    </sheetView>
  </sheetViews>
  <sheetFormatPr defaultRowHeight="13.5"/>
  <cols>
    <col min="1" max="1" width="0" hidden="1" customWidth="1"/>
    <col min="2" max="2" width="3.625" customWidth="1"/>
    <col min="3" max="3" width="5.375" bestFit="1" customWidth="1"/>
    <col min="4" max="4" width="7.875" bestFit="1" customWidth="1"/>
    <col min="5" max="5" width="15" customWidth="1"/>
    <col min="6" max="6" width="3.375" bestFit="1" customWidth="1"/>
    <col min="7" max="7" width="15" customWidth="1"/>
    <col min="8" max="8" width="3.375" bestFit="1" customWidth="1"/>
    <col min="9" max="9" width="3.5" customWidth="1"/>
    <col min="10" max="10" width="5.375" customWidth="1"/>
    <col min="11" max="11" width="7.875" customWidth="1"/>
    <col min="12" max="12" width="15" customWidth="1"/>
    <col min="13" max="13" width="3.375" customWidth="1"/>
    <col min="14" max="14" width="15" customWidth="1"/>
    <col min="15" max="15" width="3.375" customWidth="1"/>
    <col min="17" max="17" width="4.5" hidden="1" customWidth="1"/>
    <col min="18" max="18" width="2.5" hidden="1" customWidth="1"/>
    <col min="19" max="21" width="0" hidden="1" customWidth="1"/>
    <col min="22" max="22" width="10.5" hidden="1" customWidth="1"/>
    <col min="23" max="28" width="0" hidden="1" customWidth="1"/>
    <col min="29" max="29" width="10.5" hidden="1" customWidth="1"/>
    <col min="30" max="33" width="0" hidden="1" customWidth="1"/>
    <col min="34" max="34" width="7.625" hidden="1" customWidth="1"/>
  </cols>
  <sheetData>
    <row r="1" spans="1:33">
      <c r="A1">
        <v>1</v>
      </c>
      <c r="Q1">
        <v>1</v>
      </c>
    </row>
    <row r="2" spans="1:33" ht="21" customHeight="1">
      <c r="A2">
        <v>2</v>
      </c>
      <c r="C2" s="99" t="s">
        <v>605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1"/>
      <c r="Q2">
        <v>2</v>
      </c>
    </row>
    <row r="3" spans="1:33">
      <c r="A3">
        <v>3</v>
      </c>
      <c r="C3" s="102" t="s">
        <v>606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4"/>
      <c r="Q3">
        <v>3</v>
      </c>
    </row>
    <row r="4" spans="1:33">
      <c r="A4">
        <v>4</v>
      </c>
      <c r="C4" s="102" t="s">
        <v>607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4"/>
      <c r="Q4">
        <v>4</v>
      </c>
      <c r="S4" t="s">
        <v>8</v>
      </c>
      <c r="T4" t="str">
        <f>IF(申込書!C20="","",申込書!C20)</f>
        <v/>
      </c>
    </row>
    <row r="5" spans="1:33">
      <c r="A5">
        <v>5</v>
      </c>
      <c r="C5" s="102" t="s">
        <v>612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4"/>
      <c r="Q5">
        <v>5</v>
      </c>
      <c r="S5" t="s">
        <v>630</v>
      </c>
      <c r="T5" t="str">
        <f ca="1">IF(申込書!J30&gt;0,"",申込書!J3)</f>
        <v>ekiden-ent2019.</v>
      </c>
      <c r="U5" t="s">
        <v>636</v>
      </c>
      <c r="V5" t="e">
        <f ca="1">IF(T5="","",T5*10)</f>
        <v>#VALUE!</v>
      </c>
      <c r="W5" t="s">
        <v>633</v>
      </c>
      <c r="Y5">
        <v>100</v>
      </c>
    </row>
    <row r="6" spans="1:33">
      <c r="A6">
        <v>6</v>
      </c>
      <c r="C6" s="102" t="s">
        <v>623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  <c r="Q6">
        <v>6</v>
      </c>
      <c r="S6" t="s">
        <v>631</v>
      </c>
      <c r="T6" t="str">
        <f>IF(申込書!C19="","",VLOOKUP(申込書!C19,ﾁｰﾑ登録!$W$5:$Y$6,3,FALSE))</f>
        <v/>
      </c>
      <c r="U6" t="str">
        <f>IF(T6="","",T6+100)</f>
        <v/>
      </c>
      <c r="W6" t="s">
        <v>632</v>
      </c>
      <c r="Y6">
        <v>300</v>
      </c>
    </row>
    <row r="7" spans="1:33">
      <c r="A7">
        <v>7</v>
      </c>
      <c r="C7" s="107" t="s">
        <v>608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Q7">
        <v>7</v>
      </c>
    </row>
    <row r="8" spans="1:33">
      <c r="A8">
        <v>8</v>
      </c>
      <c r="Q8">
        <v>8</v>
      </c>
    </row>
    <row r="9" spans="1:33" ht="21.75" thickBot="1">
      <c r="A9">
        <v>9</v>
      </c>
      <c r="C9" s="94" t="s">
        <v>603</v>
      </c>
      <c r="J9" s="94" t="s">
        <v>604</v>
      </c>
      <c r="Q9">
        <v>9</v>
      </c>
      <c r="T9" t="s">
        <v>600</v>
      </c>
      <c r="AA9" t="s">
        <v>624</v>
      </c>
      <c r="AG9" t="s">
        <v>624</v>
      </c>
    </row>
    <row r="10" spans="1:33" ht="17.25" customHeight="1">
      <c r="A10">
        <v>10</v>
      </c>
      <c r="C10" s="131" t="s">
        <v>322</v>
      </c>
      <c r="D10" s="91" t="s">
        <v>348</v>
      </c>
      <c r="E10" s="133"/>
      <c r="F10" s="134"/>
      <c r="G10" s="134"/>
      <c r="H10" s="135"/>
      <c r="J10" s="140" t="s">
        <v>613</v>
      </c>
      <c r="K10" s="97" t="s">
        <v>348</v>
      </c>
      <c r="L10" s="136"/>
      <c r="M10" s="137"/>
      <c r="N10" s="137"/>
      <c r="O10" s="138"/>
      <c r="Q10">
        <v>10</v>
      </c>
      <c r="S10" t="s">
        <v>348</v>
      </c>
      <c r="T10" t="str">
        <f>IF(E10="","",VLOOKUP(Q10,$A:$O,5,FALSE))</f>
        <v/>
      </c>
      <c r="Z10" t="s">
        <v>348</v>
      </c>
      <c r="AA10" t="str">
        <f>IF(L10="","",VLOOKUP(Q10,$A:$O,12,FALSE))</f>
        <v/>
      </c>
      <c r="AG10" t="str">
        <f>IF(L10="","",L10)</f>
        <v/>
      </c>
    </row>
    <row r="11" spans="1:33" ht="17.25" customHeight="1">
      <c r="A11">
        <v>11</v>
      </c>
      <c r="C11" s="132"/>
      <c r="D11" s="88" t="s">
        <v>602</v>
      </c>
      <c r="E11" s="25"/>
      <c r="F11" s="92" t="s">
        <v>10</v>
      </c>
      <c r="G11" s="25"/>
      <c r="H11" s="93" t="s">
        <v>11</v>
      </c>
      <c r="J11" s="141"/>
      <c r="K11" s="98" t="s">
        <v>602</v>
      </c>
      <c r="L11" s="25"/>
      <c r="M11" s="92" t="s">
        <v>10</v>
      </c>
      <c r="N11" s="25"/>
      <c r="O11" s="93" t="s">
        <v>11</v>
      </c>
      <c r="Q11">
        <v>11</v>
      </c>
      <c r="S11" t="s">
        <v>601</v>
      </c>
      <c r="T11" t="str">
        <f>IF(U11="","",U11*100+V11)</f>
        <v/>
      </c>
      <c r="U11" t="str">
        <f>IF(E11="","",VLOOKUP(Q11,$A:$O,5,FALSE))</f>
        <v/>
      </c>
      <c r="V11" t="str">
        <f>IF(G11="","",VLOOKUP(Q11,$A:$O,7,FALSE))</f>
        <v/>
      </c>
      <c r="Z11" t="s">
        <v>601</v>
      </c>
      <c r="AA11" t="str">
        <f>IF(AB11="","",AB11*100+AC11)</f>
        <v/>
      </c>
      <c r="AB11" t="str">
        <f>IF(L11="","",VLOOKUP(Q11,$A:$O,12,FALSE))</f>
        <v/>
      </c>
      <c r="AC11" t="str">
        <f>IF(N11="","",VLOOKUP(Q11,$A:$O,14,FALSE))</f>
        <v/>
      </c>
      <c r="AG11" t="str">
        <f>IF(L11="","",L11&amp;N11)</f>
        <v/>
      </c>
    </row>
    <row r="12" spans="1:33" ht="17.25" customHeight="1">
      <c r="A12">
        <v>12</v>
      </c>
      <c r="C12" s="132"/>
      <c r="D12" s="88" t="s">
        <v>9</v>
      </c>
      <c r="E12" s="150" t="s">
        <v>2</v>
      </c>
      <c r="F12" s="150"/>
      <c r="G12" s="150" t="s">
        <v>5</v>
      </c>
      <c r="H12" s="151"/>
      <c r="J12" s="141"/>
      <c r="K12" s="98" t="s">
        <v>9</v>
      </c>
      <c r="L12" s="139" t="s">
        <v>2</v>
      </c>
      <c r="M12" s="139"/>
      <c r="N12" s="144" t="s">
        <v>5</v>
      </c>
      <c r="O12" s="145"/>
      <c r="Q12">
        <v>12</v>
      </c>
      <c r="S12" t="s">
        <v>595</v>
      </c>
      <c r="T12" t="str">
        <f>IF(D13="","",IF(D22="","",$T$4&amp;S12))</f>
        <v/>
      </c>
      <c r="U12" t="str">
        <f>IF(T12="","",T12&amp;"　　指導者："&amp;T10)</f>
        <v/>
      </c>
      <c r="Z12" t="s">
        <v>637</v>
      </c>
      <c r="AA12" t="str">
        <f>IF(K13="","",IF(K22="","",$T$4&amp;Z12))</f>
        <v/>
      </c>
      <c r="AB12" t="str">
        <f>IF(AA12="","",AA12&amp;"　　指導者："&amp;AA10)</f>
        <v/>
      </c>
      <c r="AG12" t="str">
        <f>IF(K13="","",IF(K22="","",S12))</f>
        <v/>
      </c>
    </row>
    <row r="13" spans="1:33" ht="17.25" customHeight="1">
      <c r="A13">
        <v>13</v>
      </c>
      <c r="C13" s="89">
        <v>1</v>
      </c>
      <c r="D13" s="26"/>
      <c r="E13" s="129" t="str">
        <f>IF(D13="","",VLOOKUP(D13,選手登録!$AC:$AM,11,FALSE))</f>
        <v/>
      </c>
      <c r="F13" s="129"/>
      <c r="G13" s="129" t="str">
        <f>IF(D13="","",VLOOKUP(D13,選手登録!$AC:$AM,3,FALSE))</f>
        <v/>
      </c>
      <c r="H13" s="148"/>
      <c r="J13" s="95">
        <v>1</v>
      </c>
      <c r="K13" s="26"/>
      <c r="L13" s="129" t="str">
        <f>IF(K13="","",VLOOKUP(K13,選手登録!$AC:$AM,11,FALSE))</f>
        <v/>
      </c>
      <c r="M13" s="129"/>
      <c r="N13" s="142" t="str">
        <f>IF(K13="","",VLOOKUP(K13,選手登録!$AC:$AM,3,FALSE))</f>
        <v/>
      </c>
      <c r="O13" s="143"/>
      <c r="Q13">
        <v>13</v>
      </c>
      <c r="T13" t="str">
        <f t="shared" ref="T13:T18" si="0">IF(E13="","",VLOOKUP(Q13,$A:$O,4,FALSE))</f>
        <v/>
      </c>
      <c r="U13" t="str">
        <f t="shared" ref="U13:U18" si="1">IF(E13="","",$V$5+1)</f>
        <v/>
      </c>
      <c r="V13" t="str">
        <f>IF(E13="","",VLOOKUP(T13,選手登録!$AC:$AM,8,FALSE))</f>
        <v/>
      </c>
      <c r="AA13" t="str">
        <f t="shared" ref="AA13:AA18" si="2">IF(L13="","",VLOOKUP(Q13,$A:$O,4,FALSE))</f>
        <v/>
      </c>
      <c r="AB13" t="str">
        <f t="shared" ref="AB13:AB18" si="3">IF(L13="","",$V$5+1)</f>
        <v/>
      </c>
      <c r="AC13" t="str">
        <f>IF(L13="","",VLOOKUP(AA13,選手登録!$AC:$AM,8,FALSE))</f>
        <v/>
      </c>
      <c r="AG13" t="str">
        <f t="shared" ref="AG13:AG18" si="4">IF(K13="","",K13)</f>
        <v/>
      </c>
    </row>
    <row r="14" spans="1:33" ht="17.25" customHeight="1">
      <c r="A14">
        <v>14</v>
      </c>
      <c r="C14" s="89">
        <v>2</v>
      </c>
      <c r="D14" s="26"/>
      <c r="E14" s="129" t="str">
        <f>IF(D14="","",VLOOKUP(D14,選手登録!$AC:$AM,11,FALSE))</f>
        <v/>
      </c>
      <c r="F14" s="129"/>
      <c r="G14" s="129" t="str">
        <f>IF(D14="","",VLOOKUP(D14,選手登録!$AC:$AM,3,FALSE))</f>
        <v/>
      </c>
      <c r="H14" s="148"/>
      <c r="J14" s="95">
        <v>2</v>
      </c>
      <c r="K14" s="26"/>
      <c r="L14" s="129" t="str">
        <f>IF(K14="","",VLOOKUP(K14,選手登録!$AC:$AM,11,FALSE))</f>
        <v/>
      </c>
      <c r="M14" s="129"/>
      <c r="N14" s="142" t="str">
        <f>IF(K14="","",VLOOKUP(K14,選手登録!$AC:$AM,3,FALSE))</f>
        <v/>
      </c>
      <c r="O14" s="143"/>
      <c r="Q14">
        <v>14</v>
      </c>
      <c r="T14" t="str">
        <f t="shared" si="0"/>
        <v/>
      </c>
      <c r="U14" t="str">
        <f t="shared" si="1"/>
        <v/>
      </c>
      <c r="V14" t="str">
        <f>IF(E14="","",VLOOKUP(T14,選手登録!$AC:$AM,8,FALSE))</f>
        <v/>
      </c>
      <c r="AA14" t="str">
        <f t="shared" si="2"/>
        <v/>
      </c>
      <c r="AB14" t="str">
        <f t="shared" si="3"/>
        <v/>
      </c>
      <c r="AC14" t="str">
        <f>IF(L14="","",VLOOKUP(AA14,選手登録!$AC:$AM,8,FALSE))</f>
        <v/>
      </c>
      <c r="AG14" t="str">
        <f t="shared" si="4"/>
        <v/>
      </c>
    </row>
    <row r="15" spans="1:33" ht="17.25" customHeight="1">
      <c r="A15">
        <v>15</v>
      </c>
      <c r="C15" s="89">
        <v>3</v>
      </c>
      <c r="D15" s="26"/>
      <c r="E15" s="129" t="str">
        <f>IF(D15="","",VLOOKUP(D15,選手登録!$AC:$AM,11,FALSE))</f>
        <v/>
      </c>
      <c r="F15" s="129"/>
      <c r="G15" s="129" t="str">
        <f>IF(D15="","",VLOOKUP(D15,選手登録!$AC:$AM,3,FALSE))</f>
        <v/>
      </c>
      <c r="H15" s="148"/>
      <c r="J15" s="95">
        <v>3</v>
      </c>
      <c r="K15" s="26"/>
      <c r="L15" s="129" t="str">
        <f>IF(K15="","",VLOOKUP(K15,選手登録!$AC:$AM,11,FALSE))</f>
        <v/>
      </c>
      <c r="M15" s="129"/>
      <c r="N15" s="142" t="str">
        <f>IF(K15="","",VLOOKUP(K15,選手登録!$AC:$AM,3,FALSE))</f>
        <v/>
      </c>
      <c r="O15" s="143"/>
      <c r="Q15">
        <v>15</v>
      </c>
      <c r="T15" t="str">
        <f t="shared" si="0"/>
        <v/>
      </c>
      <c r="U15" t="str">
        <f t="shared" si="1"/>
        <v/>
      </c>
      <c r="V15" t="str">
        <f>IF(E15="","",VLOOKUP(T15,選手登録!$AC:$AM,8,FALSE))</f>
        <v/>
      </c>
      <c r="AA15" t="str">
        <f t="shared" si="2"/>
        <v/>
      </c>
      <c r="AB15" t="str">
        <f t="shared" si="3"/>
        <v/>
      </c>
      <c r="AC15" t="str">
        <f>IF(L15="","",VLOOKUP(AA15,選手登録!$AC:$AM,8,FALSE))</f>
        <v/>
      </c>
      <c r="AG15" t="str">
        <f t="shared" si="4"/>
        <v/>
      </c>
    </row>
    <row r="16" spans="1:33" ht="17.25" customHeight="1">
      <c r="A16">
        <v>16</v>
      </c>
      <c r="C16" s="89">
        <v>4</v>
      </c>
      <c r="D16" s="26"/>
      <c r="E16" s="129" t="str">
        <f>IF(D16="","",VLOOKUP(D16,選手登録!$AC:$AM,11,FALSE))</f>
        <v/>
      </c>
      <c r="F16" s="129"/>
      <c r="G16" s="129" t="str">
        <f>IF(D16="","",VLOOKUP(D16,選手登録!$AC:$AM,3,FALSE))</f>
        <v/>
      </c>
      <c r="H16" s="148"/>
      <c r="J16" s="95">
        <v>4</v>
      </c>
      <c r="K16" s="26"/>
      <c r="L16" s="129" t="str">
        <f>IF(K16="","",VLOOKUP(K16,選手登録!$AC:$AM,11,FALSE))</f>
        <v/>
      </c>
      <c r="M16" s="129"/>
      <c r="N16" s="142" t="str">
        <f>IF(K16="","",VLOOKUP(K16,選手登録!$AC:$AM,3,FALSE))</f>
        <v/>
      </c>
      <c r="O16" s="143"/>
      <c r="Q16">
        <v>16</v>
      </c>
      <c r="T16" t="str">
        <f t="shared" si="0"/>
        <v/>
      </c>
      <c r="U16" t="str">
        <f t="shared" si="1"/>
        <v/>
      </c>
      <c r="V16" t="str">
        <f>IF(E16="","",VLOOKUP(T16,選手登録!$AC:$AM,8,FALSE))</f>
        <v/>
      </c>
      <c r="AA16" t="str">
        <f t="shared" si="2"/>
        <v/>
      </c>
      <c r="AB16" t="str">
        <f t="shared" si="3"/>
        <v/>
      </c>
      <c r="AC16" t="str">
        <f>IF(L16="","",VLOOKUP(AA16,選手登録!$AC:$AM,8,FALSE))</f>
        <v/>
      </c>
      <c r="AG16" t="str">
        <f t="shared" si="4"/>
        <v/>
      </c>
    </row>
    <row r="17" spans="1:33" ht="17.25" customHeight="1">
      <c r="A17">
        <v>17</v>
      </c>
      <c r="C17" s="89" t="s">
        <v>609</v>
      </c>
      <c r="D17" s="26"/>
      <c r="E17" s="129" t="str">
        <f>IF(D17="","",VLOOKUP(D17,選手登録!$AC:$AM,11,FALSE))</f>
        <v/>
      </c>
      <c r="F17" s="129"/>
      <c r="G17" s="129" t="str">
        <f>IF(D17="","",VLOOKUP(D17,選手登録!$AC:$AM,3,FALSE))</f>
        <v/>
      </c>
      <c r="H17" s="148"/>
      <c r="J17" s="95" t="s">
        <v>609</v>
      </c>
      <c r="K17" s="26"/>
      <c r="L17" s="129" t="str">
        <f>IF(K17="","",VLOOKUP(K17,選手登録!$AC:$AM,11,FALSE))</f>
        <v/>
      </c>
      <c r="M17" s="129"/>
      <c r="N17" s="142" t="str">
        <f>IF(K17="","",VLOOKUP(K17,選手登録!$AC:$AM,3,FALSE))</f>
        <v/>
      </c>
      <c r="O17" s="143"/>
      <c r="Q17">
        <v>17</v>
      </c>
      <c r="T17" t="str">
        <f t="shared" si="0"/>
        <v/>
      </c>
      <c r="U17" t="str">
        <f t="shared" si="1"/>
        <v/>
      </c>
      <c r="V17" t="str">
        <f>IF(E17="","",VLOOKUP(T17,選手登録!$AC:$AM,8,FALSE))</f>
        <v/>
      </c>
      <c r="AA17" t="str">
        <f t="shared" si="2"/>
        <v/>
      </c>
      <c r="AB17" t="str">
        <f t="shared" si="3"/>
        <v/>
      </c>
      <c r="AC17" t="str">
        <f>IF(L17="","",VLOOKUP(AA17,選手登録!$AC:$AM,8,FALSE))</f>
        <v/>
      </c>
      <c r="AG17" t="str">
        <f t="shared" si="4"/>
        <v/>
      </c>
    </row>
    <row r="18" spans="1:33" ht="17.25" customHeight="1" thickBot="1">
      <c r="A18">
        <v>18</v>
      </c>
      <c r="C18" s="90" t="s">
        <v>610</v>
      </c>
      <c r="D18" s="87"/>
      <c r="E18" s="130" t="str">
        <f>IF(D18="","",VLOOKUP(D18,選手登録!$AC:$AM,11,FALSE))</f>
        <v/>
      </c>
      <c r="F18" s="130"/>
      <c r="G18" s="130" t="str">
        <f>IF(D18="","",VLOOKUP(D18,選手登録!$AC:$AM,3,FALSE))</f>
        <v/>
      </c>
      <c r="H18" s="149"/>
      <c r="J18" s="96" t="s">
        <v>610</v>
      </c>
      <c r="K18" s="87"/>
      <c r="L18" s="130" t="str">
        <f>IF(K18="","",VLOOKUP(K18,選手登録!$AC:$AM,11,FALSE))</f>
        <v/>
      </c>
      <c r="M18" s="130"/>
      <c r="N18" s="146" t="str">
        <f>IF(K18="","",VLOOKUP(K18,選手登録!$AC:$AM,3,FALSE))</f>
        <v/>
      </c>
      <c r="O18" s="147"/>
      <c r="Q18">
        <v>18</v>
      </c>
      <c r="T18" t="str">
        <f t="shared" si="0"/>
        <v/>
      </c>
      <c r="U18" t="str">
        <f t="shared" si="1"/>
        <v/>
      </c>
      <c r="V18" t="str">
        <f>IF(E18="","",VLOOKUP(T18,選手登録!$AC:$AM,8,FALSE))</f>
        <v/>
      </c>
      <c r="AA18" t="str">
        <f t="shared" si="2"/>
        <v/>
      </c>
      <c r="AB18" t="str">
        <f t="shared" si="3"/>
        <v/>
      </c>
      <c r="AC18" t="str">
        <f>IF(L18="","",VLOOKUP(AA18,選手登録!$AC:$AM,8,FALSE))</f>
        <v/>
      </c>
      <c r="AG18" t="str">
        <f t="shared" si="4"/>
        <v/>
      </c>
    </row>
    <row r="19" spans="1:33" ht="17.25" customHeight="1">
      <c r="A19">
        <v>19</v>
      </c>
      <c r="C19" s="131" t="s">
        <v>323</v>
      </c>
      <c r="D19" s="91" t="s">
        <v>348</v>
      </c>
      <c r="E19" s="136"/>
      <c r="F19" s="137"/>
      <c r="G19" s="137"/>
      <c r="H19" s="138"/>
      <c r="J19" s="140" t="s">
        <v>614</v>
      </c>
      <c r="K19" s="97" t="s">
        <v>348</v>
      </c>
      <c r="L19" s="133"/>
      <c r="M19" s="134"/>
      <c r="N19" s="134"/>
      <c r="O19" s="135"/>
      <c r="Q19">
        <v>19</v>
      </c>
      <c r="S19" t="s">
        <v>348</v>
      </c>
      <c r="T19" t="str">
        <f>IF(E19="","",VLOOKUP(Q19,$A:$O,5,FALSE))</f>
        <v/>
      </c>
      <c r="Z19" t="s">
        <v>348</v>
      </c>
      <c r="AA19" t="str">
        <f>IF(L19="","",VLOOKUP(Q19,$A:$O,12,FALSE))</f>
        <v/>
      </c>
      <c r="AG19" t="str">
        <f>IF(L19="","",L19)</f>
        <v/>
      </c>
    </row>
    <row r="20" spans="1:33" ht="17.25" customHeight="1">
      <c r="A20">
        <v>20</v>
      </c>
      <c r="C20" s="132"/>
      <c r="D20" s="88" t="s">
        <v>602</v>
      </c>
      <c r="E20" s="25"/>
      <c r="F20" s="92" t="s">
        <v>10</v>
      </c>
      <c r="G20" s="25"/>
      <c r="H20" s="93" t="s">
        <v>11</v>
      </c>
      <c r="J20" s="141"/>
      <c r="K20" s="98" t="s">
        <v>602</v>
      </c>
      <c r="L20" s="25"/>
      <c r="M20" s="92" t="s">
        <v>10</v>
      </c>
      <c r="N20" s="25"/>
      <c r="O20" s="93" t="s">
        <v>11</v>
      </c>
      <c r="Q20">
        <v>20</v>
      </c>
      <c r="S20" t="s">
        <v>601</v>
      </c>
      <c r="T20" t="str">
        <f>IF(U20="","",U20*100+V20)</f>
        <v/>
      </c>
      <c r="U20" t="str">
        <f>IF(E20="","",VLOOKUP(Q20,$A:$O,5,FALSE))</f>
        <v/>
      </c>
      <c r="V20" t="str">
        <f>IF(G20="","",VLOOKUP(Q20,$A:$O,7,FALSE))</f>
        <v/>
      </c>
      <c r="Z20" t="s">
        <v>601</v>
      </c>
      <c r="AA20" t="str">
        <f>IF(AB20="","",AB20*100+AC20)</f>
        <v/>
      </c>
      <c r="AB20" t="str">
        <f>IF(L20="","",VLOOKUP(Q20,$A:$O,12,FALSE))</f>
        <v/>
      </c>
      <c r="AC20" t="str">
        <f>IF(N20="","",VLOOKUP(Q20,$A:$O,14,FALSE))</f>
        <v/>
      </c>
      <c r="AG20" t="str">
        <f>IF(L20="","",L20&amp;N20)</f>
        <v/>
      </c>
    </row>
    <row r="21" spans="1:33" ht="17.25" customHeight="1">
      <c r="A21">
        <v>21</v>
      </c>
      <c r="C21" s="132"/>
      <c r="D21" s="88" t="s">
        <v>9</v>
      </c>
      <c r="E21" s="150" t="s">
        <v>2</v>
      </c>
      <c r="F21" s="150"/>
      <c r="G21" s="150" t="s">
        <v>5</v>
      </c>
      <c r="H21" s="151"/>
      <c r="J21" s="141"/>
      <c r="K21" s="98" t="s">
        <v>9</v>
      </c>
      <c r="L21" s="139" t="s">
        <v>2</v>
      </c>
      <c r="M21" s="139"/>
      <c r="N21" s="144" t="s">
        <v>5</v>
      </c>
      <c r="O21" s="145"/>
      <c r="Q21">
        <v>21</v>
      </c>
      <c r="S21" t="s">
        <v>625</v>
      </c>
      <c r="T21" t="str">
        <f>IF(D22="","",$T$4&amp;S21)</f>
        <v/>
      </c>
      <c r="U21" t="str">
        <f>IF(T21="","",T21&amp;"　　指導者："&amp;T19)</f>
        <v/>
      </c>
      <c r="Z21" t="s">
        <v>625</v>
      </c>
      <c r="AA21" t="str">
        <f>IF(K22="","",IF(K31="","",$T$4&amp;Z21))</f>
        <v/>
      </c>
      <c r="AB21" t="str">
        <f>IF(AA21="","",AA21&amp;"　　指導者："&amp;AA19)</f>
        <v/>
      </c>
      <c r="AG21" t="str">
        <f>IF(K22="","",S21)</f>
        <v/>
      </c>
    </row>
    <row r="22" spans="1:33" ht="17.25" customHeight="1">
      <c r="A22">
        <v>22</v>
      </c>
      <c r="C22" s="89">
        <v>1</v>
      </c>
      <c r="D22" s="26"/>
      <c r="E22" s="129" t="str">
        <f>IF(D22="","",VLOOKUP(D22,選手登録!$AC:$AM,11,FALSE))</f>
        <v/>
      </c>
      <c r="F22" s="129"/>
      <c r="G22" s="129" t="str">
        <f>IF(D22="","",VLOOKUP(D22,選手登録!$AC:$AM,3,FALSE))</f>
        <v/>
      </c>
      <c r="H22" s="148"/>
      <c r="J22" s="95">
        <v>1</v>
      </c>
      <c r="K22" s="26"/>
      <c r="L22" s="129" t="str">
        <f>IF(K22="","",VLOOKUP(K22,選手登録!$AC:$AM,11,FALSE))</f>
        <v/>
      </c>
      <c r="M22" s="129"/>
      <c r="N22" s="142" t="str">
        <f>IF(K22="","",VLOOKUP(K22,選手登録!$AC:$AM,3,FALSE))</f>
        <v/>
      </c>
      <c r="O22" s="143"/>
      <c r="Q22">
        <v>22</v>
      </c>
      <c r="T22" t="str">
        <f t="shared" ref="T22:T27" si="5">IF(E22="","",VLOOKUP(Q22,$A:$O,4,FALSE))</f>
        <v/>
      </c>
      <c r="U22" t="str">
        <f t="shared" ref="U22:U27" si="6">IF(E22="","",$V$5+2)</f>
        <v/>
      </c>
      <c r="V22" t="str">
        <f>IF(E22="","",VLOOKUP(T22,選手登録!$AC:$AM,8,FALSE))</f>
        <v/>
      </c>
      <c r="AA22" t="str">
        <f t="shared" ref="AA22:AA27" si="7">IF(L22="","",VLOOKUP(Q22,$A:$O,4,FALSE))</f>
        <v/>
      </c>
      <c r="AB22" t="str">
        <f t="shared" ref="AB22:AB27" si="8">IF(L22="","",$V$5+2)</f>
        <v/>
      </c>
      <c r="AC22" t="str">
        <f>IF(L22="","",VLOOKUP(AA22,選手登録!$AC:$AM,8,FALSE))</f>
        <v/>
      </c>
      <c r="AG22" t="str">
        <f t="shared" ref="AG22:AG27" si="9">IF(K22="","",K22)</f>
        <v/>
      </c>
    </row>
    <row r="23" spans="1:33" ht="17.25" customHeight="1">
      <c r="A23">
        <v>23</v>
      </c>
      <c r="C23" s="89">
        <v>2</v>
      </c>
      <c r="D23" s="26"/>
      <c r="E23" s="129" t="str">
        <f>IF(D23="","",VLOOKUP(D23,選手登録!$AC:$AM,11,FALSE))</f>
        <v/>
      </c>
      <c r="F23" s="129"/>
      <c r="G23" s="129" t="str">
        <f>IF(D23="","",VLOOKUP(D23,選手登録!$AC:$AM,3,FALSE))</f>
        <v/>
      </c>
      <c r="H23" s="148"/>
      <c r="J23" s="95">
        <v>2</v>
      </c>
      <c r="K23" s="26"/>
      <c r="L23" s="129" t="str">
        <f>IF(K23="","",VLOOKUP(K23,選手登録!$AC:$AM,11,FALSE))</f>
        <v/>
      </c>
      <c r="M23" s="129"/>
      <c r="N23" s="142" t="str">
        <f>IF(K23="","",VLOOKUP(K23,選手登録!$AC:$AM,3,FALSE))</f>
        <v/>
      </c>
      <c r="O23" s="143"/>
      <c r="Q23">
        <v>23</v>
      </c>
      <c r="T23" t="str">
        <f t="shared" si="5"/>
        <v/>
      </c>
      <c r="U23" t="str">
        <f t="shared" si="6"/>
        <v/>
      </c>
      <c r="V23" t="str">
        <f>IF(E23="","",VLOOKUP(T23,選手登録!$AC:$AM,8,FALSE))</f>
        <v/>
      </c>
      <c r="AA23" t="str">
        <f t="shared" si="7"/>
        <v/>
      </c>
      <c r="AB23" t="str">
        <f t="shared" si="8"/>
        <v/>
      </c>
      <c r="AC23" t="str">
        <f>IF(L23="","",VLOOKUP(AA23,選手登録!$AC:$AM,8,FALSE))</f>
        <v/>
      </c>
      <c r="AG23" t="str">
        <f t="shared" si="9"/>
        <v/>
      </c>
    </row>
    <row r="24" spans="1:33" ht="17.25" customHeight="1">
      <c r="A24">
        <v>24</v>
      </c>
      <c r="C24" s="89">
        <v>3</v>
      </c>
      <c r="D24" s="26"/>
      <c r="E24" s="129" t="str">
        <f>IF(D24="","",VLOOKUP(D24,選手登録!$AC:$AM,11,FALSE))</f>
        <v/>
      </c>
      <c r="F24" s="129"/>
      <c r="G24" s="129" t="str">
        <f>IF(D24="","",VLOOKUP(D24,選手登録!$AC:$AM,3,FALSE))</f>
        <v/>
      </c>
      <c r="H24" s="148"/>
      <c r="J24" s="95">
        <v>3</v>
      </c>
      <c r="K24" s="26"/>
      <c r="L24" s="129" t="str">
        <f>IF(K24="","",VLOOKUP(K24,選手登録!$AC:$AM,11,FALSE))</f>
        <v/>
      </c>
      <c r="M24" s="129"/>
      <c r="N24" s="142" t="str">
        <f>IF(K24="","",VLOOKUP(K24,選手登録!$AC:$AM,3,FALSE))</f>
        <v/>
      </c>
      <c r="O24" s="143"/>
      <c r="Q24">
        <v>24</v>
      </c>
      <c r="T24" t="str">
        <f t="shared" si="5"/>
        <v/>
      </c>
      <c r="U24" t="str">
        <f t="shared" si="6"/>
        <v/>
      </c>
      <c r="V24" t="str">
        <f>IF(E24="","",VLOOKUP(T24,選手登録!$AC:$AM,8,FALSE))</f>
        <v/>
      </c>
      <c r="AA24" t="str">
        <f t="shared" si="7"/>
        <v/>
      </c>
      <c r="AB24" t="str">
        <f t="shared" si="8"/>
        <v/>
      </c>
      <c r="AC24" t="str">
        <f>IF(L24="","",VLOOKUP(AA24,選手登録!$AC:$AM,8,FALSE))</f>
        <v/>
      </c>
      <c r="AG24" t="str">
        <f t="shared" si="9"/>
        <v/>
      </c>
    </row>
    <row r="25" spans="1:33" ht="17.25" customHeight="1">
      <c r="A25">
        <v>25</v>
      </c>
      <c r="C25" s="89">
        <v>4</v>
      </c>
      <c r="D25" s="26"/>
      <c r="E25" s="129" t="str">
        <f>IF(D25="","",VLOOKUP(D25,選手登録!$AC:$AM,11,FALSE))</f>
        <v/>
      </c>
      <c r="F25" s="129"/>
      <c r="G25" s="129" t="str">
        <f>IF(D25="","",VLOOKUP(D25,選手登録!$AC:$AM,3,FALSE))</f>
        <v/>
      </c>
      <c r="H25" s="148"/>
      <c r="J25" s="95">
        <v>4</v>
      </c>
      <c r="K25" s="26"/>
      <c r="L25" s="129" t="str">
        <f>IF(K25="","",VLOOKUP(K25,選手登録!$AC:$AM,11,FALSE))</f>
        <v/>
      </c>
      <c r="M25" s="129"/>
      <c r="N25" s="142" t="str">
        <f>IF(K25="","",VLOOKUP(K25,選手登録!$AC:$AM,3,FALSE))</f>
        <v/>
      </c>
      <c r="O25" s="143"/>
      <c r="Q25">
        <v>25</v>
      </c>
      <c r="T25" t="str">
        <f t="shared" si="5"/>
        <v/>
      </c>
      <c r="U25" t="str">
        <f t="shared" si="6"/>
        <v/>
      </c>
      <c r="V25" t="str">
        <f>IF(E25="","",VLOOKUP(T25,選手登録!$AC:$AM,8,FALSE))</f>
        <v/>
      </c>
      <c r="AA25" t="str">
        <f t="shared" si="7"/>
        <v/>
      </c>
      <c r="AB25" t="str">
        <f t="shared" si="8"/>
        <v/>
      </c>
      <c r="AC25" t="str">
        <f>IF(L25="","",VLOOKUP(AA25,選手登録!$AC:$AM,8,FALSE))</f>
        <v/>
      </c>
      <c r="AG25" t="str">
        <f t="shared" si="9"/>
        <v/>
      </c>
    </row>
    <row r="26" spans="1:33" ht="17.25" customHeight="1">
      <c r="A26">
        <v>26</v>
      </c>
      <c r="C26" s="89" t="s">
        <v>609</v>
      </c>
      <c r="D26" s="26"/>
      <c r="E26" s="129" t="str">
        <f>IF(D26="","",VLOOKUP(D26,選手登録!$AC:$AM,11,FALSE))</f>
        <v/>
      </c>
      <c r="F26" s="129"/>
      <c r="G26" s="129" t="str">
        <f>IF(D26="","",VLOOKUP(D26,選手登録!$AC:$AM,3,FALSE))</f>
        <v/>
      </c>
      <c r="H26" s="148"/>
      <c r="J26" s="95" t="s">
        <v>609</v>
      </c>
      <c r="K26" s="26"/>
      <c r="L26" s="129" t="str">
        <f>IF(K26="","",VLOOKUP(K26,選手登録!$AC:$AM,11,FALSE))</f>
        <v/>
      </c>
      <c r="M26" s="129"/>
      <c r="N26" s="142" t="str">
        <f>IF(K26="","",VLOOKUP(K26,選手登録!$AC:$AM,3,FALSE))</f>
        <v/>
      </c>
      <c r="O26" s="143"/>
      <c r="Q26">
        <v>26</v>
      </c>
      <c r="T26" t="str">
        <f t="shared" si="5"/>
        <v/>
      </c>
      <c r="U26" t="str">
        <f t="shared" si="6"/>
        <v/>
      </c>
      <c r="V26" t="str">
        <f>IF(E26="","",VLOOKUP(T26,選手登録!$AC:$AM,8,FALSE))</f>
        <v/>
      </c>
      <c r="AA26" t="str">
        <f t="shared" si="7"/>
        <v/>
      </c>
      <c r="AB26" t="str">
        <f t="shared" si="8"/>
        <v/>
      </c>
      <c r="AC26" t="str">
        <f>IF(L26="","",VLOOKUP(AA26,選手登録!$AC:$AM,8,FALSE))</f>
        <v/>
      </c>
      <c r="AG26" t="str">
        <f t="shared" si="9"/>
        <v/>
      </c>
    </row>
    <row r="27" spans="1:33" ht="17.25" customHeight="1" thickBot="1">
      <c r="A27">
        <v>27</v>
      </c>
      <c r="C27" s="90" t="s">
        <v>610</v>
      </c>
      <c r="D27" s="87"/>
      <c r="E27" s="130" t="str">
        <f>IF(D27="","",VLOOKUP(D27,選手登録!$AC:$AM,11,FALSE))</f>
        <v/>
      </c>
      <c r="F27" s="130"/>
      <c r="G27" s="130" t="str">
        <f>IF(D27="","",VLOOKUP(D27,選手登録!$AC:$AM,3,FALSE))</f>
        <v/>
      </c>
      <c r="H27" s="149"/>
      <c r="J27" s="96" t="s">
        <v>610</v>
      </c>
      <c r="K27" s="87"/>
      <c r="L27" s="130" t="str">
        <f>IF(K27="","",VLOOKUP(K27,選手登録!$AC:$AM,11,FALSE))</f>
        <v/>
      </c>
      <c r="M27" s="130"/>
      <c r="N27" s="146" t="str">
        <f>IF(K27="","",VLOOKUP(K27,選手登録!$AC:$AM,3,FALSE))</f>
        <v/>
      </c>
      <c r="O27" s="147"/>
      <c r="Q27">
        <v>27</v>
      </c>
      <c r="T27" t="str">
        <f t="shared" si="5"/>
        <v/>
      </c>
      <c r="U27" t="str">
        <f t="shared" si="6"/>
        <v/>
      </c>
      <c r="V27" t="str">
        <f>IF(E27="","",VLOOKUP(T27,選手登録!$AC:$AM,8,FALSE))</f>
        <v/>
      </c>
      <c r="AA27" t="str">
        <f t="shared" si="7"/>
        <v/>
      </c>
      <c r="AB27" t="str">
        <f t="shared" si="8"/>
        <v/>
      </c>
      <c r="AC27" t="str">
        <f>IF(L27="","",VLOOKUP(AA27,選手登録!$AC:$AM,8,FALSE))</f>
        <v/>
      </c>
      <c r="AG27" t="str">
        <f t="shared" si="9"/>
        <v/>
      </c>
    </row>
    <row r="28" spans="1:33" ht="17.25" customHeight="1">
      <c r="A28">
        <v>28</v>
      </c>
      <c r="C28" s="131" t="s">
        <v>325</v>
      </c>
      <c r="D28" s="91" t="s">
        <v>348</v>
      </c>
      <c r="E28" s="136"/>
      <c r="F28" s="137"/>
      <c r="G28" s="137"/>
      <c r="H28" s="138"/>
      <c r="J28" s="140" t="s">
        <v>615</v>
      </c>
      <c r="K28" s="97" t="s">
        <v>348</v>
      </c>
      <c r="L28" s="136"/>
      <c r="M28" s="137"/>
      <c r="N28" s="137"/>
      <c r="O28" s="138"/>
      <c r="Q28">
        <v>28</v>
      </c>
      <c r="S28" t="s">
        <v>348</v>
      </c>
      <c r="T28" t="str">
        <f>IF(E28="","",VLOOKUP(Q28,$A:$O,5,FALSE))</f>
        <v/>
      </c>
      <c r="Z28" t="s">
        <v>348</v>
      </c>
      <c r="AA28" t="str">
        <f>IF(L28="","",VLOOKUP(Q28,$A:$O,12,FALSE))</f>
        <v/>
      </c>
      <c r="AG28" t="str">
        <f>IF(L28="","",L28)</f>
        <v/>
      </c>
    </row>
    <row r="29" spans="1:33" ht="17.25" customHeight="1">
      <c r="A29">
        <v>29</v>
      </c>
      <c r="C29" s="132"/>
      <c r="D29" s="88" t="s">
        <v>602</v>
      </c>
      <c r="E29" s="25"/>
      <c r="F29" s="92" t="s">
        <v>10</v>
      </c>
      <c r="G29" s="25"/>
      <c r="H29" s="93" t="s">
        <v>11</v>
      </c>
      <c r="J29" s="141"/>
      <c r="K29" s="98" t="s">
        <v>602</v>
      </c>
      <c r="L29" s="25"/>
      <c r="M29" s="92" t="s">
        <v>10</v>
      </c>
      <c r="N29" s="25"/>
      <c r="O29" s="93" t="s">
        <v>11</v>
      </c>
      <c r="Q29">
        <v>29</v>
      </c>
      <c r="S29" t="s">
        <v>601</v>
      </c>
      <c r="T29" t="str">
        <f>IF(U29="","",U29*100+V29)</f>
        <v/>
      </c>
      <c r="U29" t="str">
        <f>IF(E29="","",VLOOKUP(Q29,$A:$O,5,FALSE))</f>
        <v/>
      </c>
      <c r="V29" t="str">
        <f>IF(G29="","",VLOOKUP(Q29,$A:$O,7,FALSE))</f>
        <v/>
      </c>
      <c r="Z29" t="s">
        <v>601</v>
      </c>
      <c r="AA29" t="str">
        <f>IF(AB29="","",AB29*100+AC29)</f>
        <v/>
      </c>
      <c r="AB29" t="str">
        <f>IF(L29="","",VLOOKUP(Q29,$A:$O,12,FALSE))</f>
        <v/>
      </c>
      <c r="AC29" t="str">
        <f>IF(N29="","",VLOOKUP(Q29,$A:$O,14,FALSE))</f>
        <v/>
      </c>
      <c r="AG29" t="str">
        <f>IF(L29="","",L29&amp;N29)</f>
        <v/>
      </c>
    </row>
    <row r="30" spans="1:33" ht="17.25" customHeight="1">
      <c r="A30">
        <v>30</v>
      </c>
      <c r="C30" s="132"/>
      <c r="D30" s="88" t="s">
        <v>9</v>
      </c>
      <c r="E30" s="150" t="s">
        <v>2</v>
      </c>
      <c r="F30" s="150"/>
      <c r="G30" s="150" t="s">
        <v>5</v>
      </c>
      <c r="H30" s="151"/>
      <c r="J30" s="141"/>
      <c r="K30" s="98" t="s">
        <v>9</v>
      </c>
      <c r="L30" s="139" t="s">
        <v>2</v>
      </c>
      <c r="M30" s="139"/>
      <c r="N30" s="144" t="s">
        <v>5</v>
      </c>
      <c r="O30" s="145"/>
      <c r="Q30">
        <v>30</v>
      </c>
      <c r="S30" t="s">
        <v>596</v>
      </c>
      <c r="T30" t="str">
        <f>IF(D31="","",$T$4&amp;S30)</f>
        <v/>
      </c>
      <c r="U30" t="str">
        <f>IF(T30="","",T30&amp;"　　指導者："&amp;T28)</f>
        <v/>
      </c>
      <c r="Z30" t="s">
        <v>596</v>
      </c>
      <c r="AA30" t="str">
        <f>IF(K31="","",IF(K40="","",$T$4&amp;Z30))</f>
        <v/>
      </c>
      <c r="AB30" t="str">
        <f>IF(AA30="","",AA30&amp;"　　指導者："&amp;AA28)</f>
        <v/>
      </c>
      <c r="AG30" t="str">
        <f>IF(K31="","",S30)</f>
        <v/>
      </c>
    </row>
    <row r="31" spans="1:33" ht="17.25" customHeight="1">
      <c r="A31">
        <v>31</v>
      </c>
      <c r="C31" s="89">
        <v>1</v>
      </c>
      <c r="D31" s="26"/>
      <c r="E31" s="129" t="str">
        <f>IF(D31="","",VLOOKUP(D31,選手登録!$AC:$AM,11,FALSE))</f>
        <v/>
      </c>
      <c r="F31" s="129"/>
      <c r="G31" s="129" t="str">
        <f>IF(D31="","",VLOOKUP(D31,選手登録!$AC:$AM,3,FALSE))</f>
        <v/>
      </c>
      <c r="H31" s="148"/>
      <c r="J31" s="95">
        <v>1</v>
      </c>
      <c r="K31" s="26"/>
      <c r="L31" s="129" t="str">
        <f>IF(K31="","",VLOOKUP(K31,選手登録!$AC:$AM,11,FALSE))</f>
        <v/>
      </c>
      <c r="M31" s="129"/>
      <c r="N31" s="142" t="str">
        <f>IF(K31="","",VLOOKUP(K31,選手登録!$AC:$AM,3,FALSE))</f>
        <v/>
      </c>
      <c r="O31" s="143"/>
      <c r="Q31">
        <v>31</v>
      </c>
      <c r="T31" t="str">
        <f t="shared" ref="T31:T36" si="10">IF(E31="","",VLOOKUP(Q31,$A:$O,4,FALSE))</f>
        <v/>
      </c>
      <c r="U31" t="str">
        <f t="shared" ref="U31:U36" si="11">IF(E31="","",$V$5+3)</f>
        <v/>
      </c>
      <c r="V31" t="str">
        <f>IF(E31="","",VLOOKUP(T31,選手登録!$AC:$AM,8,FALSE))</f>
        <v/>
      </c>
      <c r="AA31" t="str">
        <f t="shared" ref="AA31:AA36" si="12">IF(L31="","",VLOOKUP(Q31,$A:$O,4,FALSE))</f>
        <v/>
      </c>
      <c r="AB31" t="str">
        <f t="shared" ref="AB31:AB36" si="13">IF(L31="","",$V$5+3)</f>
        <v/>
      </c>
      <c r="AC31" t="str">
        <f>IF(L31="","",VLOOKUP(AA31,選手登録!$AC:$AM,8,FALSE))</f>
        <v/>
      </c>
      <c r="AG31" t="str">
        <f t="shared" ref="AG31:AG90" si="14">IF(K31="","",K31)</f>
        <v/>
      </c>
    </row>
    <row r="32" spans="1:33" ht="17.25" customHeight="1">
      <c r="A32">
        <v>32</v>
      </c>
      <c r="C32" s="89">
        <v>2</v>
      </c>
      <c r="D32" s="26"/>
      <c r="E32" s="129" t="str">
        <f>IF(D32="","",VLOOKUP(D32,選手登録!$AC:$AM,11,FALSE))</f>
        <v/>
      </c>
      <c r="F32" s="129"/>
      <c r="G32" s="129" t="str">
        <f>IF(D32="","",VLOOKUP(D32,選手登録!$AC:$AM,3,FALSE))</f>
        <v/>
      </c>
      <c r="H32" s="148"/>
      <c r="J32" s="95">
        <v>2</v>
      </c>
      <c r="K32" s="26"/>
      <c r="L32" s="129" t="str">
        <f>IF(K32="","",VLOOKUP(K32,選手登録!$AC:$AM,11,FALSE))</f>
        <v/>
      </c>
      <c r="M32" s="129"/>
      <c r="N32" s="142" t="str">
        <f>IF(K32="","",VLOOKUP(K32,選手登録!$AC:$AM,3,FALSE))</f>
        <v/>
      </c>
      <c r="O32" s="143"/>
      <c r="Q32">
        <v>32</v>
      </c>
      <c r="T32" t="str">
        <f t="shared" si="10"/>
        <v/>
      </c>
      <c r="U32" t="str">
        <f t="shared" si="11"/>
        <v/>
      </c>
      <c r="V32" t="str">
        <f>IF(E32="","",VLOOKUP(T32,選手登録!$AC:$AM,8,FALSE))</f>
        <v/>
      </c>
      <c r="AA32" t="str">
        <f t="shared" si="12"/>
        <v/>
      </c>
      <c r="AB32" t="str">
        <f t="shared" si="13"/>
        <v/>
      </c>
      <c r="AC32" t="str">
        <f>IF(L32="","",VLOOKUP(AA32,選手登録!$AC:$AM,8,FALSE))</f>
        <v/>
      </c>
      <c r="AG32" t="str">
        <f t="shared" si="14"/>
        <v/>
      </c>
    </row>
    <row r="33" spans="1:33" ht="17.25" customHeight="1">
      <c r="A33">
        <v>33</v>
      </c>
      <c r="C33" s="89">
        <v>3</v>
      </c>
      <c r="D33" s="26"/>
      <c r="E33" s="129" t="str">
        <f>IF(D33="","",VLOOKUP(D33,選手登録!$AC:$AM,11,FALSE))</f>
        <v/>
      </c>
      <c r="F33" s="129"/>
      <c r="G33" s="129" t="str">
        <f>IF(D33="","",VLOOKUP(D33,選手登録!$AC:$AM,3,FALSE))</f>
        <v/>
      </c>
      <c r="H33" s="148"/>
      <c r="J33" s="95">
        <v>3</v>
      </c>
      <c r="K33" s="26"/>
      <c r="L33" s="129" t="str">
        <f>IF(K33="","",VLOOKUP(K33,選手登録!$AC:$AM,11,FALSE))</f>
        <v/>
      </c>
      <c r="M33" s="129"/>
      <c r="N33" s="142" t="str">
        <f>IF(K33="","",VLOOKUP(K33,選手登録!$AC:$AM,3,FALSE))</f>
        <v/>
      </c>
      <c r="O33" s="143"/>
      <c r="Q33">
        <v>33</v>
      </c>
      <c r="T33" t="str">
        <f t="shared" si="10"/>
        <v/>
      </c>
      <c r="U33" t="str">
        <f t="shared" si="11"/>
        <v/>
      </c>
      <c r="V33" t="str">
        <f>IF(E33="","",VLOOKUP(T33,選手登録!$AC:$AM,8,FALSE))</f>
        <v/>
      </c>
      <c r="AA33" t="str">
        <f t="shared" si="12"/>
        <v/>
      </c>
      <c r="AB33" t="str">
        <f t="shared" si="13"/>
        <v/>
      </c>
      <c r="AC33" t="str">
        <f>IF(L33="","",VLOOKUP(AA33,選手登録!$AC:$AM,8,FALSE))</f>
        <v/>
      </c>
      <c r="AG33" t="str">
        <f t="shared" si="14"/>
        <v/>
      </c>
    </row>
    <row r="34" spans="1:33" ht="17.25" customHeight="1">
      <c r="A34">
        <v>34</v>
      </c>
      <c r="C34" s="89">
        <v>4</v>
      </c>
      <c r="D34" s="26"/>
      <c r="E34" s="129" t="str">
        <f>IF(D34="","",VLOOKUP(D34,選手登録!$AC:$AM,11,FALSE))</f>
        <v/>
      </c>
      <c r="F34" s="129"/>
      <c r="G34" s="129" t="str">
        <f>IF(D34="","",VLOOKUP(D34,選手登録!$AC:$AM,3,FALSE))</f>
        <v/>
      </c>
      <c r="H34" s="148"/>
      <c r="J34" s="95">
        <v>4</v>
      </c>
      <c r="K34" s="26"/>
      <c r="L34" s="129" t="str">
        <f>IF(K34="","",VLOOKUP(K34,選手登録!$AC:$AM,11,FALSE))</f>
        <v/>
      </c>
      <c r="M34" s="129"/>
      <c r="N34" s="142" t="str">
        <f>IF(K34="","",VLOOKUP(K34,選手登録!$AC:$AM,3,FALSE))</f>
        <v/>
      </c>
      <c r="O34" s="143"/>
      <c r="Q34">
        <v>34</v>
      </c>
      <c r="T34" t="str">
        <f t="shared" si="10"/>
        <v/>
      </c>
      <c r="U34" t="str">
        <f t="shared" si="11"/>
        <v/>
      </c>
      <c r="V34" t="str">
        <f>IF(E34="","",VLOOKUP(T34,選手登録!$AC:$AM,8,FALSE))</f>
        <v/>
      </c>
      <c r="AA34" t="str">
        <f t="shared" si="12"/>
        <v/>
      </c>
      <c r="AB34" t="str">
        <f t="shared" si="13"/>
        <v/>
      </c>
      <c r="AC34" t="str">
        <f>IF(L34="","",VLOOKUP(AA34,選手登録!$AC:$AM,8,FALSE))</f>
        <v/>
      </c>
      <c r="AG34" t="str">
        <f t="shared" si="14"/>
        <v/>
      </c>
    </row>
    <row r="35" spans="1:33" ht="17.25" customHeight="1">
      <c r="A35">
        <v>35</v>
      </c>
      <c r="C35" s="89" t="s">
        <v>609</v>
      </c>
      <c r="D35" s="26"/>
      <c r="E35" s="129" t="str">
        <f>IF(D35="","",VLOOKUP(D35,選手登録!$AC:$AM,11,FALSE))</f>
        <v/>
      </c>
      <c r="F35" s="129"/>
      <c r="G35" s="129" t="str">
        <f>IF(D35="","",VLOOKUP(D35,選手登録!$AC:$AM,3,FALSE))</f>
        <v/>
      </c>
      <c r="H35" s="148"/>
      <c r="J35" s="95" t="s">
        <v>609</v>
      </c>
      <c r="K35" s="26"/>
      <c r="L35" s="129" t="str">
        <f>IF(K35="","",VLOOKUP(K35,選手登録!$AC:$AM,11,FALSE))</f>
        <v/>
      </c>
      <c r="M35" s="129"/>
      <c r="N35" s="142" t="str">
        <f>IF(K35="","",VLOOKUP(K35,選手登録!$AC:$AM,3,FALSE))</f>
        <v/>
      </c>
      <c r="O35" s="143"/>
      <c r="Q35">
        <v>35</v>
      </c>
      <c r="T35" t="str">
        <f t="shared" si="10"/>
        <v/>
      </c>
      <c r="U35" t="str">
        <f t="shared" si="11"/>
        <v/>
      </c>
      <c r="V35" t="str">
        <f>IF(E35="","",VLOOKUP(T35,選手登録!$AC:$AM,8,FALSE))</f>
        <v/>
      </c>
      <c r="AA35" t="str">
        <f t="shared" si="12"/>
        <v/>
      </c>
      <c r="AB35" t="str">
        <f t="shared" si="13"/>
        <v/>
      </c>
      <c r="AC35" t="str">
        <f>IF(L35="","",VLOOKUP(AA35,選手登録!$AC:$AM,8,FALSE))</f>
        <v/>
      </c>
      <c r="AG35" t="str">
        <f t="shared" si="14"/>
        <v/>
      </c>
    </row>
    <row r="36" spans="1:33" ht="17.25" customHeight="1" thickBot="1">
      <c r="A36">
        <v>36</v>
      </c>
      <c r="C36" s="90" t="s">
        <v>610</v>
      </c>
      <c r="D36" s="87"/>
      <c r="E36" s="130" t="str">
        <f>IF(D36="","",VLOOKUP(D36,選手登録!$AC:$AM,11,FALSE))</f>
        <v/>
      </c>
      <c r="F36" s="130"/>
      <c r="G36" s="130" t="str">
        <f>IF(D36="","",VLOOKUP(D36,選手登録!$AC:$AM,3,FALSE))</f>
        <v/>
      </c>
      <c r="H36" s="149"/>
      <c r="J36" s="96" t="s">
        <v>610</v>
      </c>
      <c r="K36" s="87"/>
      <c r="L36" s="130" t="str">
        <f>IF(K36="","",VLOOKUP(K36,選手登録!$AC:$AM,11,FALSE))</f>
        <v/>
      </c>
      <c r="M36" s="130"/>
      <c r="N36" s="146" t="str">
        <f>IF(K36="","",VLOOKUP(K36,選手登録!$AC:$AM,3,FALSE))</f>
        <v/>
      </c>
      <c r="O36" s="147"/>
      <c r="Q36">
        <v>36</v>
      </c>
      <c r="T36" t="str">
        <f t="shared" si="10"/>
        <v/>
      </c>
      <c r="U36" t="str">
        <f t="shared" si="11"/>
        <v/>
      </c>
      <c r="V36" t="str">
        <f>IF(E36="","",VLOOKUP(T36,選手登録!$AC:$AM,8,FALSE))</f>
        <v/>
      </c>
      <c r="AA36" t="str">
        <f t="shared" si="12"/>
        <v/>
      </c>
      <c r="AB36" t="str">
        <f t="shared" si="13"/>
        <v/>
      </c>
      <c r="AC36" t="str">
        <f>IF(L36="","",VLOOKUP(AA36,選手登録!$AC:$AM,8,FALSE))</f>
        <v/>
      </c>
      <c r="AG36" t="str">
        <f t="shared" si="14"/>
        <v/>
      </c>
    </row>
    <row r="37" spans="1:33" ht="17.25" customHeight="1">
      <c r="A37">
        <v>37</v>
      </c>
      <c r="C37" s="131" t="s">
        <v>324</v>
      </c>
      <c r="D37" s="91" t="s">
        <v>348</v>
      </c>
      <c r="E37" s="136"/>
      <c r="F37" s="137"/>
      <c r="G37" s="137"/>
      <c r="H37" s="138"/>
      <c r="J37" s="140" t="s">
        <v>616</v>
      </c>
      <c r="K37" s="97" t="s">
        <v>348</v>
      </c>
      <c r="L37" s="136"/>
      <c r="M37" s="137"/>
      <c r="N37" s="137"/>
      <c r="O37" s="138"/>
      <c r="Q37">
        <v>37</v>
      </c>
      <c r="S37" t="s">
        <v>348</v>
      </c>
      <c r="T37" t="str">
        <f>IF(E37="","",VLOOKUP(Q37,$A:$O,5,FALSE))</f>
        <v/>
      </c>
      <c r="Z37" t="s">
        <v>348</v>
      </c>
      <c r="AA37" t="str">
        <f>IF(L37="","",VLOOKUP(Q37,$A:$O,12,FALSE))</f>
        <v/>
      </c>
      <c r="AG37" t="str">
        <f>IF(L37="","",L37)</f>
        <v/>
      </c>
    </row>
    <row r="38" spans="1:33" ht="17.25" customHeight="1">
      <c r="A38">
        <v>38</v>
      </c>
      <c r="C38" s="132"/>
      <c r="D38" s="88" t="s">
        <v>602</v>
      </c>
      <c r="E38" s="25"/>
      <c r="F38" s="92" t="s">
        <v>10</v>
      </c>
      <c r="G38" s="25"/>
      <c r="H38" s="93" t="s">
        <v>11</v>
      </c>
      <c r="J38" s="141"/>
      <c r="K38" s="98" t="s">
        <v>602</v>
      </c>
      <c r="L38" s="25"/>
      <c r="M38" s="92" t="s">
        <v>10</v>
      </c>
      <c r="N38" s="25"/>
      <c r="O38" s="93" t="s">
        <v>11</v>
      </c>
      <c r="Q38">
        <v>38</v>
      </c>
      <c r="S38" t="s">
        <v>601</v>
      </c>
      <c r="T38" t="str">
        <f>IF(U38="","",U38*100+V38)</f>
        <v/>
      </c>
      <c r="U38" t="str">
        <f>IF(E38="","",VLOOKUP(Q38,$A:$O,5,FALSE))</f>
        <v/>
      </c>
      <c r="V38" t="str">
        <f>IF(G38="","",VLOOKUP(Q38,$A:$O,7,FALSE))</f>
        <v/>
      </c>
      <c r="Z38" t="s">
        <v>601</v>
      </c>
      <c r="AA38" t="str">
        <f>IF(AB38="","",AB38*100+AC38)</f>
        <v/>
      </c>
      <c r="AB38" t="str">
        <f>IF(L38="","",VLOOKUP(Q38,$A:$O,12,FALSE))</f>
        <v/>
      </c>
      <c r="AC38" t="str">
        <f>IF(N38="","",VLOOKUP(Q38,$A:$O,14,FALSE))</f>
        <v/>
      </c>
      <c r="AG38" t="str">
        <f>IF(L38="","",L38&amp;N38)</f>
        <v/>
      </c>
    </row>
    <row r="39" spans="1:33" ht="17.25" customHeight="1">
      <c r="A39">
        <v>39</v>
      </c>
      <c r="C39" s="132"/>
      <c r="D39" s="88" t="s">
        <v>9</v>
      </c>
      <c r="E39" s="150" t="s">
        <v>2</v>
      </c>
      <c r="F39" s="150"/>
      <c r="G39" s="150" t="s">
        <v>5</v>
      </c>
      <c r="H39" s="151"/>
      <c r="J39" s="141"/>
      <c r="K39" s="98" t="s">
        <v>9</v>
      </c>
      <c r="L39" s="139" t="s">
        <v>2</v>
      </c>
      <c r="M39" s="139"/>
      <c r="N39" s="144" t="s">
        <v>5</v>
      </c>
      <c r="O39" s="145"/>
      <c r="Q39">
        <v>39</v>
      </c>
      <c r="S39" t="s">
        <v>597</v>
      </c>
      <c r="T39" t="str">
        <f>IF(D40="","",$T$4&amp;S39)</f>
        <v/>
      </c>
      <c r="U39" t="str">
        <f>IF(T39="","",T39&amp;"　　指導者："&amp;T37)</f>
        <v/>
      </c>
      <c r="Z39" t="s">
        <v>597</v>
      </c>
      <c r="AA39" t="str">
        <f>IF(K40="","",IF(K49="","",$T$4&amp;Z39))</f>
        <v/>
      </c>
      <c r="AB39" t="str">
        <f>IF(AA39="","",AA39&amp;"　　指導者："&amp;AA37)</f>
        <v/>
      </c>
      <c r="AG39" t="str">
        <f>IF(K40="","",S39)</f>
        <v/>
      </c>
    </row>
    <row r="40" spans="1:33" ht="17.25" customHeight="1">
      <c r="A40">
        <v>40</v>
      </c>
      <c r="C40" s="89">
        <v>1</v>
      </c>
      <c r="D40" s="26"/>
      <c r="E40" s="129" t="str">
        <f>IF(D40="","",VLOOKUP(D40,選手登録!$AC:$AM,11,FALSE))</f>
        <v/>
      </c>
      <c r="F40" s="129"/>
      <c r="G40" s="129" t="str">
        <f>IF(D40="","",VLOOKUP(D40,選手登録!$AC:$AM,3,FALSE))</f>
        <v/>
      </c>
      <c r="H40" s="148"/>
      <c r="J40" s="95">
        <v>1</v>
      </c>
      <c r="K40" s="26"/>
      <c r="L40" s="129" t="str">
        <f>IF(K40="","",VLOOKUP(K40,選手登録!$AC:$AM,11,FALSE))</f>
        <v/>
      </c>
      <c r="M40" s="129"/>
      <c r="N40" s="142" t="str">
        <f>IF(K40="","",VLOOKUP(K40,選手登録!$AC:$AM,3,FALSE))</f>
        <v/>
      </c>
      <c r="O40" s="143"/>
      <c r="Q40">
        <v>40</v>
      </c>
      <c r="T40" t="str">
        <f t="shared" ref="T40:T45" si="15">IF(E40="","",VLOOKUP(Q40,$A:$O,4,FALSE))</f>
        <v/>
      </c>
      <c r="U40" t="str">
        <f t="shared" ref="U40:U45" si="16">IF(E40="","",$V$5+4)</f>
        <v/>
      </c>
      <c r="V40" t="str">
        <f>IF(E40="","",VLOOKUP(T40,選手登録!$AC:$AM,8,FALSE))</f>
        <v/>
      </c>
      <c r="AA40" t="str">
        <f t="shared" ref="AA40:AA45" si="17">IF(L40="","",VLOOKUP(Q40,$A:$O,4,FALSE))</f>
        <v/>
      </c>
      <c r="AB40" t="str">
        <f t="shared" ref="AB40:AB45" si="18">IF(L40="","",$V$5+4)</f>
        <v/>
      </c>
      <c r="AC40" t="str">
        <f>IF(L40="","",VLOOKUP(AA40,選手登録!$AC:$AM,8,FALSE))</f>
        <v/>
      </c>
      <c r="AG40" t="str">
        <f>IF(K40="","",K40)</f>
        <v/>
      </c>
    </row>
    <row r="41" spans="1:33" ht="17.25" customHeight="1">
      <c r="A41">
        <v>41</v>
      </c>
      <c r="C41" s="89">
        <v>2</v>
      </c>
      <c r="D41" s="26"/>
      <c r="E41" s="129" t="str">
        <f>IF(D41="","",VLOOKUP(D41,選手登録!$AC:$AM,11,FALSE))</f>
        <v/>
      </c>
      <c r="F41" s="129"/>
      <c r="G41" s="129" t="str">
        <f>IF(D41="","",VLOOKUP(D41,選手登録!$AC:$AM,3,FALSE))</f>
        <v/>
      </c>
      <c r="H41" s="148"/>
      <c r="J41" s="95">
        <v>2</v>
      </c>
      <c r="K41" s="26"/>
      <c r="L41" s="129" t="str">
        <f>IF(K41="","",VLOOKUP(K41,選手登録!$AC:$AM,11,FALSE))</f>
        <v/>
      </c>
      <c r="M41" s="129"/>
      <c r="N41" s="142" t="str">
        <f>IF(K41="","",VLOOKUP(K41,選手登録!$AC:$AM,3,FALSE))</f>
        <v/>
      </c>
      <c r="O41" s="143"/>
      <c r="Q41">
        <v>41</v>
      </c>
      <c r="T41" t="str">
        <f t="shared" si="15"/>
        <v/>
      </c>
      <c r="U41" t="str">
        <f t="shared" si="16"/>
        <v/>
      </c>
      <c r="V41" t="str">
        <f>IF(E41="","",VLOOKUP(T41,選手登録!$AC:$AM,8,FALSE))</f>
        <v/>
      </c>
      <c r="AA41" t="str">
        <f t="shared" si="17"/>
        <v/>
      </c>
      <c r="AB41" t="str">
        <f t="shared" si="18"/>
        <v/>
      </c>
      <c r="AC41" t="str">
        <f>IF(L41="","",VLOOKUP(AA41,選手登録!$AC:$AM,8,FALSE))</f>
        <v/>
      </c>
      <c r="AG41" t="str">
        <f t="shared" si="14"/>
        <v/>
      </c>
    </row>
    <row r="42" spans="1:33" ht="17.25" customHeight="1">
      <c r="A42">
        <v>42</v>
      </c>
      <c r="C42" s="89">
        <v>3</v>
      </c>
      <c r="D42" s="26"/>
      <c r="E42" s="129" t="str">
        <f>IF(D42="","",VLOOKUP(D42,選手登録!$AC:$AM,11,FALSE))</f>
        <v/>
      </c>
      <c r="F42" s="129"/>
      <c r="G42" s="129" t="str">
        <f>IF(D42="","",VLOOKUP(D42,選手登録!$AC:$AM,3,FALSE))</f>
        <v/>
      </c>
      <c r="H42" s="148"/>
      <c r="J42" s="95">
        <v>3</v>
      </c>
      <c r="K42" s="26"/>
      <c r="L42" s="129" t="str">
        <f>IF(K42="","",VLOOKUP(K42,選手登録!$AC:$AM,11,FALSE))</f>
        <v/>
      </c>
      <c r="M42" s="129"/>
      <c r="N42" s="142" t="str">
        <f>IF(K42="","",VLOOKUP(K42,選手登録!$AC:$AM,3,FALSE))</f>
        <v/>
      </c>
      <c r="O42" s="143"/>
      <c r="Q42">
        <v>42</v>
      </c>
      <c r="T42" t="str">
        <f t="shared" si="15"/>
        <v/>
      </c>
      <c r="U42" t="str">
        <f t="shared" si="16"/>
        <v/>
      </c>
      <c r="V42" t="str">
        <f>IF(E42="","",VLOOKUP(T42,選手登録!$AC:$AM,8,FALSE))</f>
        <v/>
      </c>
      <c r="AA42" t="str">
        <f t="shared" si="17"/>
        <v/>
      </c>
      <c r="AB42" t="str">
        <f t="shared" si="18"/>
        <v/>
      </c>
      <c r="AC42" t="str">
        <f>IF(L42="","",VLOOKUP(AA42,選手登録!$AC:$AM,8,FALSE))</f>
        <v/>
      </c>
      <c r="AG42" t="str">
        <f t="shared" si="14"/>
        <v/>
      </c>
    </row>
    <row r="43" spans="1:33" ht="17.25" customHeight="1">
      <c r="A43">
        <v>43</v>
      </c>
      <c r="C43" s="89">
        <v>4</v>
      </c>
      <c r="D43" s="26"/>
      <c r="E43" s="129" t="str">
        <f>IF(D43="","",VLOOKUP(D43,選手登録!$AC:$AM,11,FALSE))</f>
        <v/>
      </c>
      <c r="F43" s="129"/>
      <c r="G43" s="129" t="str">
        <f>IF(D43="","",VLOOKUP(D43,選手登録!$AC:$AM,3,FALSE))</f>
        <v/>
      </c>
      <c r="H43" s="148"/>
      <c r="J43" s="95">
        <v>4</v>
      </c>
      <c r="K43" s="26"/>
      <c r="L43" s="129" t="str">
        <f>IF(K43="","",VLOOKUP(K43,選手登録!$AC:$AM,11,FALSE))</f>
        <v/>
      </c>
      <c r="M43" s="129"/>
      <c r="N43" s="142" t="str">
        <f>IF(K43="","",VLOOKUP(K43,選手登録!$AC:$AM,3,FALSE))</f>
        <v/>
      </c>
      <c r="O43" s="143"/>
      <c r="Q43">
        <v>43</v>
      </c>
      <c r="T43" t="str">
        <f t="shared" si="15"/>
        <v/>
      </c>
      <c r="U43" t="str">
        <f t="shared" si="16"/>
        <v/>
      </c>
      <c r="V43" t="str">
        <f>IF(E43="","",VLOOKUP(T43,選手登録!$AC:$AM,8,FALSE))</f>
        <v/>
      </c>
      <c r="AA43" t="str">
        <f t="shared" si="17"/>
        <v/>
      </c>
      <c r="AB43" t="str">
        <f t="shared" si="18"/>
        <v/>
      </c>
      <c r="AC43" t="str">
        <f>IF(L43="","",VLOOKUP(AA43,選手登録!$AC:$AM,8,FALSE))</f>
        <v/>
      </c>
      <c r="AG43" t="str">
        <f t="shared" si="14"/>
        <v/>
      </c>
    </row>
    <row r="44" spans="1:33" ht="17.25" customHeight="1">
      <c r="A44">
        <v>44</v>
      </c>
      <c r="C44" s="89" t="s">
        <v>609</v>
      </c>
      <c r="D44" s="26"/>
      <c r="E44" s="129" t="str">
        <f>IF(D44="","",VLOOKUP(D44,選手登録!$AC:$AM,11,FALSE))</f>
        <v/>
      </c>
      <c r="F44" s="129"/>
      <c r="G44" s="129" t="str">
        <f>IF(D44="","",VLOOKUP(D44,選手登録!$AC:$AM,3,FALSE))</f>
        <v/>
      </c>
      <c r="H44" s="148"/>
      <c r="J44" s="95" t="s">
        <v>609</v>
      </c>
      <c r="K44" s="26"/>
      <c r="L44" s="129" t="str">
        <f>IF(K44="","",VLOOKUP(K44,選手登録!$AC:$AM,11,FALSE))</f>
        <v/>
      </c>
      <c r="M44" s="129"/>
      <c r="N44" s="142" t="str">
        <f>IF(K44="","",VLOOKUP(K44,選手登録!$AC:$AM,3,FALSE))</f>
        <v/>
      </c>
      <c r="O44" s="143"/>
      <c r="Q44">
        <v>44</v>
      </c>
      <c r="T44" t="str">
        <f t="shared" si="15"/>
        <v/>
      </c>
      <c r="U44" t="str">
        <f t="shared" si="16"/>
        <v/>
      </c>
      <c r="V44" t="str">
        <f>IF(E44="","",VLOOKUP(T44,選手登録!$AC:$AM,8,FALSE))</f>
        <v/>
      </c>
      <c r="AA44" t="str">
        <f t="shared" si="17"/>
        <v/>
      </c>
      <c r="AB44" t="str">
        <f t="shared" si="18"/>
        <v/>
      </c>
      <c r="AC44" t="str">
        <f>IF(L44="","",VLOOKUP(AA44,選手登録!$AC:$AM,8,FALSE))</f>
        <v/>
      </c>
      <c r="AG44" t="str">
        <f t="shared" si="14"/>
        <v/>
      </c>
    </row>
    <row r="45" spans="1:33" ht="17.25" customHeight="1" thickBot="1">
      <c r="A45">
        <v>45</v>
      </c>
      <c r="C45" s="90" t="s">
        <v>610</v>
      </c>
      <c r="D45" s="87"/>
      <c r="E45" s="130" t="str">
        <f>IF(D45="","",VLOOKUP(D45,選手登録!$AC:$AM,11,FALSE))</f>
        <v/>
      </c>
      <c r="F45" s="130"/>
      <c r="G45" s="130" t="str">
        <f>IF(D45="","",VLOOKUP(D45,選手登録!$AC:$AM,3,FALSE))</f>
        <v/>
      </c>
      <c r="H45" s="149"/>
      <c r="J45" s="96" t="s">
        <v>610</v>
      </c>
      <c r="K45" s="87"/>
      <c r="L45" s="130" t="str">
        <f>IF(K45="","",VLOOKUP(K45,選手登録!$AC:$AM,11,FALSE))</f>
        <v/>
      </c>
      <c r="M45" s="130"/>
      <c r="N45" s="146" t="str">
        <f>IF(K45="","",VLOOKUP(K45,選手登録!$AC:$AM,3,FALSE))</f>
        <v/>
      </c>
      <c r="O45" s="147"/>
      <c r="Q45">
        <v>45</v>
      </c>
      <c r="T45" t="str">
        <f t="shared" si="15"/>
        <v/>
      </c>
      <c r="U45" t="str">
        <f t="shared" si="16"/>
        <v/>
      </c>
      <c r="V45" t="str">
        <f>IF(E45="","",VLOOKUP(T45,選手登録!$AC:$AM,8,FALSE))</f>
        <v/>
      </c>
      <c r="AA45" t="str">
        <f t="shared" si="17"/>
        <v/>
      </c>
      <c r="AB45" t="str">
        <f t="shared" si="18"/>
        <v/>
      </c>
      <c r="AC45" t="str">
        <f>IF(L45="","",VLOOKUP(AA45,選手登録!$AC:$AM,8,FALSE))</f>
        <v/>
      </c>
      <c r="AG45" t="str">
        <f t="shared" si="14"/>
        <v/>
      </c>
    </row>
    <row r="46" spans="1:33" ht="17.25" customHeight="1">
      <c r="A46">
        <v>46</v>
      </c>
      <c r="C46" s="131" t="s">
        <v>326</v>
      </c>
      <c r="D46" s="91" t="s">
        <v>348</v>
      </c>
      <c r="E46" s="136"/>
      <c r="F46" s="137"/>
      <c r="G46" s="137"/>
      <c r="H46" s="138"/>
      <c r="J46" s="140" t="s">
        <v>617</v>
      </c>
      <c r="K46" s="97" t="s">
        <v>348</v>
      </c>
      <c r="L46" s="136"/>
      <c r="M46" s="137"/>
      <c r="N46" s="137"/>
      <c r="O46" s="138"/>
      <c r="Q46">
        <v>46</v>
      </c>
      <c r="S46" t="s">
        <v>348</v>
      </c>
      <c r="T46" t="str">
        <f>IF(E46="","",VLOOKUP(Q46,$A:$O,5,FALSE))</f>
        <v/>
      </c>
      <c r="Z46" t="s">
        <v>348</v>
      </c>
      <c r="AA46" t="str">
        <f>IF(L46="","",VLOOKUP(Q46,$A:$O,12,FALSE))</f>
        <v/>
      </c>
      <c r="AG46" t="str">
        <f>IF(L46="","",L46)</f>
        <v/>
      </c>
    </row>
    <row r="47" spans="1:33" ht="17.25" customHeight="1">
      <c r="A47">
        <v>47</v>
      </c>
      <c r="C47" s="132"/>
      <c r="D47" s="88" t="s">
        <v>602</v>
      </c>
      <c r="E47" s="25"/>
      <c r="F47" s="92" t="s">
        <v>10</v>
      </c>
      <c r="G47" s="25"/>
      <c r="H47" s="93" t="s">
        <v>11</v>
      </c>
      <c r="J47" s="141"/>
      <c r="K47" s="98" t="s">
        <v>602</v>
      </c>
      <c r="L47" s="25"/>
      <c r="M47" s="92" t="s">
        <v>10</v>
      </c>
      <c r="N47" s="25"/>
      <c r="O47" s="93" t="s">
        <v>11</v>
      </c>
      <c r="Q47">
        <v>47</v>
      </c>
      <c r="S47" t="s">
        <v>601</v>
      </c>
      <c r="T47" t="str">
        <f>IF(U47="","",U47*100+V47)</f>
        <v/>
      </c>
      <c r="U47" t="str">
        <f>IF(E47="","",VLOOKUP(Q47,$A:$O,5,FALSE))</f>
        <v/>
      </c>
      <c r="V47" t="str">
        <f>IF(G47="","",VLOOKUP(Q47,$A:$O,7,FALSE))</f>
        <v/>
      </c>
      <c r="Z47" t="s">
        <v>601</v>
      </c>
      <c r="AA47" t="str">
        <f>IF(AB47="","",AB47*100+AC47)</f>
        <v/>
      </c>
      <c r="AB47" t="str">
        <f>IF(L47="","",VLOOKUP(Q47,$A:$O,12,FALSE))</f>
        <v/>
      </c>
      <c r="AC47" t="str">
        <f>IF(N47="","",VLOOKUP(Q47,$A:$O,14,FALSE))</f>
        <v/>
      </c>
      <c r="AG47" t="str">
        <f>IF(L47="","",L47&amp;N47)</f>
        <v/>
      </c>
    </row>
    <row r="48" spans="1:33" ht="17.25" customHeight="1">
      <c r="A48">
        <v>48</v>
      </c>
      <c r="C48" s="132"/>
      <c r="D48" s="88" t="s">
        <v>9</v>
      </c>
      <c r="E48" s="150" t="s">
        <v>2</v>
      </c>
      <c r="F48" s="150"/>
      <c r="G48" s="150" t="s">
        <v>5</v>
      </c>
      <c r="H48" s="151"/>
      <c r="J48" s="141"/>
      <c r="K48" s="98" t="s">
        <v>9</v>
      </c>
      <c r="L48" s="139" t="s">
        <v>2</v>
      </c>
      <c r="M48" s="139"/>
      <c r="N48" s="144" t="s">
        <v>5</v>
      </c>
      <c r="O48" s="145"/>
      <c r="Q48">
        <v>48</v>
      </c>
      <c r="S48" t="s">
        <v>626</v>
      </c>
      <c r="T48" t="str">
        <f>IF(D49="","",$T$4&amp;S48)</f>
        <v/>
      </c>
      <c r="U48" t="str">
        <f>IF(T48="","",T48&amp;"　　指導者："&amp;T46)</f>
        <v/>
      </c>
      <c r="Z48" t="s">
        <v>626</v>
      </c>
      <c r="AA48" t="str">
        <f>IF(K49="","",IF(K58="","",$T$4&amp;Z48))</f>
        <v/>
      </c>
      <c r="AB48" t="str">
        <f>IF(AA48="","",AA48&amp;"　　指導者："&amp;AA46)</f>
        <v/>
      </c>
      <c r="AG48" t="str">
        <f>IF(K49="","",S48)</f>
        <v/>
      </c>
    </row>
    <row r="49" spans="1:33" ht="17.25" customHeight="1">
      <c r="A49">
        <v>49</v>
      </c>
      <c r="C49" s="89">
        <v>1</v>
      </c>
      <c r="D49" s="26"/>
      <c r="E49" s="129" t="str">
        <f>IF(D49="","",VLOOKUP(D49,選手登録!$AC:$AM,11,FALSE))</f>
        <v/>
      </c>
      <c r="F49" s="129"/>
      <c r="G49" s="129" t="str">
        <f>IF(D49="","",VLOOKUP(D49,選手登録!$AC:$AM,3,FALSE))</f>
        <v/>
      </c>
      <c r="H49" s="148"/>
      <c r="J49" s="95">
        <v>1</v>
      </c>
      <c r="K49" s="26"/>
      <c r="L49" s="129" t="str">
        <f>IF(K49="","",VLOOKUP(K49,選手登録!$AC:$AM,11,FALSE))</f>
        <v/>
      </c>
      <c r="M49" s="129"/>
      <c r="N49" s="142" t="str">
        <f>IF(K49="","",VLOOKUP(K49,選手登録!$AC:$AM,3,FALSE))</f>
        <v/>
      </c>
      <c r="O49" s="143"/>
      <c r="Q49">
        <v>49</v>
      </c>
      <c r="T49" t="str">
        <f t="shared" ref="T49:T54" si="19">IF(E49="","",VLOOKUP(Q49,$A:$O,4,FALSE))</f>
        <v/>
      </c>
      <c r="U49" t="str">
        <f t="shared" ref="U49:U54" si="20">IF(E49="","",$V$5+5)</f>
        <v/>
      </c>
      <c r="V49" t="str">
        <f>IF(E49="","",VLOOKUP(T49,選手登録!$AC:$AM,8,FALSE))</f>
        <v/>
      </c>
      <c r="AA49" t="str">
        <f t="shared" ref="AA49:AA54" si="21">IF(L49="","",VLOOKUP(Q49,$A:$O,4,FALSE))</f>
        <v/>
      </c>
      <c r="AB49" t="str">
        <f t="shared" ref="AB49:AB54" si="22">IF(L49="","",$V$5+5)</f>
        <v/>
      </c>
      <c r="AC49" t="str">
        <f>IF(L49="","",VLOOKUP(AA49,選手登録!$AC:$AM,8,FALSE))</f>
        <v/>
      </c>
      <c r="AG49" t="str">
        <f>IF(K49="","",K49)</f>
        <v/>
      </c>
    </row>
    <row r="50" spans="1:33" ht="17.25" customHeight="1">
      <c r="A50">
        <v>50</v>
      </c>
      <c r="C50" s="89">
        <v>2</v>
      </c>
      <c r="D50" s="26"/>
      <c r="E50" s="129" t="str">
        <f>IF(D50="","",VLOOKUP(D50,選手登録!$AC:$AM,11,FALSE))</f>
        <v/>
      </c>
      <c r="F50" s="129"/>
      <c r="G50" s="129" t="str">
        <f>IF(D50="","",VLOOKUP(D50,選手登録!$AC:$AM,3,FALSE))</f>
        <v/>
      </c>
      <c r="H50" s="148"/>
      <c r="J50" s="95">
        <v>2</v>
      </c>
      <c r="K50" s="26"/>
      <c r="L50" s="129" t="str">
        <f>IF(K50="","",VLOOKUP(K50,選手登録!$AC:$AM,11,FALSE))</f>
        <v/>
      </c>
      <c r="M50" s="129"/>
      <c r="N50" s="142" t="str">
        <f>IF(K50="","",VLOOKUP(K50,選手登録!$AC:$AM,3,FALSE))</f>
        <v/>
      </c>
      <c r="O50" s="143"/>
      <c r="Q50">
        <v>50</v>
      </c>
      <c r="T50" t="str">
        <f t="shared" si="19"/>
        <v/>
      </c>
      <c r="U50" t="str">
        <f t="shared" si="20"/>
        <v/>
      </c>
      <c r="V50" t="str">
        <f>IF(E50="","",VLOOKUP(T50,選手登録!$AC:$AM,8,FALSE))</f>
        <v/>
      </c>
      <c r="AA50" t="str">
        <f t="shared" si="21"/>
        <v/>
      </c>
      <c r="AB50" t="str">
        <f t="shared" si="22"/>
        <v/>
      </c>
      <c r="AC50" t="str">
        <f>IF(L50="","",VLOOKUP(AA50,選手登録!$AC:$AM,8,FALSE))</f>
        <v/>
      </c>
      <c r="AG50" t="str">
        <f t="shared" si="14"/>
        <v/>
      </c>
    </row>
    <row r="51" spans="1:33" ht="17.25" customHeight="1">
      <c r="A51">
        <v>51</v>
      </c>
      <c r="C51" s="89">
        <v>3</v>
      </c>
      <c r="D51" s="26"/>
      <c r="E51" s="129" t="str">
        <f>IF(D51="","",VLOOKUP(D51,選手登録!$AC:$AM,11,FALSE))</f>
        <v/>
      </c>
      <c r="F51" s="129"/>
      <c r="G51" s="129" t="str">
        <f>IF(D51="","",VLOOKUP(D51,選手登録!$AC:$AM,3,FALSE))</f>
        <v/>
      </c>
      <c r="H51" s="148"/>
      <c r="J51" s="95">
        <v>3</v>
      </c>
      <c r="K51" s="26"/>
      <c r="L51" s="129" t="str">
        <f>IF(K51="","",VLOOKUP(K51,選手登録!$AC:$AM,11,FALSE))</f>
        <v/>
      </c>
      <c r="M51" s="129"/>
      <c r="N51" s="142" t="str">
        <f>IF(K51="","",VLOOKUP(K51,選手登録!$AC:$AM,3,FALSE))</f>
        <v/>
      </c>
      <c r="O51" s="143"/>
      <c r="Q51">
        <v>51</v>
      </c>
      <c r="T51" t="str">
        <f t="shared" si="19"/>
        <v/>
      </c>
      <c r="U51" t="str">
        <f t="shared" si="20"/>
        <v/>
      </c>
      <c r="V51" t="str">
        <f>IF(E51="","",VLOOKUP(T51,選手登録!$AC:$AM,8,FALSE))</f>
        <v/>
      </c>
      <c r="AA51" t="str">
        <f t="shared" si="21"/>
        <v/>
      </c>
      <c r="AB51" t="str">
        <f t="shared" si="22"/>
        <v/>
      </c>
      <c r="AC51" t="str">
        <f>IF(L51="","",VLOOKUP(AA51,選手登録!$AC:$AM,8,FALSE))</f>
        <v/>
      </c>
      <c r="AG51" t="str">
        <f t="shared" si="14"/>
        <v/>
      </c>
    </row>
    <row r="52" spans="1:33" ht="17.25" customHeight="1">
      <c r="A52">
        <v>52</v>
      </c>
      <c r="C52" s="89">
        <v>4</v>
      </c>
      <c r="D52" s="26"/>
      <c r="E52" s="129" t="str">
        <f>IF(D52="","",VLOOKUP(D52,選手登録!$AC:$AM,11,FALSE))</f>
        <v/>
      </c>
      <c r="F52" s="129"/>
      <c r="G52" s="129" t="str">
        <f>IF(D52="","",VLOOKUP(D52,選手登録!$AC:$AM,3,FALSE))</f>
        <v/>
      </c>
      <c r="H52" s="148"/>
      <c r="J52" s="95">
        <v>4</v>
      </c>
      <c r="K52" s="26"/>
      <c r="L52" s="129" t="str">
        <f>IF(K52="","",VLOOKUP(K52,選手登録!$AC:$AM,11,FALSE))</f>
        <v/>
      </c>
      <c r="M52" s="129"/>
      <c r="N52" s="142" t="str">
        <f>IF(K52="","",VLOOKUP(K52,選手登録!$AC:$AM,3,FALSE))</f>
        <v/>
      </c>
      <c r="O52" s="143"/>
      <c r="Q52">
        <v>52</v>
      </c>
      <c r="T52" t="str">
        <f t="shared" si="19"/>
        <v/>
      </c>
      <c r="U52" t="str">
        <f t="shared" si="20"/>
        <v/>
      </c>
      <c r="V52" t="str">
        <f>IF(E52="","",VLOOKUP(T52,選手登録!$AC:$AM,8,FALSE))</f>
        <v/>
      </c>
      <c r="AA52" t="str">
        <f t="shared" si="21"/>
        <v/>
      </c>
      <c r="AB52" t="str">
        <f t="shared" si="22"/>
        <v/>
      </c>
      <c r="AC52" t="str">
        <f>IF(L52="","",VLOOKUP(AA52,選手登録!$AC:$AM,8,FALSE))</f>
        <v/>
      </c>
      <c r="AG52" t="str">
        <f t="shared" si="14"/>
        <v/>
      </c>
    </row>
    <row r="53" spans="1:33" ht="17.25" customHeight="1">
      <c r="A53">
        <v>53</v>
      </c>
      <c r="C53" s="89" t="s">
        <v>609</v>
      </c>
      <c r="D53" s="26"/>
      <c r="E53" s="129" t="str">
        <f>IF(D53="","",VLOOKUP(D53,選手登録!$AC:$AM,11,FALSE))</f>
        <v/>
      </c>
      <c r="F53" s="129"/>
      <c r="G53" s="129" t="str">
        <f>IF(D53="","",VLOOKUP(D53,選手登録!$AC:$AM,3,FALSE))</f>
        <v/>
      </c>
      <c r="H53" s="148"/>
      <c r="J53" s="95" t="s">
        <v>609</v>
      </c>
      <c r="K53" s="26"/>
      <c r="L53" s="129" t="str">
        <f>IF(K53="","",VLOOKUP(K53,選手登録!$AC:$AM,11,FALSE))</f>
        <v/>
      </c>
      <c r="M53" s="129"/>
      <c r="N53" s="142" t="str">
        <f>IF(K53="","",VLOOKUP(K53,選手登録!$AC:$AM,3,FALSE))</f>
        <v/>
      </c>
      <c r="O53" s="143"/>
      <c r="Q53">
        <v>53</v>
      </c>
      <c r="T53" t="str">
        <f t="shared" si="19"/>
        <v/>
      </c>
      <c r="U53" t="str">
        <f t="shared" si="20"/>
        <v/>
      </c>
      <c r="V53" t="str">
        <f>IF(E53="","",VLOOKUP(T53,選手登録!$AC:$AM,8,FALSE))</f>
        <v/>
      </c>
      <c r="AA53" t="str">
        <f t="shared" si="21"/>
        <v/>
      </c>
      <c r="AB53" t="str">
        <f t="shared" si="22"/>
        <v/>
      </c>
      <c r="AC53" t="str">
        <f>IF(L53="","",VLOOKUP(AA53,選手登録!$AC:$AM,8,FALSE))</f>
        <v/>
      </c>
      <c r="AG53" t="str">
        <f t="shared" si="14"/>
        <v/>
      </c>
    </row>
    <row r="54" spans="1:33" ht="17.25" customHeight="1" thickBot="1">
      <c r="A54">
        <v>54</v>
      </c>
      <c r="C54" s="90" t="s">
        <v>610</v>
      </c>
      <c r="D54" s="87"/>
      <c r="E54" s="130" t="str">
        <f>IF(D54="","",VLOOKUP(D54,選手登録!$AC:$AM,11,FALSE))</f>
        <v/>
      </c>
      <c r="F54" s="130"/>
      <c r="G54" s="130" t="str">
        <f>IF(D54="","",VLOOKUP(D54,選手登録!$AC:$AM,3,FALSE))</f>
        <v/>
      </c>
      <c r="H54" s="149"/>
      <c r="J54" s="96" t="s">
        <v>610</v>
      </c>
      <c r="K54" s="87"/>
      <c r="L54" s="130" t="str">
        <f>IF(K54="","",VLOOKUP(K54,選手登録!$AC:$AM,11,FALSE))</f>
        <v/>
      </c>
      <c r="M54" s="130"/>
      <c r="N54" s="146" t="str">
        <f>IF(K54="","",VLOOKUP(K54,選手登録!$AC:$AM,3,FALSE))</f>
        <v/>
      </c>
      <c r="O54" s="147"/>
      <c r="Q54">
        <v>54</v>
      </c>
      <c r="T54" t="str">
        <f t="shared" si="19"/>
        <v/>
      </c>
      <c r="U54" t="str">
        <f t="shared" si="20"/>
        <v/>
      </c>
      <c r="V54" t="str">
        <f>IF(E54="","",VLOOKUP(T54,選手登録!$AC:$AM,8,FALSE))</f>
        <v/>
      </c>
      <c r="AA54" t="str">
        <f t="shared" si="21"/>
        <v/>
      </c>
      <c r="AB54" t="str">
        <f t="shared" si="22"/>
        <v/>
      </c>
      <c r="AC54" t="str">
        <f>IF(L54="","",VLOOKUP(AA54,選手登録!$AC:$AM,8,FALSE))</f>
        <v/>
      </c>
      <c r="AG54" t="str">
        <f t="shared" si="14"/>
        <v/>
      </c>
    </row>
    <row r="55" spans="1:33" ht="17.25" customHeight="1">
      <c r="A55">
        <v>55</v>
      </c>
      <c r="C55" s="131" t="s">
        <v>327</v>
      </c>
      <c r="D55" s="91" t="s">
        <v>348</v>
      </c>
      <c r="E55" s="136"/>
      <c r="F55" s="137"/>
      <c r="G55" s="137"/>
      <c r="H55" s="138"/>
      <c r="J55" s="140" t="s">
        <v>618</v>
      </c>
      <c r="K55" s="97" t="s">
        <v>348</v>
      </c>
      <c r="L55" s="136"/>
      <c r="M55" s="137"/>
      <c r="N55" s="137"/>
      <c r="O55" s="138"/>
      <c r="Q55">
        <v>55</v>
      </c>
      <c r="S55" t="s">
        <v>348</v>
      </c>
      <c r="T55" t="str">
        <f>IF(E55="","",VLOOKUP(Q55,$A:$O,5,FALSE))</f>
        <v/>
      </c>
      <c r="Z55" t="s">
        <v>348</v>
      </c>
      <c r="AA55" t="str">
        <f>IF(L55="","",VLOOKUP(Q55,$A:$O,12,FALSE))</f>
        <v/>
      </c>
      <c r="AG55" t="str">
        <f>IF(L55="","",L55)</f>
        <v/>
      </c>
    </row>
    <row r="56" spans="1:33" ht="17.25" customHeight="1">
      <c r="A56">
        <v>56</v>
      </c>
      <c r="C56" s="132"/>
      <c r="D56" s="88" t="s">
        <v>602</v>
      </c>
      <c r="E56" s="25"/>
      <c r="F56" s="92" t="s">
        <v>10</v>
      </c>
      <c r="G56" s="25"/>
      <c r="H56" s="93" t="s">
        <v>11</v>
      </c>
      <c r="J56" s="141"/>
      <c r="K56" s="98" t="s">
        <v>602</v>
      </c>
      <c r="L56" s="25"/>
      <c r="M56" s="92" t="s">
        <v>10</v>
      </c>
      <c r="N56" s="25"/>
      <c r="O56" s="93" t="s">
        <v>11</v>
      </c>
      <c r="Q56">
        <v>56</v>
      </c>
      <c r="S56" t="s">
        <v>601</v>
      </c>
      <c r="T56" t="str">
        <f>IF(U56="","",U56*100+V56)</f>
        <v/>
      </c>
      <c r="U56" t="str">
        <f>IF(E56="","",VLOOKUP(Q56,$A:$O,5,FALSE))</f>
        <v/>
      </c>
      <c r="V56" t="str">
        <f>IF(G56="","",VLOOKUP(Q56,$A:$O,7,FALSE))</f>
        <v/>
      </c>
      <c r="Z56" t="s">
        <v>601</v>
      </c>
      <c r="AA56" t="str">
        <f>IF(AB56="","",AB56*100+AC56)</f>
        <v/>
      </c>
      <c r="AB56" t="str">
        <f>IF(L56="","",VLOOKUP(Q56,$A:$O,12,FALSE))</f>
        <v/>
      </c>
      <c r="AC56" t="str">
        <f>IF(N56="","",VLOOKUP(Q56,$A:$O,14,FALSE))</f>
        <v/>
      </c>
      <c r="AG56" t="str">
        <f>IF(L56="","",L56&amp;N56)</f>
        <v/>
      </c>
    </row>
    <row r="57" spans="1:33" ht="17.25" customHeight="1">
      <c r="A57">
        <v>57</v>
      </c>
      <c r="C57" s="132"/>
      <c r="D57" s="88" t="s">
        <v>9</v>
      </c>
      <c r="E57" s="150" t="s">
        <v>2</v>
      </c>
      <c r="F57" s="150"/>
      <c r="G57" s="150" t="s">
        <v>5</v>
      </c>
      <c r="H57" s="151"/>
      <c r="J57" s="141"/>
      <c r="K57" s="98" t="s">
        <v>9</v>
      </c>
      <c r="L57" s="139" t="s">
        <v>2</v>
      </c>
      <c r="M57" s="139"/>
      <c r="N57" s="144" t="s">
        <v>5</v>
      </c>
      <c r="O57" s="145"/>
      <c r="Q57">
        <v>57</v>
      </c>
      <c r="S57" t="s">
        <v>598</v>
      </c>
      <c r="T57" t="str">
        <f>IF(D58="","",$T$4&amp;S57)</f>
        <v/>
      </c>
      <c r="U57" t="str">
        <f>IF(T57="","",T57&amp;"　　指導者："&amp;T55)</f>
        <v/>
      </c>
      <c r="Z57" t="s">
        <v>598</v>
      </c>
      <c r="AA57" t="str">
        <f>IF(K58="","",IF(K67="","",$T$4&amp;Z57))</f>
        <v/>
      </c>
      <c r="AB57" t="str">
        <f>IF(AA57="","",AA57&amp;"　　指導者："&amp;AA55)</f>
        <v/>
      </c>
      <c r="AG57" t="str">
        <f>IF(K58="","",S57)</f>
        <v/>
      </c>
    </row>
    <row r="58" spans="1:33" ht="17.25" customHeight="1">
      <c r="A58">
        <v>58</v>
      </c>
      <c r="C58" s="89">
        <v>1</v>
      </c>
      <c r="D58" s="26"/>
      <c r="E58" s="129" t="str">
        <f>IF(D58="","",VLOOKUP(D58,選手登録!$AC:$AM,11,FALSE))</f>
        <v/>
      </c>
      <c r="F58" s="129"/>
      <c r="G58" s="129" t="str">
        <f>IF(D58="","",VLOOKUP(D58,選手登録!$AC:$AM,3,FALSE))</f>
        <v/>
      </c>
      <c r="H58" s="148"/>
      <c r="J58" s="95">
        <v>1</v>
      </c>
      <c r="K58" s="26"/>
      <c r="L58" s="129" t="str">
        <f>IF(K58="","",VLOOKUP(K58,選手登録!$AC:$AM,11,FALSE))</f>
        <v/>
      </c>
      <c r="M58" s="129"/>
      <c r="N58" s="142" t="str">
        <f>IF(K58="","",VLOOKUP(K58,選手登録!$AC:$AM,3,FALSE))</f>
        <v/>
      </c>
      <c r="O58" s="143"/>
      <c r="Q58">
        <v>58</v>
      </c>
      <c r="T58" t="str">
        <f t="shared" ref="T58:T63" si="23">IF(E58="","",VLOOKUP(Q58,$A:$O,4,FALSE))</f>
        <v/>
      </c>
      <c r="U58" t="str">
        <f t="shared" ref="U58:U63" si="24">IF(E58="","",$V$5+6)</f>
        <v/>
      </c>
      <c r="V58" t="str">
        <f>IF(E58="","",VLOOKUP(T58,選手登録!$AC:$AM,8,FALSE))</f>
        <v/>
      </c>
      <c r="AA58" t="str">
        <f t="shared" ref="AA58:AA63" si="25">IF(L58="","",VLOOKUP(Q58,$A:$O,4,FALSE))</f>
        <v/>
      </c>
      <c r="AB58" t="str">
        <f t="shared" ref="AB58:AB63" si="26">IF(L58="","",$V$5+6)</f>
        <v/>
      </c>
      <c r="AC58" t="str">
        <f>IF(L58="","",VLOOKUP(AA58,選手登録!$AC:$AM,8,FALSE))</f>
        <v/>
      </c>
      <c r="AG58" t="str">
        <f>IF(K58="","",K58)</f>
        <v/>
      </c>
    </row>
    <row r="59" spans="1:33" ht="17.25" customHeight="1">
      <c r="A59">
        <v>59</v>
      </c>
      <c r="C59" s="89">
        <v>2</v>
      </c>
      <c r="D59" s="26"/>
      <c r="E59" s="129" t="str">
        <f>IF(D59="","",VLOOKUP(D59,選手登録!$AC:$AM,11,FALSE))</f>
        <v/>
      </c>
      <c r="F59" s="129"/>
      <c r="G59" s="129" t="str">
        <f>IF(D59="","",VLOOKUP(D59,選手登録!$AC:$AM,3,FALSE))</f>
        <v/>
      </c>
      <c r="H59" s="148"/>
      <c r="J59" s="95">
        <v>2</v>
      </c>
      <c r="K59" s="26"/>
      <c r="L59" s="129" t="str">
        <f>IF(K59="","",VLOOKUP(K59,選手登録!$AC:$AM,11,FALSE))</f>
        <v/>
      </c>
      <c r="M59" s="129"/>
      <c r="N59" s="142" t="str">
        <f>IF(K59="","",VLOOKUP(K59,選手登録!$AC:$AM,3,FALSE))</f>
        <v/>
      </c>
      <c r="O59" s="143"/>
      <c r="Q59">
        <v>59</v>
      </c>
      <c r="T59" t="str">
        <f t="shared" si="23"/>
        <v/>
      </c>
      <c r="U59" t="str">
        <f t="shared" si="24"/>
        <v/>
      </c>
      <c r="V59" t="str">
        <f>IF(E59="","",VLOOKUP(T59,選手登録!$AC:$AM,8,FALSE))</f>
        <v/>
      </c>
      <c r="AA59" t="str">
        <f t="shared" si="25"/>
        <v/>
      </c>
      <c r="AB59" t="str">
        <f t="shared" si="26"/>
        <v/>
      </c>
      <c r="AC59" t="str">
        <f>IF(L59="","",VLOOKUP(AA59,選手登録!$AC:$AM,8,FALSE))</f>
        <v/>
      </c>
      <c r="AG59" t="str">
        <f t="shared" si="14"/>
        <v/>
      </c>
    </row>
    <row r="60" spans="1:33" ht="17.25" customHeight="1">
      <c r="A60">
        <v>60</v>
      </c>
      <c r="C60" s="89">
        <v>3</v>
      </c>
      <c r="D60" s="26"/>
      <c r="E60" s="129" t="str">
        <f>IF(D60="","",VLOOKUP(D60,選手登録!$AC:$AM,11,FALSE))</f>
        <v/>
      </c>
      <c r="F60" s="129"/>
      <c r="G60" s="129" t="str">
        <f>IF(D60="","",VLOOKUP(D60,選手登録!$AC:$AM,3,FALSE))</f>
        <v/>
      </c>
      <c r="H60" s="148"/>
      <c r="J60" s="95">
        <v>3</v>
      </c>
      <c r="K60" s="26"/>
      <c r="L60" s="129" t="str">
        <f>IF(K60="","",VLOOKUP(K60,選手登録!$AC:$AM,11,FALSE))</f>
        <v/>
      </c>
      <c r="M60" s="129"/>
      <c r="N60" s="142" t="str">
        <f>IF(K60="","",VLOOKUP(K60,選手登録!$AC:$AM,3,FALSE))</f>
        <v/>
      </c>
      <c r="O60" s="143"/>
      <c r="Q60">
        <v>60</v>
      </c>
      <c r="T60" t="str">
        <f t="shared" si="23"/>
        <v/>
      </c>
      <c r="U60" t="str">
        <f t="shared" si="24"/>
        <v/>
      </c>
      <c r="V60" t="str">
        <f>IF(E60="","",VLOOKUP(T60,選手登録!$AC:$AM,8,FALSE))</f>
        <v/>
      </c>
      <c r="AA60" t="str">
        <f t="shared" si="25"/>
        <v/>
      </c>
      <c r="AB60" t="str">
        <f t="shared" si="26"/>
        <v/>
      </c>
      <c r="AC60" t="str">
        <f>IF(L60="","",VLOOKUP(AA60,選手登録!$AC:$AM,8,FALSE))</f>
        <v/>
      </c>
      <c r="AG60" t="str">
        <f t="shared" si="14"/>
        <v/>
      </c>
    </row>
    <row r="61" spans="1:33" ht="17.25" customHeight="1">
      <c r="A61">
        <v>61</v>
      </c>
      <c r="C61" s="89">
        <v>4</v>
      </c>
      <c r="D61" s="26"/>
      <c r="E61" s="129" t="str">
        <f>IF(D61="","",VLOOKUP(D61,選手登録!$AC:$AM,11,FALSE))</f>
        <v/>
      </c>
      <c r="F61" s="129"/>
      <c r="G61" s="129" t="str">
        <f>IF(D61="","",VLOOKUP(D61,選手登録!$AC:$AM,3,FALSE))</f>
        <v/>
      </c>
      <c r="H61" s="148"/>
      <c r="J61" s="95">
        <v>4</v>
      </c>
      <c r="K61" s="26"/>
      <c r="L61" s="129" t="str">
        <f>IF(K61="","",VLOOKUP(K61,選手登録!$AC:$AM,11,FALSE))</f>
        <v/>
      </c>
      <c r="M61" s="129"/>
      <c r="N61" s="142" t="str">
        <f>IF(K61="","",VLOOKUP(K61,選手登録!$AC:$AM,3,FALSE))</f>
        <v/>
      </c>
      <c r="O61" s="143"/>
      <c r="Q61">
        <v>61</v>
      </c>
      <c r="T61" t="str">
        <f t="shared" si="23"/>
        <v/>
      </c>
      <c r="U61" t="str">
        <f t="shared" si="24"/>
        <v/>
      </c>
      <c r="V61" t="str">
        <f>IF(E61="","",VLOOKUP(T61,選手登録!$AC:$AM,8,FALSE))</f>
        <v/>
      </c>
      <c r="AA61" t="str">
        <f t="shared" si="25"/>
        <v/>
      </c>
      <c r="AB61" t="str">
        <f t="shared" si="26"/>
        <v/>
      </c>
      <c r="AC61" t="str">
        <f>IF(L61="","",VLOOKUP(AA61,選手登録!$AC:$AM,8,FALSE))</f>
        <v/>
      </c>
      <c r="AG61" t="str">
        <f t="shared" si="14"/>
        <v/>
      </c>
    </row>
    <row r="62" spans="1:33" ht="17.25" customHeight="1">
      <c r="A62">
        <v>62</v>
      </c>
      <c r="C62" s="89" t="s">
        <v>609</v>
      </c>
      <c r="D62" s="26"/>
      <c r="E62" s="129" t="str">
        <f>IF(D62="","",VLOOKUP(D62,選手登録!$AC:$AM,11,FALSE))</f>
        <v/>
      </c>
      <c r="F62" s="129"/>
      <c r="G62" s="129" t="str">
        <f>IF(D62="","",VLOOKUP(D62,選手登録!$AC:$AM,3,FALSE))</f>
        <v/>
      </c>
      <c r="H62" s="148"/>
      <c r="J62" s="95" t="s">
        <v>609</v>
      </c>
      <c r="K62" s="26"/>
      <c r="L62" s="129" t="str">
        <f>IF(K62="","",VLOOKUP(K62,選手登録!$AC:$AM,11,FALSE))</f>
        <v/>
      </c>
      <c r="M62" s="129"/>
      <c r="N62" s="142" t="str">
        <f>IF(K62="","",VLOOKUP(K62,選手登録!$AC:$AM,3,FALSE))</f>
        <v/>
      </c>
      <c r="O62" s="143"/>
      <c r="Q62">
        <v>62</v>
      </c>
      <c r="T62" t="str">
        <f t="shared" si="23"/>
        <v/>
      </c>
      <c r="U62" t="str">
        <f t="shared" si="24"/>
        <v/>
      </c>
      <c r="V62" t="str">
        <f>IF(E62="","",VLOOKUP(T62,選手登録!$AC:$AM,8,FALSE))</f>
        <v/>
      </c>
      <c r="AA62" t="str">
        <f t="shared" si="25"/>
        <v/>
      </c>
      <c r="AB62" t="str">
        <f t="shared" si="26"/>
        <v/>
      </c>
      <c r="AC62" t="str">
        <f>IF(L62="","",VLOOKUP(AA62,選手登録!$AC:$AM,8,FALSE))</f>
        <v/>
      </c>
      <c r="AG62" t="str">
        <f t="shared" si="14"/>
        <v/>
      </c>
    </row>
    <row r="63" spans="1:33" ht="17.25" customHeight="1" thickBot="1">
      <c r="A63">
        <v>63</v>
      </c>
      <c r="C63" s="90" t="s">
        <v>610</v>
      </c>
      <c r="D63" s="87"/>
      <c r="E63" s="130" t="str">
        <f>IF(D63="","",VLOOKUP(D63,選手登録!$AC:$AM,11,FALSE))</f>
        <v/>
      </c>
      <c r="F63" s="130"/>
      <c r="G63" s="130" t="str">
        <f>IF(D63="","",VLOOKUP(D63,選手登録!$AC:$AM,3,FALSE))</f>
        <v/>
      </c>
      <c r="H63" s="149"/>
      <c r="J63" s="96" t="s">
        <v>610</v>
      </c>
      <c r="K63" s="87"/>
      <c r="L63" s="130" t="str">
        <f>IF(K63="","",VLOOKUP(K63,選手登録!$AC:$AM,11,FALSE))</f>
        <v/>
      </c>
      <c r="M63" s="130"/>
      <c r="N63" s="146" t="str">
        <f>IF(K63="","",VLOOKUP(K63,選手登録!$AC:$AM,3,FALSE))</f>
        <v/>
      </c>
      <c r="O63" s="147"/>
      <c r="Q63">
        <v>63</v>
      </c>
      <c r="T63" t="str">
        <f t="shared" si="23"/>
        <v/>
      </c>
      <c r="U63" t="str">
        <f t="shared" si="24"/>
        <v/>
      </c>
      <c r="V63" t="str">
        <f>IF(E63="","",VLOOKUP(T63,選手登録!$AC:$AM,8,FALSE))</f>
        <v/>
      </c>
      <c r="AA63" t="str">
        <f t="shared" si="25"/>
        <v/>
      </c>
      <c r="AB63" t="str">
        <f t="shared" si="26"/>
        <v/>
      </c>
      <c r="AC63" t="str">
        <f>IF(L63="","",VLOOKUP(AA63,選手登録!$AC:$AM,8,FALSE))</f>
        <v/>
      </c>
      <c r="AG63" t="str">
        <f t="shared" si="14"/>
        <v/>
      </c>
    </row>
    <row r="64" spans="1:33" ht="17.25" customHeight="1">
      <c r="A64">
        <v>64</v>
      </c>
      <c r="C64" s="131" t="s">
        <v>328</v>
      </c>
      <c r="D64" s="91" t="s">
        <v>348</v>
      </c>
      <c r="E64" s="136"/>
      <c r="F64" s="137"/>
      <c r="G64" s="137"/>
      <c r="H64" s="138"/>
      <c r="J64" s="140" t="s">
        <v>619</v>
      </c>
      <c r="K64" s="97" t="s">
        <v>348</v>
      </c>
      <c r="L64" s="136"/>
      <c r="M64" s="137"/>
      <c r="N64" s="137"/>
      <c r="O64" s="138"/>
      <c r="Q64">
        <v>64</v>
      </c>
      <c r="S64" t="s">
        <v>348</v>
      </c>
      <c r="T64" t="str">
        <f>IF(E64="","",VLOOKUP(Q64,$A:$O,5,FALSE))</f>
        <v/>
      </c>
      <c r="Z64" t="s">
        <v>348</v>
      </c>
      <c r="AA64" t="s">
        <v>638</v>
      </c>
      <c r="AG64" t="str">
        <f>IF(L64="","",L64)</f>
        <v/>
      </c>
    </row>
    <row r="65" spans="1:33" ht="17.25" customHeight="1">
      <c r="A65">
        <v>65</v>
      </c>
      <c r="C65" s="132"/>
      <c r="D65" s="88" t="s">
        <v>602</v>
      </c>
      <c r="E65" s="25"/>
      <c r="F65" s="92" t="s">
        <v>10</v>
      </c>
      <c r="G65" s="25"/>
      <c r="H65" s="93" t="s">
        <v>11</v>
      </c>
      <c r="J65" s="141"/>
      <c r="K65" s="98" t="s">
        <v>602</v>
      </c>
      <c r="L65" s="25"/>
      <c r="M65" s="92" t="s">
        <v>10</v>
      </c>
      <c r="N65" s="25"/>
      <c r="O65" s="93" t="s">
        <v>11</v>
      </c>
      <c r="Q65">
        <v>65</v>
      </c>
      <c r="S65" t="s">
        <v>601</v>
      </c>
      <c r="T65" t="str">
        <f>IF(U65="","",U65*100+V65)</f>
        <v/>
      </c>
      <c r="U65" t="str">
        <f>IF(E65="","",VLOOKUP(Q65,$A:$O,5,FALSE))</f>
        <v/>
      </c>
      <c r="V65" t="str">
        <f>IF(G65="","",VLOOKUP(Q65,$A:$O,7,FALSE))</f>
        <v/>
      </c>
      <c r="Z65" t="s">
        <v>601</v>
      </c>
      <c r="AA65" t="str">
        <f>IF(AB65="","",AB65*100+AC65)</f>
        <v/>
      </c>
      <c r="AB65" t="str">
        <f>IF(L65="","",VLOOKUP(Q65,$A:$O,12,FALSE))</f>
        <v/>
      </c>
      <c r="AC65" t="str">
        <f>IF(N65="","",VLOOKUP(Q65,$A:$O,14,FALSE))</f>
        <v/>
      </c>
      <c r="AG65" t="str">
        <f>IF(L65="","",L65&amp;N65)</f>
        <v/>
      </c>
    </row>
    <row r="66" spans="1:33" ht="17.25" customHeight="1">
      <c r="A66">
        <v>66</v>
      </c>
      <c r="C66" s="132"/>
      <c r="D66" s="88" t="s">
        <v>9</v>
      </c>
      <c r="E66" s="150" t="s">
        <v>2</v>
      </c>
      <c r="F66" s="150"/>
      <c r="G66" s="150" t="s">
        <v>5</v>
      </c>
      <c r="H66" s="151"/>
      <c r="J66" s="141"/>
      <c r="K66" s="98" t="s">
        <v>9</v>
      </c>
      <c r="L66" s="139" t="s">
        <v>2</v>
      </c>
      <c r="M66" s="139"/>
      <c r="N66" s="144" t="s">
        <v>5</v>
      </c>
      <c r="O66" s="145"/>
      <c r="Q66">
        <v>66</v>
      </c>
      <c r="S66" t="s">
        <v>599</v>
      </c>
      <c r="T66" t="str">
        <f>IF(D67="","",$T$4&amp;S66)</f>
        <v/>
      </c>
      <c r="U66" t="str">
        <f>IF(T66="","",T66&amp;"　　指導者："&amp;T64)</f>
        <v/>
      </c>
      <c r="Z66" t="s">
        <v>599</v>
      </c>
      <c r="AA66" t="str">
        <f>IF(K67="","",IF(K76="","",$T$4&amp;Z66))</f>
        <v/>
      </c>
      <c r="AB66" t="str">
        <f>IF(AA66="","",AA66&amp;"　　指導者："&amp;AA64)</f>
        <v/>
      </c>
      <c r="AG66" t="str">
        <f>IF(K67="","",S66)</f>
        <v/>
      </c>
    </row>
    <row r="67" spans="1:33" ht="17.25" customHeight="1">
      <c r="A67">
        <v>67</v>
      </c>
      <c r="C67" s="89">
        <v>1</v>
      </c>
      <c r="D67" s="26"/>
      <c r="E67" s="129" t="str">
        <f>IF(D67="","",VLOOKUP(D67,選手登録!$AC:$AM,11,FALSE))</f>
        <v/>
      </c>
      <c r="F67" s="129"/>
      <c r="G67" s="129" t="str">
        <f>IF(D67="","",VLOOKUP(D67,選手登録!$AC:$AM,3,FALSE))</f>
        <v/>
      </c>
      <c r="H67" s="148"/>
      <c r="J67" s="95">
        <v>1</v>
      </c>
      <c r="K67" s="26"/>
      <c r="L67" s="129" t="str">
        <f>IF(K67="","",VLOOKUP(K67,選手登録!$AC:$AM,11,FALSE))</f>
        <v/>
      </c>
      <c r="M67" s="129"/>
      <c r="N67" s="142" t="str">
        <f>IF(K67="","",VLOOKUP(K67,選手登録!$AC:$AM,3,FALSE))</f>
        <v/>
      </c>
      <c r="O67" s="143"/>
      <c r="Q67">
        <v>67</v>
      </c>
      <c r="T67" t="str">
        <f t="shared" ref="T67:T72" si="27">IF(E67="","",VLOOKUP(Q67,$A:$O,4,FALSE))</f>
        <v/>
      </c>
      <c r="U67" t="str">
        <f t="shared" ref="U67:U72" si="28">IF(E67="","",$V$5+7)</f>
        <v/>
      </c>
      <c r="V67" t="str">
        <f>IF(E67="","",VLOOKUP(T67,選手登録!$AC:$AM,8,FALSE))</f>
        <v/>
      </c>
      <c r="AA67" t="str">
        <f t="shared" ref="AA67:AA72" si="29">IF(L67="","",VLOOKUP(Q67,$A:$O,4,FALSE))</f>
        <v/>
      </c>
      <c r="AB67" t="str">
        <f t="shared" ref="AB67:AB72" si="30">IF(L67="","",$V$5+7)</f>
        <v/>
      </c>
      <c r="AC67" t="str">
        <f>IF(L67="","",VLOOKUP(AA67,選手登録!$AC:$AM,8,FALSE))</f>
        <v/>
      </c>
      <c r="AG67" t="str">
        <f>IF(K67="","",K67)</f>
        <v/>
      </c>
    </row>
    <row r="68" spans="1:33" ht="17.25" customHeight="1">
      <c r="A68">
        <v>68</v>
      </c>
      <c r="C68" s="89">
        <v>2</v>
      </c>
      <c r="D68" s="26"/>
      <c r="E68" s="129" t="str">
        <f>IF(D68="","",VLOOKUP(D68,選手登録!$AC:$AM,11,FALSE))</f>
        <v/>
      </c>
      <c r="F68" s="129"/>
      <c r="G68" s="129" t="str">
        <f>IF(D68="","",VLOOKUP(D68,選手登録!$AC:$AM,3,FALSE))</f>
        <v/>
      </c>
      <c r="H68" s="148"/>
      <c r="J68" s="95">
        <v>2</v>
      </c>
      <c r="K68" s="26"/>
      <c r="L68" s="129" t="str">
        <f>IF(K68="","",VLOOKUP(K68,選手登録!$AC:$AM,11,FALSE))</f>
        <v/>
      </c>
      <c r="M68" s="129"/>
      <c r="N68" s="142" t="str">
        <f>IF(K68="","",VLOOKUP(K68,選手登録!$AC:$AM,3,FALSE))</f>
        <v/>
      </c>
      <c r="O68" s="143"/>
      <c r="Q68">
        <v>68</v>
      </c>
      <c r="T68" t="str">
        <f t="shared" si="27"/>
        <v/>
      </c>
      <c r="U68" t="str">
        <f t="shared" si="28"/>
        <v/>
      </c>
      <c r="V68" t="str">
        <f>IF(E68="","",VLOOKUP(T68,選手登録!$AC:$AM,8,FALSE))</f>
        <v/>
      </c>
      <c r="AA68" t="str">
        <f t="shared" si="29"/>
        <v/>
      </c>
      <c r="AB68" t="str">
        <f t="shared" si="30"/>
        <v/>
      </c>
      <c r="AC68" t="str">
        <f>IF(L68="","",VLOOKUP(AA68,選手登録!$AC:$AM,8,FALSE))</f>
        <v/>
      </c>
      <c r="AG68" t="str">
        <f t="shared" si="14"/>
        <v/>
      </c>
    </row>
    <row r="69" spans="1:33" ht="17.25" customHeight="1">
      <c r="A69">
        <v>69</v>
      </c>
      <c r="C69" s="89">
        <v>3</v>
      </c>
      <c r="D69" s="26"/>
      <c r="E69" s="129" t="str">
        <f>IF(D69="","",VLOOKUP(D69,選手登録!$AC:$AM,11,FALSE))</f>
        <v/>
      </c>
      <c r="F69" s="129"/>
      <c r="G69" s="129" t="str">
        <f>IF(D69="","",VLOOKUP(D69,選手登録!$AC:$AM,3,FALSE))</f>
        <v/>
      </c>
      <c r="H69" s="148"/>
      <c r="J69" s="95">
        <v>3</v>
      </c>
      <c r="K69" s="26"/>
      <c r="L69" s="129" t="str">
        <f>IF(K69="","",VLOOKUP(K69,選手登録!$AC:$AM,11,FALSE))</f>
        <v/>
      </c>
      <c r="M69" s="129"/>
      <c r="N69" s="142" t="str">
        <f>IF(K69="","",VLOOKUP(K69,選手登録!$AC:$AM,3,FALSE))</f>
        <v/>
      </c>
      <c r="O69" s="143"/>
      <c r="Q69">
        <v>69</v>
      </c>
      <c r="T69" t="str">
        <f t="shared" si="27"/>
        <v/>
      </c>
      <c r="U69" t="str">
        <f t="shared" si="28"/>
        <v/>
      </c>
      <c r="V69" t="str">
        <f>IF(E69="","",VLOOKUP(T69,選手登録!$AC:$AM,8,FALSE))</f>
        <v/>
      </c>
      <c r="AA69" t="str">
        <f t="shared" si="29"/>
        <v/>
      </c>
      <c r="AB69" t="str">
        <f t="shared" si="30"/>
        <v/>
      </c>
      <c r="AC69" t="str">
        <f>IF(L69="","",VLOOKUP(AA69,選手登録!$AC:$AM,8,FALSE))</f>
        <v/>
      </c>
      <c r="AG69" t="str">
        <f t="shared" si="14"/>
        <v/>
      </c>
    </row>
    <row r="70" spans="1:33" ht="17.25" customHeight="1">
      <c r="A70">
        <v>70</v>
      </c>
      <c r="C70" s="89">
        <v>4</v>
      </c>
      <c r="D70" s="26"/>
      <c r="E70" s="129" t="str">
        <f>IF(D70="","",VLOOKUP(D70,選手登録!$AC:$AM,11,FALSE))</f>
        <v/>
      </c>
      <c r="F70" s="129"/>
      <c r="G70" s="129" t="str">
        <f>IF(D70="","",VLOOKUP(D70,選手登録!$AC:$AM,3,FALSE))</f>
        <v/>
      </c>
      <c r="H70" s="148"/>
      <c r="J70" s="95">
        <v>4</v>
      </c>
      <c r="K70" s="26"/>
      <c r="L70" s="129" t="str">
        <f>IF(K70="","",VLOOKUP(K70,選手登録!$AC:$AM,11,FALSE))</f>
        <v/>
      </c>
      <c r="M70" s="129"/>
      <c r="N70" s="142" t="str">
        <f>IF(K70="","",VLOOKUP(K70,選手登録!$AC:$AM,3,FALSE))</f>
        <v/>
      </c>
      <c r="O70" s="143"/>
      <c r="Q70">
        <v>70</v>
      </c>
      <c r="T70" t="str">
        <f t="shared" si="27"/>
        <v/>
      </c>
      <c r="U70" t="str">
        <f t="shared" si="28"/>
        <v/>
      </c>
      <c r="V70" t="str">
        <f>IF(E70="","",VLOOKUP(T70,選手登録!$AC:$AM,8,FALSE))</f>
        <v/>
      </c>
      <c r="AA70" t="str">
        <f t="shared" si="29"/>
        <v/>
      </c>
      <c r="AB70" t="str">
        <f t="shared" si="30"/>
        <v/>
      </c>
      <c r="AC70" t="str">
        <f>IF(L70="","",VLOOKUP(AA70,選手登録!$AC:$AM,8,FALSE))</f>
        <v/>
      </c>
      <c r="AG70" t="str">
        <f t="shared" si="14"/>
        <v/>
      </c>
    </row>
    <row r="71" spans="1:33" ht="17.25" customHeight="1">
      <c r="A71">
        <v>71</v>
      </c>
      <c r="C71" s="89" t="s">
        <v>609</v>
      </c>
      <c r="D71" s="26"/>
      <c r="E71" s="129" t="str">
        <f>IF(D71="","",VLOOKUP(D71,選手登録!$AC:$AM,11,FALSE))</f>
        <v/>
      </c>
      <c r="F71" s="129"/>
      <c r="G71" s="129" t="str">
        <f>IF(D71="","",VLOOKUP(D71,選手登録!$AC:$AM,3,FALSE))</f>
        <v/>
      </c>
      <c r="H71" s="148"/>
      <c r="J71" s="95" t="s">
        <v>609</v>
      </c>
      <c r="K71" s="26"/>
      <c r="L71" s="129" t="str">
        <f>IF(K71="","",VLOOKUP(K71,選手登録!$AC:$AM,11,FALSE))</f>
        <v/>
      </c>
      <c r="M71" s="129"/>
      <c r="N71" s="142" t="str">
        <f>IF(K71="","",VLOOKUP(K71,選手登録!$AC:$AM,3,FALSE))</f>
        <v/>
      </c>
      <c r="O71" s="143"/>
      <c r="Q71">
        <v>71</v>
      </c>
      <c r="T71" t="str">
        <f t="shared" si="27"/>
        <v/>
      </c>
      <c r="U71" t="str">
        <f t="shared" si="28"/>
        <v/>
      </c>
      <c r="V71" t="str">
        <f>IF(E71="","",VLOOKUP(T71,選手登録!$AC:$AM,8,FALSE))</f>
        <v/>
      </c>
      <c r="AA71" t="str">
        <f t="shared" si="29"/>
        <v/>
      </c>
      <c r="AB71" t="str">
        <f t="shared" si="30"/>
        <v/>
      </c>
      <c r="AC71" t="str">
        <f>IF(L71="","",VLOOKUP(AA71,選手登録!$AC:$AM,8,FALSE))</f>
        <v/>
      </c>
      <c r="AG71" t="str">
        <f t="shared" si="14"/>
        <v/>
      </c>
    </row>
    <row r="72" spans="1:33" ht="17.25" customHeight="1" thickBot="1">
      <c r="A72">
        <v>72</v>
      </c>
      <c r="C72" s="90" t="s">
        <v>610</v>
      </c>
      <c r="D72" s="87"/>
      <c r="E72" s="130" t="str">
        <f>IF(D72="","",VLOOKUP(D72,選手登録!$AC:$AM,11,FALSE))</f>
        <v/>
      </c>
      <c r="F72" s="130"/>
      <c r="G72" s="130" t="str">
        <f>IF(D72="","",VLOOKUP(D72,選手登録!$AC:$AM,3,FALSE))</f>
        <v/>
      </c>
      <c r="H72" s="149"/>
      <c r="J72" s="96" t="s">
        <v>610</v>
      </c>
      <c r="K72" s="87"/>
      <c r="L72" s="130" t="str">
        <f>IF(K72="","",VLOOKUP(K72,選手登録!$AC:$AM,11,FALSE))</f>
        <v/>
      </c>
      <c r="M72" s="130"/>
      <c r="N72" s="146" t="str">
        <f>IF(K72="","",VLOOKUP(K72,選手登録!$AC:$AM,3,FALSE))</f>
        <v/>
      </c>
      <c r="O72" s="147"/>
      <c r="Q72">
        <v>72</v>
      </c>
      <c r="T72" t="str">
        <f t="shared" si="27"/>
        <v/>
      </c>
      <c r="U72" t="str">
        <f t="shared" si="28"/>
        <v/>
      </c>
      <c r="V72" t="str">
        <f>IF(E72="","",VLOOKUP(T72,選手登録!$AC:$AM,8,FALSE))</f>
        <v/>
      </c>
      <c r="AA72" t="str">
        <f t="shared" si="29"/>
        <v/>
      </c>
      <c r="AB72" t="str">
        <f t="shared" si="30"/>
        <v/>
      </c>
      <c r="AC72" t="str">
        <f>IF(L72="","",VLOOKUP(AA72,選手登録!$AC:$AM,8,FALSE))</f>
        <v/>
      </c>
      <c r="AG72" t="str">
        <f t="shared" si="14"/>
        <v/>
      </c>
    </row>
    <row r="73" spans="1:33" ht="17.25" customHeight="1">
      <c r="A73">
        <v>73</v>
      </c>
      <c r="C73" s="131" t="s">
        <v>346</v>
      </c>
      <c r="D73" s="91" t="s">
        <v>348</v>
      </c>
      <c r="E73" s="136"/>
      <c r="F73" s="137"/>
      <c r="G73" s="137"/>
      <c r="H73" s="138"/>
      <c r="J73" s="140" t="s">
        <v>620</v>
      </c>
      <c r="K73" s="97" t="s">
        <v>348</v>
      </c>
      <c r="L73" s="136"/>
      <c r="M73" s="137"/>
      <c r="N73" s="137"/>
      <c r="O73" s="138"/>
      <c r="Q73">
        <v>73</v>
      </c>
      <c r="S73" t="s">
        <v>348</v>
      </c>
      <c r="T73" t="str">
        <f>IF(E73="","",VLOOKUP(Q73,$A:$O,5,FALSE))</f>
        <v/>
      </c>
      <c r="Z73" t="s">
        <v>348</v>
      </c>
      <c r="AA73" t="str">
        <f>IF(L73="","",VLOOKUP(Q73,$A:$O,12,FALSE))</f>
        <v/>
      </c>
      <c r="AG73" t="str">
        <f>IF(L73="","",L73)</f>
        <v/>
      </c>
    </row>
    <row r="74" spans="1:33" ht="17.25" customHeight="1">
      <c r="A74">
        <v>74</v>
      </c>
      <c r="C74" s="132"/>
      <c r="D74" s="88" t="s">
        <v>602</v>
      </c>
      <c r="E74" s="25"/>
      <c r="F74" s="92" t="s">
        <v>10</v>
      </c>
      <c r="G74" s="25"/>
      <c r="H74" s="93" t="s">
        <v>11</v>
      </c>
      <c r="J74" s="141"/>
      <c r="K74" s="98" t="s">
        <v>602</v>
      </c>
      <c r="L74" s="25"/>
      <c r="M74" s="92" t="s">
        <v>10</v>
      </c>
      <c r="N74" s="25"/>
      <c r="O74" s="93" t="s">
        <v>11</v>
      </c>
      <c r="Q74">
        <v>74</v>
      </c>
      <c r="S74" t="s">
        <v>601</v>
      </c>
      <c r="T74" t="str">
        <f>IF(U74="","",U74*100+V74)</f>
        <v/>
      </c>
      <c r="U74" t="str">
        <f>IF(E74="","",VLOOKUP(Q74,$A:$O,5,FALSE))</f>
        <v/>
      </c>
      <c r="V74" t="str">
        <f>IF(G74="","",VLOOKUP(Q74,$A:$O,7,FALSE))</f>
        <v/>
      </c>
      <c r="Z74" t="s">
        <v>601</v>
      </c>
      <c r="AA74" t="str">
        <f>IF(AB74="","",AB74*100+AC74)</f>
        <v/>
      </c>
      <c r="AB74" t="str">
        <f>IF(L74="","",VLOOKUP(Q74,$A:$O,12,FALSE))</f>
        <v/>
      </c>
      <c r="AC74" t="str">
        <f>IF(N74="","",VLOOKUP(Q74,$A:$O,14,FALSE))</f>
        <v/>
      </c>
      <c r="AG74" t="str">
        <f>IF(L74="","",L74&amp;N74)</f>
        <v/>
      </c>
    </row>
    <row r="75" spans="1:33" ht="17.25" customHeight="1">
      <c r="A75">
        <v>75</v>
      </c>
      <c r="C75" s="132"/>
      <c r="D75" s="88" t="s">
        <v>9</v>
      </c>
      <c r="E75" s="150" t="s">
        <v>2</v>
      </c>
      <c r="F75" s="150"/>
      <c r="G75" s="150" t="s">
        <v>5</v>
      </c>
      <c r="H75" s="151"/>
      <c r="J75" s="141"/>
      <c r="K75" s="98" t="s">
        <v>9</v>
      </c>
      <c r="L75" s="139" t="s">
        <v>2</v>
      </c>
      <c r="M75" s="139"/>
      <c r="N75" s="144" t="s">
        <v>5</v>
      </c>
      <c r="O75" s="145"/>
      <c r="Q75">
        <v>75</v>
      </c>
      <c r="S75" t="s">
        <v>627</v>
      </c>
      <c r="T75" t="str">
        <f>IF(D76="","",$T$4&amp;S75)</f>
        <v/>
      </c>
      <c r="U75" t="str">
        <f>IF(T75="","",T75&amp;"　　指導者："&amp;T73)</f>
        <v/>
      </c>
      <c r="Z75" t="s">
        <v>627</v>
      </c>
      <c r="AA75" t="str">
        <f>IF(K76="","",IF(K85="","",$T$4&amp;Z75))</f>
        <v/>
      </c>
      <c r="AB75" t="str">
        <f>IF(AA75="","",AA75&amp;"　　指導者："&amp;AA73)</f>
        <v/>
      </c>
      <c r="AG75" t="str">
        <f>IF(K76="","",S75)</f>
        <v/>
      </c>
    </row>
    <row r="76" spans="1:33" ht="17.25" customHeight="1">
      <c r="A76">
        <v>76</v>
      </c>
      <c r="C76" s="89">
        <v>1</v>
      </c>
      <c r="D76" s="26"/>
      <c r="E76" s="129" t="str">
        <f>IF(D76="","",VLOOKUP(D76,選手登録!$AC:$AM,11,FALSE))</f>
        <v/>
      </c>
      <c r="F76" s="129"/>
      <c r="G76" s="129" t="str">
        <f>IF(D76="","",VLOOKUP(D76,選手登録!$AC:$AM,3,FALSE))</f>
        <v/>
      </c>
      <c r="H76" s="148"/>
      <c r="J76" s="95">
        <v>1</v>
      </c>
      <c r="K76" s="26"/>
      <c r="L76" s="129" t="str">
        <f>IF(K76="","",VLOOKUP(K76,選手登録!$AC:$AM,11,FALSE))</f>
        <v/>
      </c>
      <c r="M76" s="129"/>
      <c r="N76" s="142" t="str">
        <f>IF(K76="","",VLOOKUP(K76,選手登録!$AC:$AM,3,FALSE))</f>
        <v/>
      </c>
      <c r="O76" s="143"/>
      <c r="Q76">
        <v>76</v>
      </c>
      <c r="T76" t="str">
        <f t="shared" ref="T76:T81" si="31">IF(E76="","",VLOOKUP(Q76,$A:$O,4,FALSE))</f>
        <v/>
      </c>
      <c r="U76" t="str">
        <f t="shared" ref="U76:U81" si="32">IF(E76="","",$V$5+8)</f>
        <v/>
      </c>
      <c r="V76" t="str">
        <f>IF(E76="","",VLOOKUP(T76,選手登録!$AC:$AM,8,FALSE))</f>
        <v/>
      </c>
      <c r="AA76" t="str">
        <f t="shared" ref="AA76:AA81" si="33">IF(L76="","",VLOOKUP(Q76,$A:$O,4,FALSE))</f>
        <v/>
      </c>
      <c r="AB76" t="str">
        <f t="shared" ref="AB76:AB81" si="34">IF(L76="","",$V$5+8)</f>
        <v/>
      </c>
      <c r="AC76" t="str">
        <f>IF(L76="","",VLOOKUP(AA76,選手登録!$AC:$AM,8,FALSE))</f>
        <v/>
      </c>
      <c r="AG76" t="str">
        <f>IF(K76="","",K76)</f>
        <v/>
      </c>
    </row>
    <row r="77" spans="1:33" ht="17.25" customHeight="1">
      <c r="A77">
        <v>77</v>
      </c>
      <c r="C77" s="89">
        <v>2</v>
      </c>
      <c r="D77" s="26"/>
      <c r="E77" s="129" t="str">
        <f>IF(D77="","",VLOOKUP(D77,選手登録!$AC:$AM,11,FALSE))</f>
        <v/>
      </c>
      <c r="F77" s="129"/>
      <c r="G77" s="129" t="str">
        <f>IF(D77="","",VLOOKUP(D77,選手登録!$AC:$AM,3,FALSE))</f>
        <v/>
      </c>
      <c r="H77" s="148"/>
      <c r="J77" s="95">
        <v>2</v>
      </c>
      <c r="K77" s="26"/>
      <c r="L77" s="129" t="str">
        <f>IF(K77="","",VLOOKUP(K77,選手登録!$AC:$AM,11,FALSE))</f>
        <v/>
      </c>
      <c r="M77" s="129"/>
      <c r="N77" s="142" t="str">
        <f>IF(K77="","",VLOOKUP(K77,選手登録!$AC:$AM,3,FALSE))</f>
        <v/>
      </c>
      <c r="O77" s="143"/>
      <c r="Q77">
        <v>77</v>
      </c>
      <c r="T77" t="str">
        <f t="shared" si="31"/>
        <v/>
      </c>
      <c r="U77" t="str">
        <f t="shared" si="32"/>
        <v/>
      </c>
      <c r="V77" t="str">
        <f>IF(E77="","",VLOOKUP(T77,選手登録!$AC:$AM,8,FALSE))</f>
        <v/>
      </c>
      <c r="AA77" t="str">
        <f t="shared" si="33"/>
        <v/>
      </c>
      <c r="AB77" t="str">
        <f t="shared" si="34"/>
        <v/>
      </c>
      <c r="AC77" t="str">
        <f>IF(L77="","",VLOOKUP(AA77,選手登録!$AC:$AM,8,FALSE))</f>
        <v/>
      </c>
      <c r="AG77" t="str">
        <f t="shared" si="14"/>
        <v/>
      </c>
    </row>
    <row r="78" spans="1:33" ht="17.25" customHeight="1">
      <c r="A78">
        <v>78</v>
      </c>
      <c r="C78" s="89">
        <v>3</v>
      </c>
      <c r="D78" s="26"/>
      <c r="E78" s="129" t="str">
        <f>IF(D78="","",VLOOKUP(D78,選手登録!$AC:$AM,11,FALSE))</f>
        <v/>
      </c>
      <c r="F78" s="129"/>
      <c r="G78" s="129" t="str">
        <f>IF(D78="","",VLOOKUP(D78,選手登録!$AC:$AM,3,FALSE))</f>
        <v/>
      </c>
      <c r="H78" s="148"/>
      <c r="J78" s="95">
        <v>3</v>
      </c>
      <c r="K78" s="26"/>
      <c r="L78" s="129" t="str">
        <f>IF(K78="","",VLOOKUP(K78,選手登録!$AC:$AM,11,FALSE))</f>
        <v/>
      </c>
      <c r="M78" s="129"/>
      <c r="N78" s="142" t="str">
        <f>IF(K78="","",VLOOKUP(K78,選手登録!$AC:$AM,3,FALSE))</f>
        <v/>
      </c>
      <c r="O78" s="143"/>
      <c r="Q78">
        <v>78</v>
      </c>
      <c r="T78" t="str">
        <f t="shared" si="31"/>
        <v/>
      </c>
      <c r="U78" t="str">
        <f t="shared" si="32"/>
        <v/>
      </c>
      <c r="V78" t="str">
        <f>IF(E78="","",VLOOKUP(T78,選手登録!$AC:$AM,8,FALSE))</f>
        <v/>
      </c>
      <c r="AA78" t="str">
        <f t="shared" si="33"/>
        <v/>
      </c>
      <c r="AB78" t="str">
        <f t="shared" si="34"/>
        <v/>
      </c>
      <c r="AC78" t="str">
        <f>IF(L78="","",VLOOKUP(AA78,選手登録!$AC:$AM,8,FALSE))</f>
        <v/>
      </c>
      <c r="AG78" t="str">
        <f t="shared" si="14"/>
        <v/>
      </c>
    </row>
    <row r="79" spans="1:33" ht="17.25" customHeight="1">
      <c r="A79">
        <v>79</v>
      </c>
      <c r="C79" s="89">
        <v>4</v>
      </c>
      <c r="D79" s="26"/>
      <c r="E79" s="129" t="str">
        <f>IF(D79="","",VLOOKUP(D79,選手登録!$AC:$AM,11,FALSE))</f>
        <v/>
      </c>
      <c r="F79" s="129"/>
      <c r="G79" s="129" t="str">
        <f>IF(D79="","",VLOOKUP(D79,選手登録!$AC:$AM,3,FALSE))</f>
        <v/>
      </c>
      <c r="H79" s="148"/>
      <c r="J79" s="95">
        <v>4</v>
      </c>
      <c r="K79" s="26"/>
      <c r="L79" s="129" t="str">
        <f>IF(K79="","",VLOOKUP(K79,選手登録!$AC:$AM,11,FALSE))</f>
        <v/>
      </c>
      <c r="M79" s="129"/>
      <c r="N79" s="142" t="str">
        <f>IF(K79="","",VLOOKUP(K79,選手登録!$AC:$AM,3,FALSE))</f>
        <v/>
      </c>
      <c r="O79" s="143"/>
      <c r="Q79">
        <v>79</v>
      </c>
      <c r="T79" t="str">
        <f t="shared" si="31"/>
        <v/>
      </c>
      <c r="U79" t="str">
        <f t="shared" si="32"/>
        <v/>
      </c>
      <c r="V79" t="str">
        <f>IF(E79="","",VLOOKUP(T79,選手登録!$AC:$AM,8,FALSE))</f>
        <v/>
      </c>
      <c r="AA79" t="str">
        <f t="shared" si="33"/>
        <v/>
      </c>
      <c r="AB79" t="str">
        <f t="shared" si="34"/>
        <v/>
      </c>
      <c r="AC79" t="str">
        <f>IF(L79="","",VLOOKUP(AA79,選手登録!$AC:$AM,8,FALSE))</f>
        <v/>
      </c>
      <c r="AG79" t="str">
        <f t="shared" si="14"/>
        <v/>
      </c>
    </row>
    <row r="80" spans="1:33" ht="17.25" customHeight="1">
      <c r="A80">
        <v>80</v>
      </c>
      <c r="C80" s="89" t="s">
        <v>609</v>
      </c>
      <c r="D80" s="26"/>
      <c r="E80" s="129" t="str">
        <f>IF(D80="","",VLOOKUP(D80,選手登録!$AC:$AM,11,FALSE))</f>
        <v/>
      </c>
      <c r="F80" s="129"/>
      <c r="G80" s="129" t="str">
        <f>IF(D80="","",VLOOKUP(D80,選手登録!$AC:$AM,3,FALSE))</f>
        <v/>
      </c>
      <c r="H80" s="148"/>
      <c r="J80" s="95" t="s">
        <v>609</v>
      </c>
      <c r="K80" s="26"/>
      <c r="L80" s="129" t="str">
        <f>IF(K80="","",VLOOKUP(K80,選手登録!$AC:$AM,11,FALSE))</f>
        <v/>
      </c>
      <c r="M80" s="129"/>
      <c r="N80" s="142" t="str">
        <f>IF(K80="","",VLOOKUP(K80,選手登録!$AC:$AM,3,FALSE))</f>
        <v/>
      </c>
      <c r="O80" s="143"/>
      <c r="Q80">
        <v>80</v>
      </c>
      <c r="T80" t="str">
        <f t="shared" si="31"/>
        <v/>
      </c>
      <c r="U80" t="str">
        <f t="shared" si="32"/>
        <v/>
      </c>
      <c r="V80" t="str">
        <f>IF(E80="","",VLOOKUP(T80,選手登録!$AC:$AM,8,FALSE))</f>
        <v/>
      </c>
      <c r="AA80" t="str">
        <f t="shared" si="33"/>
        <v/>
      </c>
      <c r="AB80" t="str">
        <f t="shared" si="34"/>
        <v/>
      </c>
      <c r="AC80" t="str">
        <f>IF(L80="","",VLOOKUP(AA80,選手登録!$AC:$AM,8,FALSE))</f>
        <v/>
      </c>
      <c r="AG80" t="str">
        <f t="shared" si="14"/>
        <v/>
      </c>
    </row>
    <row r="81" spans="1:33" ht="17.25" customHeight="1" thickBot="1">
      <c r="A81">
        <v>81</v>
      </c>
      <c r="C81" s="90" t="s">
        <v>610</v>
      </c>
      <c r="D81" s="87"/>
      <c r="E81" s="130" t="str">
        <f>IF(D81="","",VLOOKUP(D81,選手登録!$AC:$AM,11,FALSE))</f>
        <v/>
      </c>
      <c r="F81" s="130"/>
      <c r="G81" s="130" t="str">
        <f>IF(D81="","",VLOOKUP(D81,選手登録!$AC:$AM,3,FALSE))</f>
        <v/>
      </c>
      <c r="H81" s="149"/>
      <c r="J81" s="96" t="s">
        <v>610</v>
      </c>
      <c r="K81" s="87"/>
      <c r="L81" s="130" t="str">
        <f>IF(K81="","",VLOOKUP(K81,選手登録!$AC:$AM,11,FALSE))</f>
        <v/>
      </c>
      <c r="M81" s="130"/>
      <c r="N81" s="146" t="str">
        <f>IF(K81="","",VLOOKUP(K81,選手登録!$AC:$AM,3,FALSE))</f>
        <v/>
      </c>
      <c r="O81" s="147"/>
      <c r="Q81">
        <v>81</v>
      </c>
      <c r="T81" t="str">
        <f t="shared" si="31"/>
        <v/>
      </c>
      <c r="U81" t="str">
        <f t="shared" si="32"/>
        <v/>
      </c>
      <c r="V81" t="str">
        <f>IF(E81="","",VLOOKUP(T81,選手登録!$AC:$AM,8,FALSE))</f>
        <v/>
      </c>
      <c r="AA81" t="str">
        <f t="shared" si="33"/>
        <v/>
      </c>
      <c r="AB81" t="str">
        <f t="shared" si="34"/>
        <v/>
      </c>
      <c r="AC81" t="str">
        <f>IF(L81="","",VLOOKUP(AA81,選手登録!$AC:$AM,8,FALSE))</f>
        <v/>
      </c>
      <c r="AG81" t="str">
        <f t="shared" si="14"/>
        <v/>
      </c>
    </row>
    <row r="82" spans="1:33" ht="17.25" customHeight="1">
      <c r="A82">
        <v>82</v>
      </c>
      <c r="C82" s="131" t="s">
        <v>345</v>
      </c>
      <c r="D82" s="91" t="s">
        <v>348</v>
      </c>
      <c r="E82" s="136"/>
      <c r="F82" s="137"/>
      <c r="G82" s="137"/>
      <c r="H82" s="138"/>
      <c r="J82" s="140" t="s">
        <v>621</v>
      </c>
      <c r="K82" s="97" t="s">
        <v>348</v>
      </c>
      <c r="L82" s="136"/>
      <c r="M82" s="137"/>
      <c r="N82" s="137"/>
      <c r="O82" s="138"/>
      <c r="Q82">
        <v>82</v>
      </c>
      <c r="S82" t="s">
        <v>348</v>
      </c>
      <c r="T82" t="str">
        <f>IF(E82="","",VLOOKUP(Q82,$A:$O,5,FALSE))</f>
        <v/>
      </c>
      <c r="Z82" t="s">
        <v>348</v>
      </c>
      <c r="AA82" t="str">
        <f>IF(L82="","",VLOOKUP(Q82,$A:$O,12,FALSE))</f>
        <v/>
      </c>
      <c r="AG82" t="str">
        <f>IF(L82="","",L82)</f>
        <v/>
      </c>
    </row>
    <row r="83" spans="1:33" ht="17.25" customHeight="1">
      <c r="A83">
        <v>83</v>
      </c>
      <c r="C83" s="132"/>
      <c r="D83" s="88" t="s">
        <v>602</v>
      </c>
      <c r="E83" s="25"/>
      <c r="F83" s="92" t="s">
        <v>10</v>
      </c>
      <c r="G83" s="25"/>
      <c r="H83" s="93" t="s">
        <v>11</v>
      </c>
      <c r="J83" s="141"/>
      <c r="K83" s="98" t="s">
        <v>602</v>
      </c>
      <c r="L83" s="25"/>
      <c r="M83" s="92" t="s">
        <v>10</v>
      </c>
      <c r="N83" s="25"/>
      <c r="O83" s="93" t="s">
        <v>11</v>
      </c>
      <c r="Q83">
        <v>83</v>
      </c>
      <c r="S83" t="s">
        <v>601</v>
      </c>
      <c r="T83" t="str">
        <f>IF(U83="","",U83*100+V83)</f>
        <v/>
      </c>
      <c r="U83" t="str">
        <f>IF(E83="","",VLOOKUP(Q83,$A:$O,5,FALSE))</f>
        <v/>
      </c>
      <c r="V83" t="str">
        <f>IF(G83="","",VLOOKUP(Q83,$A:$O,7,FALSE))</f>
        <v/>
      </c>
      <c r="Z83" t="s">
        <v>601</v>
      </c>
      <c r="AA83" t="str">
        <f>IF(AB83="","",AB83*100+AC83)</f>
        <v/>
      </c>
      <c r="AB83" t="str">
        <f>IF(L83="","",VLOOKUP(Q83,$A:$O,12,FALSE))</f>
        <v/>
      </c>
      <c r="AC83" t="str">
        <f>IF(N83="","",VLOOKUP(Q83,$A:$O,14,FALSE))</f>
        <v/>
      </c>
      <c r="AG83" t="str">
        <f>IF(L83="","",L83&amp;N83)</f>
        <v/>
      </c>
    </row>
    <row r="84" spans="1:33" ht="17.25" customHeight="1">
      <c r="A84">
        <v>84</v>
      </c>
      <c r="C84" s="132"/>
      <c r="D84" s="88" t="s">
        <v>9</v>
      </c>
      <c r="E84" s="150" t="s">
        <v>2</v>
      </c>
      <c r="F84" s="150"/>
      <c r="G84" s="150" t="s">
        <v>5</v>
      </c>
      <c r="H84" s="151"/>
      <c r="J84" s="141"/>
      <c r="K84" s="98" t="s">
        <v>9</v>
      </c>
      <c r="L84" s="139" t="s">
        <v>2</v>
      </c>
      <c r="M84" s="139"/>
      <c r="N84" s="144" t="s">
        <v>5</v>
      </c>
      <c r="O84" s="145"/>
      <c r="Q84">
        <v>84</v>
      </c>
      <c r="S84" t="s">
        <v>628</v>
      </c>
      <c r="T84" t="str">
        <f>IF(D85="","",$T$4&amp;S84)</f>
        <v/>
      </c>
      <c r="U84" t="str">
        <f>IF(T84="","",T84&amp;"　　指導者："&amp;T82)</f>
        <v/>
      </c>
      <c r="Z84" t="s">
        <v>628</v>
      </c>
      <c r="AA84" t="str">
        <f>IF(K85="","",IF(K94="","",$T$4&amp;Z84))</f>
        <v/>
      </c>
      <c r="AB84" t="str">
        <f>IF(AA84="","",AA84&amp;"　　指導者："&amp;AA82)</f>
        <v/>
      </c>
      <c r="AG84" t="str">
        <f>IF(K85="","",S84)</f>
        <v/>
      </c>
    </row>
    <row r="85" spans="1:33" ht="17.25" customHeight="1">
      <c r="A85">
        <v>85</v>
      </c>
      <c r="C85" s="89">
        <v>1</v>
      </c>
      <c r="D85" s="26"/>
      <c r="E85" s="129" t="str">
        <f>IF(D85="","",VLOOKUP(D85,選手登録!$AC:$AM,11,FALSE))</f>
        <v/>
      </c>
      <c r="F85" s="129"/>
      <c r="G85" s="129" t="str">
        <f>IF(D85="","",VLOOKUP(D85,選手登録!$AC:$AM,3,FALSE))</f>
        <v/>
      </c>
      <c r="H85" s="148"/>
      <c r="J85" s="95">
        <v>1</v>
      </c>
      <c r="K85" s="26"/>
      <c r="L85" s="129" t="str">
        <f>IF(K85="","",VLOOKUP(K85,選手登録!$AC:$AM,11,FALSE))</f>
        <v/>
      </c>
      <c r="M85" s="129"/>
      <c r="N85" s="142" t="str">
        <f>IF(K85="","",VLOOKUP(K85,選手登録!$AC:$AM,3,FALSE))</f>
        <v/>
      </c>
      <c r="O85" s="143"/>
      <c r="Q85">
        <v>85</v>
      </c>
      <c r="T85" t="str">
        <f t="shared" ref="T85:T90" si="35">IF(E85="","",VLOOKUP(Q85,$A:$O,4,FALSE))</f>
        <v/>
      </c>
      <c r="U85" t="str">
        <f t="shared" ref="U85:U90" si="36">IF(E85="","",$V$5+9)</f>
        <v/>
      </c>
      <c r="V85" t="str">
        <f>IF(E85="","",VLOOKUP(T85,選手登録!$AC:$AM,8,FALSE))</f>
        <v/>
      </c>
      <c r="AA85" t="str">
        <f t="shared" ref="AA85:AA90" si="37">IF(L85="","",VLOOKUP(Q85,$A:$O,4,FALSE))</f>
        <v/>
      </c>
      <c r="AB85" t="str">
        <f t="shared" ref="AB85:AB90" si="38">IF(L85="","",$V$5+9)</f>
        <v/>
      </c>
      <c r="AC85" t="str">
        <f>IF(L85="","",VLOOKUP(AA85,選手登録!$AC:$AM,8,FALSE))</f>
        <v/>
      </c>
      <c r="AG85" t="str">
        <f>IF(K85="","",K85)</f>
        <v/>
      </c>
    </row>
    <row r="86" spans="1:33" ht="17.25" customHeight="1">
      <c r="A86">
        <v>86</v>
      </c>
      <c r="C86" s="89">
        <v>2</v>
      </c>
      <c r="D86" s="26"/>
      <c r="E86" s="129" t="str">
        <f>IF(D86="","",VLOOKUP(D86,選手登録!$AC:$AM,11,FALSE))</f>
        <v/>
      </c>
      <c r="F86" s="129"/>
      <c r="G86" s="129" t="str">
        <f>IF(D86="","",VLOOKUP(D86,選手登録!$AC:$AM,3,FALSE))</f>
        <v/>
      </c>
      <c r="H86" s="148"/>
      <c r="J86" s="95">
        <v>2</v>
      </c>
      <c r="K86" s="26"/>
      <c r="L86" s="129" t="str">
        <f>IF(K86="","",VLOOKUP(K86,選手登録!$AC:$AM,11,FALSE))</f>
        <v/>
      </c>
      <c r="M86" s="129"/>
      <c r="N86" s="142" t="str">
        <f>IF(K86="","",VLOOKUP(K86,選手登録!$AC:$AM,3,FALSE))</f>
        <v/>
      </c>
      <c r="O86" s="143"/>
      <c r="Q86">
        <v>86</v>
      </c>
      <c r="T86" t="str">
        <f t="shared" si="35"/>
        <v/>
      </c>
      <c r="U86" t="str">
        <f t="shared" si="36"/>
        <v/>
      </c>
      <c r="V86" t="str">
        <f>IF(E86="","",VLOOKUP(T86,選手登録!$AC:$AM,8,FALSE))</f>
        <v/>
      </c>
      <c r="AA86" t="str">
        <f t="shared" si="37"/>
        <v/>
      </c>
      <c r="AB86" t="str">
        <f t="shared" si="38"/>
        <v/>
      </c>
      <c r="AC86" t="str">
        <f>IF(L86="","",VLOOKUP(AA86,選手登録!$AC:$AM,8,FALSE))</f>
        <v/>
      </c>
      <c r="AG86" t="str">
        <f t="shared" si="14"/>
        <v/>
      </c>
    </row>
    <row r="87" spans="1:33" ht="17.25" customHeight="1">
      <c r="A87">
        <v>87</v>
      </c>
      <c r="C87" s="89">
        <v>3</v>
      </c>
      <c r="D87" s="26"/>
      <c r="E87" s="129" t="str">
        <f>IF(D87="","",VLOOKUP(D87,選手登録!$AC:$AM,11,FALSE))</f>
        <v/>
      </c>
      <c r="F87" s="129"/>
      <c r="G87" s="129" t="str">
        <f>IF(D87="","",VLOOKUP(D87,選手登録!$AC:$AM,3,FALSE))</f>
        <v/>
      </c>
      <c r="H87" s="148"/>
      <c r="J87" s="95">
        <v>3</v>
      </c>
      <c r="K87" s="26"/>
      <c r="L87" s="129" t="str">
        <f>IF(K87="","",VLOOKUP(K87,選手登録!$AC:$AM,11,FALSE))</f>
        <v/>
      </c>
      <c r="M87" s="129"/>
      <c r="N87" s="142" t="str">
        <f>IF(K87="","",VLOOKUP(K87,選手登録!$AC:$AM,3,FALSE))</f>
        <v/>
      </c>
      <c r="O87" s="143"/>
      <c r="Q87">
        <v>87</v>
      </c>
      <c r="T87" t="str">
        <f t="shared" si="35"/>
        <v/>
      </c>
      <c r="U87" t="str">
        <f t="shared" si="36"/>
        <v/>
      </c>
      <c r="V87" t="str">
        <f>IF(E87="","",VLOOKUP(T87,選手登録!$AC:$AM,8,FALSE))</f>
        <v/>
      </c>
      <c r="AA87" t="str">
        <f t="shared" si="37"/>
        <v/>
      </c>
      <c r="AB87" t="str">
        <f t="shared" si="38"/>
        <v/>
      </c>
      <c r="AC87" t="str">
        <f>IF(L87="","",VLOOKUP(AA87,選手登録!$AC:$AM,8,FALSE))</f>
        <v/>
      </c>
      <c r="AG87" t="str">
        <f t="shared" si="14"/>
        <v/>
      </c>
    </row>
    <row r="88" spans="1:33" ht="17.25" customHeight="1">
      <c r="A88">
        <v>88</v>
      </c>
      <c r="C88" s="89">
        <v>4</v>
      </c>
      <c r="D88" s="26"/>
      <c r="E88" s="129" t="str">
        <f>IF(D88="","",VLOOKUP(D88,選手登録!$AC:$AM,11,FALSE))</f>
        <v/>
      </c>
      <c r="F88" s="129"/>
      <c r="G88" s="129" t="str">
        <f>IF(D88="","",VLOOKUP(D88,選手登録!$AC:$AM,3,FALSE))</f>
        <v/>
      </c>
      <c r="H88" s="148"/>
      <c r="J88" s="95">
        <v>4</v>
      </c>
      <c r="K88" s="26"/>
      <c r="L88" s="129" t="str">
        <f>IF(K88="","",VLOOKUP(K88,選手登録!$AC:$AM,11,FALSE))</f>
        <v/>
      </c>
      <c r="M88" s="129"/>
      <c r="N88" s="142" t="str">
        <f>IF(K88="","",VLOOKUP(K88,選手登録!$AC:$AM,3,FALSE))</f>
        <v/>
      </c>
      <c r="O88" s="143"/>
      <c r="Q88">
        <v>88</v>
      </c>
      <c r="T88" t="str">
        <f t="shared" si="35"/>
        <v/>
      </c>
      <c r="U88" t="str">
        <f t="shared" si="36"/>
        <v/>
      </c>
      <c r="V88" t="str">
        <f>IF(E88="","",VLOOKUP(T88,選手登録!$AC:$AM,8,FALSE))</f>
        <v/>
      </c>
      <c r="AA88" t="str">
        <f t="shared" si="37"/>
        <v/>
      </c>
      <c r="AB88" t="str">
        <f t="shared" si="38"/>
        <v/>
      </c>
      <c r="AC88" t="str">
        <f>IF(L88="","",VLOOKUP(AA88,選手登録!$AC:$AM,8,FALSE))</f>
        <v/>
      </c>
      <c r="AG88" t="str">
        <f t="shared" si="14"/>
        <v/>
      </c>
    </row>
    <row r="89" spans="1:33" ht="17.25" customHeight="1">
      <c r="A89">
        <v>89</v>
      </c>
      <c r="C89" s="89" t="s">
        <v>609</v>
      </c>
      <c r="D89" s="26"/>
      <c r="E89" s="129" t="str">
        <f>IF(D89="","",VLOOKUP(D89,選手登録!$AC:$AM,11,FALSE))</f>
        <v/>
      </c>
      <c r="F89" s="129"/>
      <c r="G89" s="129" t="str">
        <f>IF(D89="","",VLOOKUP(D89,選手登録!$AC:$AM,3,FALSE))</f>
        <v/>
      </c>
      <c r="H89" s="148"/>
      <c r="J89" s="95" t="s">
        <v>609</v>
      </c>
      <c r="K89" s="26"/>
      <c r="L89" s="129" t="str">
        <f>IF(K89="","",VLOOKUP(K89,選手登録!$AC:$AM,11,FALSE))</f>
        <v/>
      </c>
      <c r="M89" s="129"/>
      <c r="N89" s="142" t="str">
        <f>IF(K89="","",VLOOKUP(K89,選手登録!$AC:$AM,3,FALSE))</f>
        <v/>
      </c>
      <c r="O89" s="143"/>
      <c r="Q89">
        <v>89</v>
      </c>
      <c r="T89" t="str">
        <f t="shared" si="35"/>
        <v/>
      </c>
      <c r="U89" t="str">
        <f t="shared" si="36"/>
        <v/>
      </c>
      <c r="V89" t="str">
        <f>IF(E89="","",VLOOKUP(T89,選手登録!$AC:$AM,8,FALSE))</f>
        <v/>
      </c>
      <c r="AA89" t="str">
        <f t="shared" si="37"/>
        <v/>
      </c>
      <c r="AB89" t="str">
        <f t="shared" si="38"/>
        <v/>
      </c>
      <c r="AC89" t="str">
        <f>IF(L89="","",VLOOKUP(AA89,選手登録!$AC:$AM,8,FALSE))</f>
        <v/>
      </c>
      <c r="AG89" t="str">
        <f t="shared" si="14"/>
        <v/>
      </c>
    </row>
    <row r="90" spans="1:33" ht="17.25" customHeight="1" thickBot="1">
      <c r="A90">
        <v>90</v>
      </c>
      <c r="C90" s="90" t="s">
        <v>610</v>
      </c>
      <c r="D90" s="87"/>
      <c r="E90" s="130" t="str">
        <f>IF(D90="","",VLOOKUP(D90,選手登録!$AC:$AM,11,FALSE))</f>
        <v/>
      </c>
      <c r="F90" s="130"/>
      <c r="G90" s="130" t="str">
        <f>IF(D90="","",VLOOKUP(D90,選手登録!$AC:$AM,3,FALSE))</f>
        <v/>
      </c>
      <c r="H90" s="149"/>
      <c r="J90" s="96" t="s">
        <v>610</v>
      </c>
      <c r="K90" s="87"/>
      <c r="L90" s="130" t="str">
        <f>IF(K90="","",VLOOKUP(K90,選手登録!$AC:$AM,11,FALSE))</f>
        <v/>
      </c>
      <c r="M90" s="130"/>
      <c r="N90" s="146" t="str">
        <f>IF(K90="","",VLOOKUP(K90,選手登録!$AC:$AM,3,FALSE))</f>
        <v/>
      </c>
      <c r="O90" s="147"/>
      <c r="Q90">
        <v>90</v>
      </c>
      <c r="T90" t="str">
        <f t="shared" si="35"/>
        <v/>
      </c>
      <c r="U90" t="str">
        <f t="shared" si="36"/>
        <v/>
      </c>
      <c r="V90" t="str">
        <f>IF(E90="","",VLOOKUP(T90,選手登録!$AC:$AM,8,FALSE))</f>
        <v/>
      </c>
      <c r="AA90" t="str">
        <f t="shared" si="37"/>
        <v/>
      </c>
      <c r="AB90" t="str">
        <f t="shared" si="38"/>
        <v/>
      </c>
      <c r="AC90" t="str">
        <f>IF(L90="","",VLOOKUP(AA90,選手登録!$AC:$AM,8,FALSE))</f>
        <v/>
      </c>
      <c r="AG90" t="str">
        <f t="shared" si="14"/>
        <v/>
      </c>
    </row>
    <row r="91" spans="1:33" ht="17.25" customHeight="1">
      <c r="A91">
        <v>91</v>
      </c>
      <c r="C91" s="131" t="s">
        <v>611</v>
      </c>
      <c r="D91" s="91" t="s">
        <v>348</v>
      </c>
      <c r="E91" s="136"/>
      <c r="F91" s="137"/>
      <c r="G91" s="137"/>
      <c r="H91" s="138"/>
      <c r="J91" s="140" t="s">
        <v>622</v>
      </c>
      <c r="K91" s="97" t="s">
        <v>348</v>
      </c>
      <c r="L91" s="136"/>
      <c r="M91" s="137"/>
      <c r="N91" s="137"/>
      <c r="O91" s="138"/>
      <c r="Q91">
        <v>91</v>
      </c>
      <c r="S91" t="s">
        <v>348</v>
      </c>
      <c r="T91" t="str">
        <f>IF(E91="","",VLOOKUP(Q91,$A:$O,5,FALSE))</f>
        <v/>
      </c>
      <c r="Z91" t="s">
        <v>348</v>
      </c>
      <c r="AA91" t="str">
        <f>IF(L91="","",VLOOKUP(Q91,$A:$O,12,FALSE))</f>
        <v/>
      </c>
      <c r="AG91" t="str">
        <f>IF(L91="","",L91)</f>
        <v/>
      </c>
    </row>
    <row r="92" spans="1:33" ht="17.25" customHeight="1">
      <c r="A92">
        <v>92</v>
      </c>
      <c r="C92" s="132"/>
      <c r="D92" s="88" t="s">
        <v>602</v>
      </c>
      <c r="E92" s="25"/>
      <c r="F92" s="92" t="s">
        <v>10</v>
      </c>
      <c r="G92" s="25"/>
      <c r="H92" s="93" t="s">
        <v>11</v>
      </c>
      <c r="J92" s="141"/>
      <c r="K92" s="98" t="s">
        <v>602</v>
      </c>
      <c r="L92" s="25">
        <v>5</v>
      </c>
      <c r="M92" s="92" t="s">
        <v>10</v>
      </c>
      <c r="N92" s="25">
        <v>26</v>
      </c>
      <c r="O92" s="93" t="s">
        <v>11</v>
      </c>
      <c r="Q92">
        <v>92</v>
      </c>
      <c r="S92" t="s">
        <v>601</v>
      </c>
      <c r="T92" t="str">
        <f>IF(U92="","",U92*100+V92)</f>
        <v/>
      </c>
      <c r="U92" t="str">
        <f>IF(E92="","",VLOOKUP(Q92,$A:$O,5,FALSE))</f>
        <v/>
      </c>
      <c r="V92" t="str">
        <f>IF(G92="","",VLOOKUP(Q92,$A:$O,7,FALSE))</f>
        <v/>
      </c>
      <c r="Z92" t="s">
        <v>601</v>
      </c>
      <c r="AA92">
        <f>IF(AB92="","",AB92*100+AC92)</f>
        <v>526</v>
      </c>
      <c r="AB92">
        <f>IF(L92="","",VLOOKUP(Q92,$A:$O,12,FALSE))</f>
        <v>5</v>
      </c>
      <c r="AC92">
        <f>IF(N92="","",VLOOKUP(Q92,$A:$O,14,FALSE))</f>
        <v>26</v>
      </c>
      <c r="AG92" t="str">
        <f>IF(L92="","",L92&amp;N92)</f>
        <v>526</v>
      </c>
    </row>
    <row r="93" spans="1:33" ht="17.25" customHeight="1">
      <c r="A93">
        <v>93</v>
      </c>
      <c r="C93" s="132"/>
      <c r="D93" s="88" t="s">
        <v>9</v>
      </c>
      <c r="E93" s="150" t="s">
        <v>2</v>
      </c>
      <c r="F93" s="150"/>
      <c r="G93" s="150" t="s">
        <v>5</v>
      </c>
      <c r="H93" s="151"/>
      <c r="J93" s="141"/>
      <c r="K93" s="98" t="s">
        <v>9</v>
      </c>
      <c r="L93" s="139" t="s">
        <v>2</v>
      </c>
      <c r="M93" s="139"/>
      <c r="N93" s="144" t="s">
        <v>5</v>
      </c>
      <c r="O93" s="145"/>
      <c r="Q93">
        <v>93</v>
      </c>
      <c r="S93" t="s">
        <v>629</v>
      </c>
      <c r="T93" t="str">
        <f>IF(D94="","",$T$4&amp;S93)</f>
        <v/>
      </c>
      <c r="U93" t="str">
        <f>IF(T93="","",T93&amp;"　　指導者："&amp;T91)</f>
        <v/>
      </c>
      <c r="Z93" t="s">
        <v>629</v>
      </c>
      <c r="AA93" t="str">
        <f>IF(K94="","",IF(K103="","",$T$4&amp;Z93))</f>
        <v/>
      </c>
      <c r="AB93" t="str">
        <f>IF(AA93="","",AA93&amp;"　　指導者："&amp;AA91)</f>
        <v/>
      </c>
      <c r="AG93" t="str">
        <f>IF(K94="","",S93)</f>
        <v/>
      </c>
    </row>
    <row r="94" spans="1:33" ht="17.25" customHeight="1">
      <c r="A94">
        <v>94</v>
      </c>
      <c r="C94" s="89">
        <v>1</v>
      </c>
      <c r="D94" s="26"/>
      <c r="E94" s="129" t="str">
        <f>IF(D94="","",VLOOKUP(D94,選手登録!$AC:$AM,11,FALSE))</f>
        <v/>
      </c>
      <c r="F94" s="129"/>
      <c r="G94" s="129" t="str">
        <f>IF(D94="","",VLOOKUP(D94,選手登録!$AC:$AM,3,FALSE))</f>
        <v/>
      </c>
      <c r="H94" s="148"/>
      <c r="J94" s="95">
        <v>1</v>
      </c>
      <c r="K94" s="26"/>
      <c r="L94" s="129" t="str">
        <f>IF(K94="","",VLOOKUP(K94,選手登録!$AC:$AM,11,FALSE))</f>
        <v/>
      </c>
      <c r="M94" s="129"/>
      <c r="N94" s="142" t="str">
        <f>IF(K94="","",VLOOKUP(K94,選手登録!$AC:$AM,3,FALSE))</f>
        <v/>
      </c>
      <c r="O94" s="143"/>
      <c r="Q94">
        <v>94</v>
      </c>
      <c r="T94" t="str">
        <f t="shared" ref="T94:T99" si="39">IF(E94="","",VLOOKUP(Q94,$A:$O,4,FALSE))</f>
        <v/>
      </c>
      <c r="U94" t="str">
        <f t="shared" ref="U94:U99" si="40">IF(E94="","",$V$5+10)</f>
        <v/>
      </c>
      <c r="V94" t="str">
        <f>IF(E94="","",VLOOKUP(T94,選手登録!$AC:$AM,8,FALSE))</f>
        <v/>
      </c>
      <c r="AA94" t="str">
        <f t="shared" ref="AA94:AA99" si="41">IF(L94="","",VLOOKUP(Q94,$A:$O,4,FALSE))</f>
        <v/>
      </c>
      <c r="AB94" t="str">
        <f t="shared" ref="AB94:AB99" si="42">IF(L94="","",$V$5+1)</f>
        <v/>
      </c>
      <c r="AC94" t="str">
        <f>IF(L94="","",VLOOKUP(AA94,選手登録!$AC:$AM,8,FALSE))</f>
        <v/>
      </c>
      <c r="AG94" t="str">
        <f t="shared" ref="AG94:AG99" si="43">IF(K94="","",K94)</f>
        <v/>
      </c>
    </row>
    <row r="95" spans="1:33" ht="17.25" customHeight="1">
      <c r="A95">
        <v>95</v>
      </c>
      <c r="C95" s="89">
        <v>2</v>
      </c>
      <c r="D95" s="26"/>
      <c r="E95" s="129" t="str">
        <f>IF(D95="","",VLOOKUP(D95,選手登録!$AC:$AM,11,FALSE))</f>
        <v/>
      </c>
      <c r="F95" s="129"/>
      <c r="G95" s="129" t="str">
        <f>IF(D95="","",VLOOKUP(D95,選手登録!$AC:$AM,3,FALSE))</f>
        <v/>
      </c>
      <c r="H95" s="148"/>
      <c r="J95" s="95">
        <v>2</v>
      </c>
      <c r="K95" s="26"/>
      <c r="L95" s="129" t="str">
        <f>IF(K95="","",VLOOKUP(K95,選手登録!$AC:$AM,11,FALSE))</f>
        <v/>
      </c>
      <c r="M95" s="129"/>
      <c r="N95" s="142" t="str">
        <f>IF(K95="","",VLOOKUP(K95,選手登録!$AC:$AM,3,FALSE))</f>
        <v/>
      </c>
      <c r="O95" s="143"/>
      <c r="Q95">
        <v>95</v>
      </c>
      <c r="T95" t="str">
        <f t="shared" si="39"/>
        <v/>
      </c>
      <c r="U95" t="str">
        <f t="shared" si="40"/>
        <v/>
      </c>
      <c r="V95" t="str">
        <f>IF(E95="","",VLOOKUP(T95,選手登録!$AC:$AM,8,FALSE))</f>
        <v/>
      </c>
      <c r="AA95" t="str">
        <f t="shared" si="41"/>
        <v/>
      </c>
      <c r="AB95" t="str">
        <f t="shared" si="42"/>
        <v/>
      </c>
      <c r="AC95" t="str">
        <f>IF(L95="","",VLOOKUP(AA95,選手登録!$AC:$AM,8,FALSE))</f>
        <v/>
      </c>
      <c r="AG95" t="str">
        <f t="shared" si="43"/>
        <v/>
      </c>
    </row>
    <row r="96" spans="1:33" ht="17.25" customHeight="1">
      <c r="A96">
        <v>96</v>
      </c>
      <c r="C96" s="89">
        <v>3</v>
      </c>
      <c r="D96" s="26"/>
      <c r="E96" s="129" t="str">
        <f>IF(D96="","",VLOOKUP(D96,選手登録!$AC:$AM,11,FALSE))</f>
        <v/>
      </c>
      <c r="F96" s="129"/>
      <c r="G96" s="129" t="str">
        <f>IF(D96="","",VLOOKUP(D96,選手登録!$AC:$AM,3,FALSE))</f>
        <v/>
      </c>
      <c r="H96" s="148"/>
      <c r="J96" s="95">
        <v>3</v>
      </c>
      <c r="K96" s="26"/>
      <c r="L96" s="129" t="str">
        <f>IF(K96="","",VLOOKUP(K96,選手登録!$AC:$AM,11,FALSE))</f>
        <v/>
      </c>
      <c r="M96" s="129"/>
      <c r="N96" s="142" t="str">
        <f>IF(K96="","",VLOOKUP(K96,選手登録!$AC:$AM,3,FALSE))</f>
        <v/>
      </c>
      <c r="O96" s="143"/>
      <c r="Q96">
        <v>96</v>
      </c>
      <c r="T96" t="str">
        <f t="shared" si="39"/>
        <v/>
      </c>
      <c r="U96" t="str">
        <f t="shared" si="40"/>
        <v/>
      </c>
      <c r="V96" t="str">
        <f>IF(E96="","",VLOOKUP(T96,選手登録!$AC:$AM,8,FALSE))</f>
        <v/>
      </c>
      <c r="AA96" t="str">
        <f t="shared" si="41"/>
        <v/>
      </c>
      <c r="AB96" t="str">
        <f t="shared" si="42"/>
        <v/>
      </c>
      <c r="AC96" t="str">
        <f>IF(L96="","",VLOOKUP(AA96,選手登録!$AC:$AM,8,FALSE))</f>
        <v/>
      </c>
      <c r="AG96" t="str">
        <f t="shared" si="43"/>
        <v/>
      </c>
    </row>
    <row r="97" spans="1:33" ht="17.25" customHeight="1">
      <c r="A97">
        <v>97</v>
      </c>
      <c r="C97" s="89">
        <v>4</v>
      </c>
      <c r="D97" s="26"/>
      <c r="E97" s="129" t="str">
        <f>IF(D97="","",VLOOKUP(D97,選手登録!$AC:$AM,11,FALSE))</f>
        <v/>
      </c>
      <c r="F97" s="129"/>
      <c r="G97" s="129" t="str">
        <f>IF(D97="","",VLOOKUP(D97,選手登録!$AC:$AM,3,FALSE))</f>
        <v/>
      </c>
      <c r="H97" s="148"/>
      <c r="J97" s="95">
        <v>4</v>
      </c>
      <c r="K97" s="26"/>
      <c r="L97" s="129" t="str">
        <f>IF(K97="","",VLOOKUP(K97,選手登録!$AC:$AM,11,FALSE))</f>
        <v/>
      </c>
      <c r="M97" s="129"/>
      <c r="N97" s="142" t="str">
        <f>IF(K97="","",VLOOKUP(K97,選手登録!$AC:$AM,3,FALSE))</f>
        <v/>
      </c>
      <c r="O97" s="143"/>
      <c r="Q97">
        <v>97</v>
      </c>
      <c r="T97" t="str">
        <f t="shared" si="39"/>
        <v/>
      </c>
      <c r="U97" t="str">
        <f t="shared" si="40"/>
        <v/>
      </c>
      <c r="V97" t="str">
        <f>IF(E97="","",VLOOKUP(T97,選手登録!$AC:$AM,8,FALSE))</f>
        <v/>
      </c>
      <c r="AA97" t="str">
        <f t="shared" si="41"/>
        <v/>
      </c>
      <c r="AB97" t="str">
        <f t="shared" si="42"/>
        <v/>
      </c>
      <c r="AC97" t="str">
        <f>IF(L97="","",VLOOKUP(AA97,選手登録!$AC:$AM,8,FALSE))</f>
        <v/>
      </c>
      <c r="AG97" t="str">
        <f t="shared" si="43"/>
        <v/>
      </c>
    </row>
    <row r="98" spans="1:33" ht="17.25" customHeight="1">
      <c r="A98">
        <v>98</v>
      </c>
      <c r="C98" s="89" t="s">
        <v>609</v>
      </c>
      <c r="D98" s="26"/>
      <c r="E98" s="129" t="str">
        <f>IF(D98="","",VLOOKUP(D98,選手登録!$AC:$AM,11,FALSE))</f>
        <v/>
      </c>
      <c r="F98" s="129"/>
      <c r="G98" s="129" t="str">
        <f>IF(D98="","",VLOOKUP(D98,選手登録!$AC:$AM,3,FALSE))</f>
        <v/>
      </c>
      <c r="H98" s="148"/>
      <c r="J98" s="95" t="s">
        <v>609</v>
      </c>
      <c r="K98" s="26"/>
      <c r="L98" s="129" t="str">
        <f>IF(K98="","",VLOOKUP(K98,選手登録!$AC:$AM,11,FALSE))</f>
        <v/>
      </c>
      <c r="M98" s="129"/>
      <c r="N98" s="142" t="str">
        <f>IF(K98="","",VLOOKUP(K98,選手登録!$AC:$AM,3,FALSE))</f>
        <v/>
      </c>
      <c r="O98" s="143"/>
      <c r="Q98">
        <v>98</v>
      </c>
      <c r="T98" t="str">
        <f t="shared" si="39"/>
        <v/>
      </c>
      <c r="U98" t="str">
        <f t="shared" si="40"/>
        <v/>
      </c>
      <c r="V98" t="str">
        <f>IF(E98="","",VLOOKUP(T98,選手登録!$AC:$AM,8,FALSE))</f>
        <v/>
      </c>
      <c r="AA98" t="str">
        <f t="shared" si="41"/>
        <v/>
      </c>
      <c r="AB98" t="str">
        <f t="shared" si="42"/>
        <v/>
      </c>
      <c r="AC98" t="str">
        <f>IF(L98="","",VLOOKUP(AA98,選手登録!$AC:$AM,8,FALSE))</f>
        <v/>
      </c>
      <c r="AG98" t="str">
        <f t="shared" si="43"/>
        <v/>
      </c>
    </row>
    <row r="99" spans="1:33" ht="17.25" customHeight="1" thickBot="1">
      <c r="A99">
        <v>99</v>
      </c>
      <c r="C99" s="90" t="s">
        <v>610</v>
      </c>
      <c r="D99" s="87"/>
      <c r="E99" s="130" t="str">
        <f>IF(D99="","",VLOOKUP(D99,選手登録!$AC:$AM,11,FALSE))</f>
        <v/>
      </c>
      <c r="F99" s="130"/>
      <c r="G99" s="130" t="str">
        <f>IF(D99="","",VLOOKUP(D99,選手登録!$AC:$AM,3,FALSE))</f>
        <v/>
      </c>
      <c r="H99" s="149"/>
      <c r="J99" s="96" t="s">
        <v>610</v>
      </c>
      <c r="K99" s="87"/>
      <c r="L99" s="130" t="str">
        <f>IF(K99="","",VLOOKUP(K99,選手登録!$AC:$AM,11,FALSE))</f>
        <v/>
      </c>
      <c r="M99" s="130"/>
      <c r="N99" s="146" t="str">
        <f>IF(K99="","",VLOOKUP(K99,選手登録!$AC:$AM,3,FALSE))</f>
        <v/>
      </c>
      <c r="O99" s="147"/>
      <c r="Q99">
        <v>99</v>
      </c>
      <c r="T99" t="str">
        <f t="shared" si="39"/>
        <v/>
      </c>
      <c r="U99" t="str">
        <f t="shared" si="40"/>
        <v/>
      </c>
      <c r="V99" t="str">
        <f>IF(E99="","",VLOOKUP(T99,選手登録!$AC:$AM,8,FALSE))</f>
        <v/>
      </c>
      <c r="AA99" t="str">
        <f t="shared" si="41"/>
        <v/>
      </c>
      <c r="AB99" t="str">
        <f t="shared" si="42"/>
        <v/>
      </c>
      <c r="AC99" t="str">
        <f>IF(L99="","",VLOOKUP(AA99,選手登録!$AC:$AM,8,FALSE))</f>
        <v/>
      </c>
      <c r="AG99" t="str">
        <f t="shared" si="43"/>
        <v/>
      </c>
    </row>
    <row r="100" spans="1:33">
      <c r="A100">
        <v>100</v>
      </c>
      <c r="Q100">
        <v>100</v>
      </c>
    </row>
  </sheetData>
  <sheetProtection password="CAB1" sheet="1"/>
  <mergeCells count="320">
    <mergeCell ref="E12:F12"/>
    <mergeCell ref="G12:H12"/>
    <mergeCell ref="N85:O85"/>
    <mergeCell ref="N84:O84"/>
    <mergeCell ref="N80:O80"/>
    <mergeCell ref="N79:O79"/>
    <mergeCell ref="N78:O78"/>
    <mergeCell ref="N77:O77"/>
    <mergeCell ref="E15:F15"/>
    <mergeCell ref="E16:F16"/>
    <mergeCell ref="E17:F17"/>
    <mergeCell ref="E18:F18"/>
    <mergeCell ref="G13:H13"/>
    <mergeCell ref="G14:H14"/>
    <mergeCell ref="G15:H15"/>
    <mergeCell ref="G16:H16"/>
    <mergeCell ref="G17:H17"/>
    <mergeCell ref="G18:H18"/>
    <mergeCell ref="E13:F13"/>
    <mergeCell ref="E14:F14"/>
    <mergeCell ref="E23:F23"/>
    <mergeCell ref="G23:H23"/>
    <mergeCell ref="E24:F24"/>
    <mergeCell ref="G24:H24"/>
    <mergeCell ref="E25:F25"/>
    <mergeCell ref="G25:H25"/>
    <mergeCell ref="E21:F21"/>
    <mergeCell ref="G21:H21"/>
    <mergeCell ref="E22:F22"/>
    <mergeCell ref="G22:H22"/>
    <mergeCell ref="E26:F26"/>
    <mergeCell ref="G26:H26"/>
    <mergeCell ref="E27:F27"/>
    <mergeCell ref="G27:H27"/>
    <mergeCell ref="N99:O99"/>
    <mergeCell ref="N98:O98"/>
    <mergeCell ref="N97:O97"/>
    <mergeCell ref="N96:O96"/>
    <mergeCell ref="N95:O95"/>
    <mergeCell ref="N94:O94"/>
    <mergeCell ref="N93:O93"/>
    <mergeCell ref="N90:O90"/>
    <mergeCell ref="N89:O89"/>
    <mergeCell ref="N88:O88"/>
    <mergeCell ref="N87:O87"/>
    <mergeCell ref="N86:O86"/>
    <mergeCell ref="C37:C39"/>
    <mergeCell ref="E37:H37"/>
    <mergeCell ref="E33:F33"/>
    <mergeCell ref="G33:H33"/>
    <mergeCell ref="E34:F34"/>
    <mergeCell ref="G34:H34"/>
    <mergeCell ref="E35:F35"/>
    <mergeCell ref="G35:H35"/>
    <mergeCell ref="E42:F42"/>
    <mergeCell ref="G42:H42"/>
    <mergeCell ref="E48:F48"/>
    <mergeCell ref="G48:H48"/>
    <mergeCell ref="E49:F49"/>
    <mergeCell ref="G49:H49"/>
    <mergeCell ref="C46:C48"/>
    <mergeCell ref="E46:H46"/>
    <mergeCell ref="E43:F43"/>
    <mergeCell ref="G43:H43"/>
    <mergeCell ref="E44:F44"/>
    <mergeCell ref="G44:H44"/>
    <mergeCell ref="E45:F45"/>
    <mergeCell ref="E30:F30"/>
    <mergeCell ref="G30:H30"/>
    <mergeCell ref="E31:F31"/>
    <mergeCell ref="G31:H31"/>
    <mergeCell ref="E32:F32"/>
    <mergeCell ref="G32:H32"/>
    <mergeCell ref="E40:F40"/>
    <mergeCell ref="G40:H40"/>
    <mergeCell ref="E41:F41"/>
    <mergeCell ref="G41:H41"/>
    <mergeCell ref="E36:F36"/>
    <mergeCell ref="G36:H36"/>
    <mergeCell ref="E39:F39"/>
    <mergeCell ref="G39:H39"/>
    <mergeCell ref="G45:H45"/>
    <mergeCell ref="E53:F53"/>
    <mergeCell ref="G53:H53"/>
    <mergeCell ref="E54:F54"/>
    <mergeCell ref="G54:H54"/>
    <mergeCell ref="C55:C57"/>
    <mergeCell ref="E55:H55"/>
    <mergeCell ref="E57:F57"/>
    <mergeCell ref="G57:H57"/>
    <mergeCell ref="E50:F50"/>
    <mergeCell ref="G50:H50"/>
    <mergeCell ref="E51:F51"/>
    <mergeCell ref="G51:H51"/>
    <mergeCell ref="E52:F52"/>
    <mergeCell ref="G52:H52"/>
    <mergeCell ref="E61:F61"/>
    <mergeCell ref="G61:H61"/>
    <mergeCell ref="E62:F62"/>
    <mergeCell ref="G62:H62"/>
    <mergeCell ref="E63:F63"/>
    <mergeCell ref="G63:H63"/>
    <mergeCell ref="E58:F58"/>
    <mergeCell ref="G58:H58"/>
    <mergeCell ref="E59:F59"/>
    <mergeCell ref="G59:H59"/>
    <mergeCell ref="E60:F60"/>
    <mergeCell ref="G60:H60"/>
    <mergeCell ref="E68:F68"/>
    <mergeCell ref="G68:H68"/>
    <mergeCell ref="E69:F69"/>
    <mergeCell ref="G69:H69"/>
    <mergeCell ref="E70:F70"/>
    <mergeCell ref="G70:H70"/>
    <mergeCell ref="E66:F66"/>
    <mergeCell ref="G66:H66"/>
    <mergeCell ref="C64:C66"/>
    <mergeCell ref="E64:H64"/>
    <mergeCell ref="E67:F67"/>
    <mergeCell ref="G67:H67"/>
    <mergeCell ref="E76:F76"/>
    <mergeCell ref="G76:H76"/>
    <mergeCell ref="C73:C75"/>
    <mergeCell ref="E73:H73"/>
    <mergeCell ref="E77:F77"/>
    <mergeCell ref="G77:H77"/>
    <mergeCell ref="E71:F71"/>
    <mergeCell ref="G71:H71"/>
    <mergeCell ref="E72:F72"/>
    <mergeCell ref="G72:H72"/>
    <mergeCell ref="E75:F75"/>
    <mergeCell ref="G75:H75"/>
    <mergeCell ref="E81:F81"/>
    <mergeCell ref="G81:H81"/>
    <mergeCell ref="C82:C84"/>
    <mergeCell ref="E82:H82"/>
    <mergeCell ref="E84:F84"/>
    <mergeCell ref="G84:H84"/>
    <mergeCell ref="E78:F78"/>
    <mergeCell ref="G78:H78"/>
    <mergeCell ref="E79:F79"/>
    <mergeCell ref="G79:H79"/>
    <mergeCell ref="E80:F80"/>
    <mergeCell ref="G80:H80"/>
    <mergeCell ref="C91:C93"/>
    <mergeCell ref="E91:H91"/>
    <mergeCell ref="E94:F94"/>
    <mergeCell ref="G94:H94"/>
    <mergeCell ref="E88:F88"/>
    <mergeCell ref="G88:H88"/>
    <mergeCell ref="E89:F89"/>
    <mergeCell ref="G89:H89"/>
    <mergeCell ref="E90:F90"/>
    <mergeCell ref="G90:H90"/>
    <mergeCell ref="E98:F98"/>
    <mergeCell ref="G98:H98"/>
    <mergeCell ref="E99:F99"/>
    <mergeCell ref="G99:H99"/>
    <mergeCell ref="J19:J21"/>
    <mergeCell ref="L19:O19"/>
    <mergeCell ref="L21:M21"/>
    <mergeCell ref="L22:M22"/>
    <mergeCell ref="L23:M23"/>
    <mergeCell ref="L30:M30"/>
    <mergeCell ref="E95:F95"/>
    <mergeCell ref="G95:H95"/>
    <mergeCell ref="E96:F96"/>
    <mergeCell ref="G96:H96"/>
    <mergeCell ref="E97:F97"/>
    <mergeCell ref="G97:H97"/>
    <mergeCell ref="E93:F93"/>
    <mergeCell ref="G93:H93"/>
    <mergeCell ref="E85:F85"/>
    <mergeCell ref="G85:H85"/>
    <mergeCell ref="E86:F86"/>
    <mergeCell ref="G86:H86"/>
    <mergeCell ref="E87:F87"/>
    <mergeCell ref="G87:H87"/>
    <mergeCell ref="L14:M14"/>
    <mergeCell ref="L15:M15"/>
    <mergeCell ref="L16:M16"/>
    <mergeCell ref="L12:M12"/>
    <mergeCell ref="L13:M13"/>
    <mergeCell ref="J10:J12"/>
    <mergeCell ref="L10:O10"/>
    <mergeCell ref="N12:O12"/>
    <mergeCell ref="N16:O16"/>
    <mergeCell ref="N15:O15"/>
    <mergeCell ref="L17:M17"/>
    <mergeCell ref="N17:O17"/>
    <mergeCell ref="L18:M18"/>
    <mergeCell ref="N18:O18"/>
    <mergeCell ref="L27:M27"/>
    <mergeCell ref="N27:O27"/>
    <mergeCell ref="N24:O24"/>
    <mergeCell ref="N23:O23"/>
    <mergeCell ref="N22:O22"/>
    <mergeCell ref="N21:O21"/>
    <mergeCell ref="J28:J30"/>
    <mergeCell ref="L28:O28"/>
    <mergeCell ref="L24:M24"/>
    <mergeCell ref="L25:M25"/>
    <mergeCell ref="L26:M26"/>
    <mergeCell ref="L34:M34"/>
    <mergeCell ref="N31:O31"/>
    <mergeCell ref="N30:O30"/>
    <mergeCell ref="N26:O26"/>
    <mergeCell ref="N25:O25"/>
    <mergeCell ref="L35:M35"/>
    <mergeCell ref="L36:M36"/>
    <mergeCell ref="L31:M31"/>
    <mergeCell ref="L32:M32"/>
    <mergeCell ref="L33:M33"/>
    <mergeCell ref="J46:J48"/>
    <mergeCell ref="L46:O46"/>
    <mergeCell ref="L41:M41"/>
    <mergeCell ref="L42:M42"/>
    <mergeCell ref="L43:M43"/>
    <mergeCell ref="L39:M39"/>
    <mergeCell ref="L40:M40"/>
    <mergeCell ref="J37:J39"/>
    <mergeCell ref="L37:O37"/>
    <mergeCell ref="L48:M48"/>
    <mergeCell ref="N33:O33"/>
    <mergeCell ref="N32:O32"/>
    <mergeCell ref="N43:O43"/>
    <mergeCell ref="N42:O42"/>
    <mergeCell ref="N41:O41"/>
    <mergeCell ref="N40:O40"/>
    <mergeCell ref="L51:M51"/>
    <mergeCell ref="L52:M52"/>
    <mergeCell ref="L53:M53"/>
    <mergeCell ref="L50:M50"/>
    <mergeCell ref="L44:M44"/>
    <mergeCell ref="N44:O44"/>
    <mergeCell ref="L45:M45"/>
    <mergeCell ref="N45:O45"/>
    <mergeCell ref="L54:M54"/>
    <mergeCell ref="N54:O54"/>
    <mergeCell ref="N50:O50"/>
    <mergeCell ref="N49:O49"/>
    <mergeCell ref="N48:O48"/>
    <mergeCell ref="L61:M61"/>
    <mergeCell ref="L62:M62"/>
    <mergeCell ref="L63:M63"/>
    <mergeCell ref="L58:M58"/>
    <mergeCell ref="L59:M59"/>
    <mergeCell ref="L60:M60"/>
    <mergeCell ref="L57:M57"/>
    <mergeCell ref="N53:O53"/>
    <mergeCell ref="N52:O52"/>
    <mergeCell ref="N51:O51"/>
    <mergeCell ref="L49:M49"/>
    <mergeCell ref="J55:J57"/>
    <mergeCell ref="L55:O55"/>
    <mergeCell ref="J73:J75"/>
    <mergeCell ref="L73:O73"/>
    <mergeCell ref="L68:M68"/>
    <mergeCell ref="L69:M69"/>
    <mergeCell ref="L70:M70"/>
    <mergeCell ref="L66:M66"/>
    <mergeCell ref="L67:M67"/>
    <mergeCell ref="J64:J66"/>
    <mergeCell ref="L64:O64"/>
    <mergeCell ref="N70:O70"/>
    <mergeCell ref="N69:O69"/>
    <mergeCell ref="N68:O68"/>
    <mergeCell ref="L75:M75"/>
    <mergeCell ref="N67:O67"/>
    <mergeCell ref="N66:O66"/>
    <mergeCell ref="N63:O63"/>
    <mergeCell ref="N62:O62"/>
    <mergeCell ref="N61:O61"/>
    <mergeCell ref="N60:O60"/>
    <mergeCell ref="N59:O59"/>
    <mergeCell ref="N58:O58"/>
    <mergeCell ref="N57:O57"/>
    <mergeCell ref="L76:M76"/>
    <mergeCell ref="L77:M77"/>
    <mergeCell ref="N76:O76"/>
    <mergeCell ref="N75:O75"/>
    <mergeCell ref="L71:M71"/>
    <mergeCell ref="N71:O71"/>
    <mergeCell ref="L72:M72"/>
    <mergeCell ref="N72:O72"/>
    <mergeCell ref="L85:M85"/>
    <mergeCell ref="L86:M86"/>
    <mergeCell ref="L87:M87"/>
    <mergeCell ref="L81:M81"/>
    <mergeCell ref="N81:O81"/>
    <mergeCell ref="L84:M84"/>
    <mergeCell ref="J82:J84"/>
    <mergeCell ref="L82:O82"/>
    <mergeCell ref="L78:M78"/>
    <mergeCell ref="L79:M79"/>
    <mergeCell ref="L80:M80"/>
    <mergeCell ref="L98:M98"/>
    <mergeCell ref="L99:M99"/>
    <mergeCell ref="C10:C12"/>
    <mergeCell ref="E10:H10"/>
    <mergeCell ref="C19:C21"/>
    <mergeCell ref="E19:H19"/>
    <mergeCell ref="C28:C30"/>
    <mergeCell ref="E28:H28"/>
    <mergeCell ref="L95:M95"/>
    <mergeCell ref="L96:M96"/>
    <mergeCell ref="L97:M97"/>
    <mergeCell ref="L93:M93"/>
    <mergeCell ref="L94:M94"/>
    <mergeCell ref="J91:J93"/>
    <mergeCell ref="L91:O91"/>
    <mergeCell ref="L88:M88"/>
    <mergeCell ref="L89:M89"/>
    <mergeCell ref="L90:M90"/>
    <mergeCell ref="N14:O14"/>
    <mergeCell ref="N13:O13"/>
    <mergeCell ref="N39:O39"/>
    <mergeCell ref="N36:O36"/>
    <mergeCell ref="N35:O35"/>
    <mergeCell ref="N34:O34"/>
  </mergeCells>
  <phoneticPr fontId="2"/>
  <printOptions horizontalCentered="1"/>
  <pageMargins left="0.31496062992125984" right="0.31496062992125984" top="0.55118110236220474" bottom="0.55118110236220474" header="0.31496062992125984" footer="0.31496062992125984"/>
  <pageSetup paperSize="9" scale="96" orientation="portrait" r:id="rId1"/>
  <headerFooter>
    <oddHeader>&amp;L群馬県小学生駅伝競走大会&amp;R&amp;A&amp;P</oddHeader>
  </headerFooter>
  <rowBreaks count="1" manualBreakCount="1">
    <brk id="54" min="2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autoPageBreaks="0"/>
  </sheetPr>
  <dimension ref="A1:H320"/>
  <sheetViews>
    <sheetView showGridLines="0" topLeftCell="A76" zoomScaleNormal="100" workbookViewId="0">
      <selection activeCell="A2" sqref="A2"/>
    </sheetView>
  </sheetViews>
  <sheetFormatPr defaultRowHeight="13.5"/>
  <cols>
    <col min="1" max="1" width="13.875" style="55" bestFit="1" customWidth="1"/>
    <col min="2" max="2" width="4.5" style="70" bestFit="1" customWidth="1"/>
    <col min="3" max="3" width="12.5" style="54" bestFit="1" customWidth="1"/>
    <col min="4" max="4" width="9.5" style="43" bestFit="1" customWidth="1"/>
    <col min="5" max="5" width="23" style="71" customWidth="1"/>
    <col min="6" max="6" width="12.5" style="71" customWidth="1"/>
    <col min="7" max="7" width="13.875" style="71" customWidth="1"/>
    <col min="8" max="8" width="7.5" style="43" bestFit="1" customWidth="1"/>
    <col min="9" max="16384" width="9" style="43"/>
  </cols>
  <sheetData>
    <row r="1" spans="1:8" ht="14.25">
      <c r="A1" s="53" t="s">
        <v>639</v>
      </c>
      <c r="B1" s="56"/>
      <c r="G1" s="152" t="s">
        <v>640</v>
      </c>
      <c r="H1" s="152"/>
    </row>
    <row r="2" spans="1:8" ht="36">
      <c r="A2" s="49" t="s">
        <v>641</v>
      </c>
      <c r="B2" s="29" t="s">
        <v>26</v>
      </c>
      <c r="C2" s="62" t="s">
        <v>642</v>
      </c>
      <c r="D2" s="29" t="s">
        <v>643</v>
      </c>
      <c r="E2" s="72" t="s">
        <v>644</v>
      </c>
      <c r="F2" s="73" t="s">
        <v>645</v>
      </c>
      <c r="G2" s="73" t="s">
        <v>1094</v>
      </c>
      <c r="H2" s="73" t="s">
        <v>1095</v>
      </c>
    </row>
    <row r="3" spans="1:8">
      <c r="A3" s="50" t="s">
        <v>646</v>
      </c>
      <c r="B3" s="66">
        <v>1</v>
      </c>
      <c r="C3" s="63">
        <v>101</v>
      </c>
      <c r="D3" s="66">
        <v>630101</v>
      </c>
      <c r="E3" s="74" t="s">
        <v>27</v>
      </c>
      <c r="F3" s="75" t="s">
        <v>647</v>
      </c>
      <c r="G3" s="75" t="s">
        <v>351</v>
      </c>
      <c r="H3" s="75" t="str">
        <f>LEFT(D3,2)</f>
        <v>63</v>
      </c>
    </row>
    <row r="4" spans="1:8">
      <c r="A4" s="47" t="s">
        <v>648</v>
      </c>
      <c r="B4" s="58">
        <v>2</v>
      </c>
      <c r="C4" s="61">
        <v>102</v>
      </c>
      <c r="D4" s="58">
        <v>630102</v>
      </c>
      <c r="E4" s="76" t="s">
        <v>28</v>
      </c>
      <c r="F4" s="77" t="s">
        <v>649</v>
      </c>
      <c r="G4" s="77" t="s">
        <v>352</v>
      </c>
      <c r="H4" s="77" t="str">
        <f t="shared" ref="H4:H67" si="0">LEFT(D4,2)</f>
        <v>63</v>
      </c>
    </row>
    <row r="5" spans="1:8">
      <c r="A5" s="47" t="s">
        <v>650</v>
      </c>
      <c r="B5" s="58">
        <v>3</v>
      </c>
      <c r="C5" s="61">
        <v>103</v>
      </c>
      <c r="D5" s="58">
        <v>630103</v>
      </c>
      <c r="E5" s="76" t="s">
        <v>29</v>
      </c>
      <c r="F5" s="77" t="s">
        <v>651</v>
      </c>
      <c r="G5" s="77" t="s">
        <v>353</v>
      </c>
      <c r="H5" s="77" t="str">
        <f t="shared" si="0"/>
        <v>63</v>
      </c>
    </row>
    <row r="6" spans="1:8">
      <c r="A6" s="47"/>
      <c r="B6" s="58">
        <v>4</v>
      </c>
      <c r="C6" s="61">
        <v>104</v>
      </c>
      <c r="D6" s="58">
        <v>630104</v>
      </c>
      <c r="E6" s="76" t="s">
        <v>30</v>
      </c>
      <c r="F6" s="77" t="s">
        <v>652</v>
      </c>
      <c r="G6" s="77" t="s">
        <v>354</v>
      </c>
      <c r="H6" s="77" t="str">
        <f t="shared" si="0"/>
        <v>63</v>
      </c>
    </row>
    <row r="7" spans="1:8">
      <c r="A7" s="47"/>
      <c r="B7" s="58">
        <v>5</v>
      </c>
      <c r="C7" s="61">
        <v>105</v>
      </c>
      <c r="D7" s="58">
        <v>630105</v>
      </c>
      <c r="E7" s="76" t="s">
        <v>31</v>
      </c>
      <c r="F7" s="77" t="s">
        <v>653</v>
      </c>
      <c r="G7" s="77" t="s">
        <v>355</v>
      </c>
      <c r="H7" s="77" t="str">
        <f t="shared" si="0"/>
        <v>63</v>
      </c>
    </row>
    <row r="8" spans="1:8">
      <c r="A8" s="47"/>
      <c r="B8" s="58">
        <v>6</v>
      </c>
      <c r="C8" s="61">
        <v>106</v>
      </c>
      <c r="D8" s="58">
        <v>630106</v>
      </c>
      <c r="E8" s="76" t="s">
        <v>32</v>
      </c>
      <c r="F8" s="77" t="s">
        <v>654</v>
      </c>
      <c r="G8" s="77" t="s">
        <v>356</v>
      </c>
      <c r="H8" s="77" t="str">
        <f t="shared" si="0"/>
        <v>63</v>
      </c>
    </row>
    <row r="9" spans="1:8">
      <c r="A9" s="47"/>
      <c r="B9" s="58">
        <v>7</v>
      </c>
      <c r="C9" s="61">
        <v>107</v>
      </c>
      <c r="D9" s="58">
        <v>630107</v>
      </c>
      <c r="E9" s="76" t="s">
        <v>33</v>
      </c>
      <c r="F9" s="77" t="s">
        <v>655</v>
      </c>
      <c r="G9" s="77" t="s">
        <v>357</v>
      </c>
      <c r="H9" s="77" t="str">
        <f t="shared" si="0"/>
        <v>63</v>
      </c>
    </row>
    <row r="10" spans="1:8">
      <c r="A10" s="47"/>
      <c r="B10" s="58">
        <v>8</v>
      </c>
      <c r="C10" s="61">
        <v>108</v>
      </c>
      <c r="D10" s="58">
        <v>630108</v>
      </c>
      <c r="E10" s="76" t="s">
        <v>34</v>
      </c>
      <c r="F10" s="77" t="s">
        <v>656</v>
      </c>
      <c r="G10" s="77" t="s">
        <v>358</v>
      </c>
      <c r="H10" s="77" t="str">
        <f t="shared" si="0"/>
        <v>63</v>
      </c>
    </row>
    <row r="11" spans="1:8">
      <c r="A11" s="47"/>
      <c r="B11" s="58">
        <v>9</v>
      </c>
      <c r="C11" s="61">
        <v>109</v>
      </c>
      <c r="D11" s="58">
        <v>630109</v>
      </c>
      <c r="E11" s="76" t="s">
        <v>35</v>
      </c>
      <c r="F11" s="77" t="s">
        <v>657</v>
      </c>
      <c r="G11" s="77" t="s">
        <v>359</v>
      </c>
      <c r="H11" s="77" t="str">
        <f t="shared" si="0"/>
        <v>63</v>
      </c>
    </row>
    <row r="12" spans="1:8">
      <c r="A12" s="47"/>
      <c r="B12" s="58">
        <v>10</v>
      </c>
      <c r="C12" s="61">
        <v>110</v>
      </c>
      <c r="D12" s="58">
        <v>630110</v>
      </c>
      <c r="E12" s="76" t="s">
        <v>36</v>
      </c>
      <c r="F12" s="77" t="s">
        <v>658</v>
      </c>
      <c r="G12" s="77" t="s">
        <v>360</v>
      </c>
      <c r="H12" s="77" t="str">
        <f t="shared" si="0"/>
        <v>63</v>
      </c>
    </row>
    <row r="13" spans="1:8">
      <c r="A13" s="47"/>
      <c r="B13" s="58">
        <v>11</v>
      </c>
      <c r="C13" s="61">
        <v>111</v>
      </c>
      <c r="D13" s="58">
        <v>630111</v>
      </c>
      <c r="E13" s="76" t="s">
        <v>659</v>
      </c>
      <c r="F13" s="77" t="s">
        <v>660</v>
      </c>
      <c r="G13" s="77" t="s">
        <v>661</v>
      </c>
      <c r="H13" s="77" t="str">
        <f t="shared" si="0"/>
        <v>63</v>
      </c>
    </row>
    <row r="14" spans="1:8">
      <c r="A14" s="47"/>
      <c r="B14" s="58">
        <v>12</v>
      </c>
      <c r="C14" s="61">
        <v>112</v>
      </c>
      <c r="D14" s="58">
        <v>630112</v>
      </c>
      <c r="E14" s="76" t="s">
        <v>37</v>
      </c>
      <c r="F14" s="77" t="s">
        <v>662</v>
      </c>
      <c r="G14" s="77" t="s">
        <v>361</v>
      </c>
      <c r="H14" s="77" t="str">
        <f t="shared" si="0"/>
        <v>63</v>
      </c>
    </row>
    <row r="15" spans="1:8">
      <c r="A15" s="47"/>
      <c r="B15" s="58">
        <v>13</v>
      </c>
      <c r="C15" s="61">
        <v>113</v>
      </c>
      <c r="D15" s="58">
        <v>630113</v>
      </c>
      <c r="E15" s="76" t="s">
        <v>38</v>
      </c>
      <c r="F15" s="77" t="s">
        <v>663</v>
      </c>
      <c r="G15" s="77" t="s">
        <v>362</v>
      </c>
      <c r="H15" s="77" t="str">
        <f t="shared" si="0"/>
        <v>63</v>
      </c>
    </row>
    <row r="16" spans="1:8">
      <c r="A16" s="47"/>
      <c r="B16" s="58">
        <v>14</v>
      </c>
      <c r="C16" s="61">
        <v>114</v>
      </c>
      <c r="D16" s="58">
        <v>630114</v>
      </c>
      <c r="E16" s="76" t="s">
        <v>39</v>
      </c>
      <c r="F16" s="77" t="s">
        <v>664</v>
      </c>
      <c r="G16" s="77" t="s">
        <v>363</v>
      </c>
      <c r="H16" s="77" t="str">
        <f t="shared" si="0"/>
        <v>63</v>
      </c>
    </row>
    <row r="17" spans="1:8">
      <c r="A17" s="47"/>
      <c r="B17" s="58">
        <v>15</v>
      </c>
      <c r="C17" s="61">
        <v>115</v>
      </c>
      <c r="D17" s="58">
        <v>630115</v>
      </c>
      <c r="E17" s="76" t="s">
        <v>40</v>
      </c>
      <c r="F17" s="77" t="s">
        <v>665</v>
      </c>
      <c r="G17" s="77" t="s">
        <v>364</v>
      </c>
      <c r="H17" s="77" t="str">
        <f t="shared" si="0"/>
        <v>63</v>
      </c>
    </row>
    <row r="18" spans="1:8">
      <c r="A18" s="47"/>
      <c r="B18" s="58">
        <v>16</v>
      </c>
      <c r="C18" s="61">
        <v>116</v>
      </c>
      <c r="D18" s="58">
        <v>630116</v>
      </c>
      <c r="E18" s="76" t="s">
        <v>41</v>
      </c>
      <c r="F18" s="77" t="s">
        <v>666</v>
      </c>
      <c r="G18" s="77" t="s">
        <v>365</v>
      </c>
      <c r="H18" s="77" t="str">
        <f t="shared" si="0"/>
        <v>63</v>
      </c>
    </row>
    <row r="19" spans="1:8">
      <c r="A19" s="47"/>
      <c r="B19" s="58">
        <v>17</v>
      </c>
      <c r="C19" s="61">
        <v>117</v>
      </c>
      <c r="D19" s="58">
        <v>630117</v>
      </c>
      <c r="E19" s="76" t="s">
        <v>42</v>
      </c>
      <c r="F19" s="77" t="s">
        <v>667</v>
      </c>
      <c r="G19" s="77" t="s">
        <v>366</v>
      </c>
      <c r="H19" s="77" t="str">
        <f t="shared" si="0"/>
        <v>63</v>
      </c>
    </row>
    <row r="20" spans="1:8">
      <c r="A20" s="47"/>
      <c r="B20" s="58">
        <v>18</v>
      </c>
      <c r="C20" s="61">
        <v>118</v>
      </c>
      <c r="D20" s="58">
        <v>630118</v>
      </c>
      <c r="E20" s="76" t="s">
        <v>43</v>
      </c>
      <c r="F20" s="77" t="s">
        <v>668</v>
      </c>
      <c r="G20" s="77" t="s">
        <v>367</v>
      </c>
      <c r="H20" s="77" t="str">
        <f t="shared" si="0"/>
        <v>63</v>
      </c>
    </row>
    <row r="21" spans="1:8">
      <c r="A21" s="47"/>
      <c r="B21" s="58">
        <v>19</v>
      </c>
      <c r="C21" s="61">
        <v>119</v>
      </c>
      <c r="D21" s="58">
        <v>630119</v>
      </c>
      <c r="E21" s="76" t="s">
        <v>44</v>
      </c>
      <c r="F21" s="77" t="s">
        <v>669</v>
      </c>
      <c r="G21" s="77" t="s">
        <v>368</v>
      </c>
      <c r="H21" s="77" t="str">
        <f t="shared" si="0"/>
        <v>63</v>
      </c>
    </row>
    <row r="22" spans="1:8">
      <c r="A22" s="47"/>
      <c r="B22" s="58">
        <v>20</v>
      </c>
      <c r="C22" s="61">
        <v>120</v>
      </c>
      <c r="D22" s="58">
        <v>630120</v>
      </c>
      <c r="E22" s="76" t="s">
        <v>45</v>
      </c>
      <c r="F22" s="77" t="s">
        <v>670</v>
      </c>
      <c r="G22" s="77" t="s">
        <v>369</v>
      </c>
      <c r="H22" s="77" t="str">
        <f t="shared" si="0"/>
        <v>63</v>
      </c>
    </row>
    <row r="23" spans="1:8">
      <c r="A23" s="47"/>
      <c r="B23" s="58">
        <v>21</v>
      </c>
      <c r="C23" s="61">
        <v>121</v>
      </c>
      <c r="D23" s="58">
        <v>630121</v>
      </c>
      <c r="E23" s="76" t="s">
        <v>46</v>
      </c>
      <c r="F23" s="77" t="s">
        <v>671</v>
      </c>
      <c r="G23" s="77" t="s">
        <v>370</v>
      </c>
      <c r="H23" s="77" t="str">
        <f t="shared" si="0"/>
        <v>63</v>
      </c>
    </row>
    <row r="24" spans="1:8">
      <c r="A24" s="47"/>
      <c r="B24" s="58">
        <v>22</v>
      </c>
      <c r="C24" s="61">
        <v>122</v>
      </c>
      <c r="D24" s="58">
        <v>630122</v>
      </c>
      <c r="E24" s="76" t="s">
        <v>47</v>
      </c>
      <c r="F24" s="77" t="s">
        <v>672</v>
      </c>
      <c r="G24" s="77" t="s">
        <v>371</v>
      </c>
      <c r="H24" s="77" t="str">
        <f t="shared" si="0"/>
        <v>63</v>
      </c>
    </row>
    <row r="25" spans="1:8">
      <c r="A25" s="47"/>
      <c r="B25" s="58">
        <v>23</v>
      </c>
      <c r="C25" s="61">
        <v>123</v>
      </c>
      <c r="D25" s="58">
        <v>630123</v>
      </c>
      <c r="E25" s="76" t="s">
        <v>48</v>
      </c>
      <c r="F25" s="77" t="s">
        <v>673</v>
      </c>
      <c r="G25" s="77" t="s">
        <v>372</v>
      </c>
      <c r="H25" s="77" t="str">
        <f t="shared" si="0"/>
        <v>63</v>
      </c>
    </row>
    <row r="26" spans="1:8">
      <c r="A26" s="47"/>
      <c r="B26" s="58">
        <v>24</v>
      </c>
      <c r="C26" s="61">
        <v>124</v>
      </c>
      <c r="D26" s="58">
        <v>630124</v>
      </c>
      <c r="E26" s="76" t="s">
        <v>49</v>
      </c>
      <c r="F26" s="77" t="s">
        <v>674</v>
      </c>
      <c r="G26" s="77" t="s">
        <v>373</v>
      </c>
      <c r="H26" s="77" t="str">
        <f t="shared" si="0"/>
        <v>63</v>
      </c>
    </row>
    <row r="27" spans="1:8">
      <c r="A27" s="47"/>
      <c r="B27" s="58">
        <v>25</v>
      </c>
      <c r="C27" s="61">
        <v>125</v>
      </c>
      <c r="D27" s="58">
        <v>630125</v>
      </c>
      <c r="E27" s="76" t="s">
        <v>50</v>
      </c>
      <c r="F27" s="77" t="s">
        <v>675</v>
      </c>
      <c r="G27" s="77" t="s">
        <v>374</v>
      </c>
      <c r="H27" s="77" t="str">
        <f t="shared" si="0"/>
        <v>63</v>
      </c>
    </row>
    <row r="28" spans="1:8">
      <c r="A28" s="47"/>
      <c r="B28" s="58">
        <v>26</v>
      </c>
      <c r="C28" s="61">
        <v>126</v>
      </c>
      <c r="D28" s="58">
        <v>630126</v>
      </c>
      <c r="E28" s="76" t="s">
        <v>51</v>
      </c>
      <c r="F28" s="77" t="s">
        <v>676</v>
      </c>
      <c r="G28" s="77" t="s">
        <v>375</v>
      </c>
      <c r="H28" s="77" t="str">
        <f t="shared" si="0"/>
        <v>63</v>
      </c>
    </row>
    <row r="29" spans="1:8">
      <c r="A29" s="47"/>
      <c r="B29" s="58">
        <v>27</v>
      </c>
      <c r="C29" s="61">
        <v>127</v>
      </c>
      <c r="D29" s="58">
        <v>630127</v>
      </c>
      <c r="E29" s="76" t="s">
        <v>52</v>
      </c>
      <c r="F29" s="77" t="s">
        <v>677</v>
      </c>
      <c r="G29" s="77" t="s">
        <v>376</v>
      </c>
      <c r="H29" s="77" t="str">
        <f t="shared" si="0"/>
        <v>63</v>
      </c>
    </row>
    <row r="30" spans="1:8">
      <c r="A30" s="47"/>
      <c r="B30" s="58">
        <v>28</v>
      </c>
      <c r="C30" s="61">
        <v>128</v>
      </c>
      <c r="D30" s="58">
        <v>630128</v>
      </c>
      <c r="E30" s="76" t="s">
        <v>53</v>
      </c>
      <c r="F30" s="77" t="s">
        <v>678</v>
      </c>
      <c r="G30" s="77" t="s">
        <v>377</v>
      </c>
      <c r="H30" s="77" t="str">
        <f t="shared" si="0"/>
        <v>63</v>
      </c>
    </row>
    <row r="31" spans="1:8">
      <c r="A31" s="47"/>
      <c r="B31" s="58">
        <v>29</v>
      </c>
      <c r="C31" s="61">
        <v>129</v>
      </c>
      <c r="D31" s="58">
        <v>630129</v>
      </c>
      <c r="E31" s="76" t="s">
        <v>54</v>
      </c>
      <c r="F31" s="77" t="s">
        <v>679</v>
      </c>
      <c r="G31" s="77" t="s">
        <v>378</v>
      </c>
      <c r="H31" s="77" t="str">
        <f t="shared" si="0"/>
        <v>63</v>
      </c>
    </row>
    <row r="32" spans="1:8">
      <c r="A32" s="47"/>
      <c r="B32" s="58">
        <v>30</v>
      </c>
      <c r="C32" s="61">
        <v>130</v>
      </c>
      <c r="D32" s="58">
        <v>630130</v>
      </c>
      <c r="E32" s="76" t="s">
        <v>55</v>
      </c>
      <c r="F32" s="77" t="s">
        <v>680</v>
      </c>
      <c r="G32" s="77" t="s">
        <v>379</v>
      </c>
      <c r="H32" s="77" t="str">
        <f t="shared" si="0"/>
        <v>63</v>
      </c>
    </row>
    <row r="33" spans="1:8">
      <c r="A33" s="47"/>
      <c r="B33" s="58">
        <v>31</v>
      </c>
      <c r="C33" s="61">
        <v>131</v>
      </c>
      <c r="D33" s="58">
        <v>630131</v>
      </c>
      <c r="E33" s="76" t="s">
        <v>56</v>
      </c>
      <c r="F33" s="77" t="s">
        <v>681</v>
      </c>
      <c r="G33" s="77" t="s">
        <v>380</v>
      </c>
      <c r="H33" s="77" t="str">
        <f t="shared" si="0"/>
        <v>63</v>
      </c>
    </row>
    <row r="34" spans="1:8">
      <c r="A34" s="47"/>
      <c r="B34" s="58">
        <v>32</v>
      </c>
      <c r="C34" s="61">
        <v>132</v>
      </c>
      <c r="D34" s="58">
        <v>630132</v>
      </c>
      <c r="E34" s="76" t="s">
        <v>57</v>
      </c>
      <c r="F34" s="77" t="s">
        <v>682</v>
      </c>
      <c r="G34" s="77" t="s">
        <v>381</v>
      </c>
      <c r="H34" s="77" t="str">
        <f t="shared" si="0"/>
        <v>63</v>
      </c>
    </row>
    <row r="35" spans="1:8">
      <c r="A35" s="47"/>
      <c r="B35" s="58">
        <v>33</v>
      </c>
      <c r="C35" s="61">
        <v>133</v>
      </c>
      <c r="D35" s="58">
        <v>630133</v>
      </c>
      <c r="E35" s="76" t="s">
        <v>58</v>
      </c>
      <c r="F35" s="77" t="s">
        <v>683</v>
      </c>
      <c r="G35" s="77" t="s">
        <v>382</v>
      </c>
      <c r="H35" s="77" t="str">
        <f t="shared" si="0"/>
        <v>63</v>
      </c>
    </row>
    <row r="36" spans="1:8">
      <c r="A36" s="47"/>
      <c r="B36" s="58">
        <v>34</v>
      </c>
      <c r="C36" s="61">
        <v>134</v>
      </c>
      <c r="D36" s="58">
        <v>630134</v>
      </c>
      <c r="E36" s="76" t="s">
        <v>59</v>
      </c>
      <c r="F36" s="77" t="s">
        <v>684</v>
      </c>
      <c r="G36" s="77" t="s">
        <v>383</v>
      </c>
      <c r="H36" s="77" t="str">
        <f t="shared" si="0"/>
        <v>63</v>
      </c>
    </row>
    <row r="37" spans="1:8">
      <c r="A37" s="47"/>
      <c r="B37" s="58">
        <v>35</v>
      </c>
      <c r="C37" s="61">
        <v>135</v>
      </c>
      <c r="D37" s="58">
        <v>630135</v>
      </c>
      <c r="E37" s="76" t="s">
        <v>60</v>
      </c>
      <c r="F37" s="77" t="s">
        <v>685</v>
      </c>
      <c r="G37" s="77" t="s">
        <v>384</v>
      </c>
      <c r="H37" s="77" t="str">
        <f t="shared" si="0"/>
        <v>63</v>
      </c>
    </row>
    <row r="38" spans="1:8">
      <c r="A38" s="47"/>
      <c r="B38" s="58">
        <v>36</v>
      </c>
      <c r="C38" s="61">
        <v>136</v>
      </c>
      <c r="D38" s="58">
        <v>630136</v>
      </c>
      <c r="E38" s="76" t="s">
        <v>61</v>
      </c>
      <c r="F38" s="77" t="s">
        <v>686</v>
      </c>
      <c r="G38" s="77" t="s">
        <v>385</v>
      </c>
      <c r="H38" s="77" t="str">
        <f t="shared" si="0"/>
        <v>63</v>
      </c>
    </row>
    <row r="39" spans="1:8">
      <c r="A39" s="47"/>
      <c r="B39" s="58">
        <v>37</v>
      </c>
      <c r="C39" s="61">
        <v>137</v>
      </c>
      <c r="D39" s="58">
        <v>630137</v>
      </c>
      <c r="E39" s="76" t="s">
        <v>62</v>
      </c>
      <c r="F39" s="77" t="s">
        <v>687</v>
      </c>
      <c r="G39" s="77" t="s">
        <v>386</v>
      </c>
      <c r="H39" s="77" t="str">
        <f t="shared" si="0"/>
        <v>63</v>
      </c>
    </row>
    <row r="40" spans="1:8">
      <c r="A40" s="47"/>
      <c r="B40" s="58">
        <v>38</v>
      </c>
      <c r="C40" s="61">
        <v>138</v>
      </c>
      <c r="D40" s="58">
        <v>630138</v>
      </c>
      <c r="E40" s="76" t="s">
        <v>64</v>
      </c>
      <c r="F40" s="77" t="s">
        <v>688</v>
      </c>
      <c r="G40" s="77" t="s">
        <v>388</v>
      </c>
      <c r="H40" s="77" t="str">
        <f t="shared" si="0"/>
        <v>63</v>
      </c>
    </row>
    <row r="41" spans="1:8">
      <c r="A41" s="47"/>
      <c r="B41" s="58">
        <v>39</v>
      </c>
      <c r="C41" s="61">
        <v>139</v>
      </c>
      <c r="D41" s="58">
        <v>630139</v>
      </c>
      <c r="E41" s="76" t="s">
        <v>63</v>
      </c>
      <c r="F41" s="77" t="s">
        <v>689</v>
      </c>
      <c r="G41" s="77" t="s">
        <v>387</v>
      </c>
      <c r="H41" s="77" t="str">
        <f t="shared" si="0"/>
        <v>63</v>
      </c>
    </row>
    <row r="42" spans="1:8">
      <c r="A42" s="47"/>
      <c r="B42" s="58">
        <v>40</v>
      </c>
      <c r="C42" s="61">
        <v>140</v>
      </c>
      <c r="D42" s="58">
        <v>630140</v>
      </c>
      <c r="E42" s="76" t="s">
        <v>65</v>
      </c>
      <c r="F42" s="77" t="s">
        <v>690</v>
      </c>
      <c r="G42" s="77" t="s">
        <v>389</v>
      </c>
      <c r="H42" s="77" t="str">
        <f t="shared" si="0"/>
        <v>63</v>
      </c>
    </row>
    <row r="43" spans="1:8">
      <c r="A43" s="47"/>
      <c r="B43" s="58">
        <v>41</v>
      </c>
      <c r="C43" s="61">
        <v>141</v>
      </c>
      <c r="D43" s="58">
        <v>630141</v>
      </c>
      <c r="E43" s="76" t="s">
        <v>66</v>
      </c>
      <c r="F43" s="77" t="s">
        <v>691</v>
      </c>
      <c r="G43" s="77" t="s">
        <v>390</v>
      </c>
      <c r="H43" s="77" t="str">
        <f t="shared" si="0"/>
        <v>63</v>
      </c>
    </row>
    <row r="44" spans="1:8">
      <c r="A44" s="47"/>
      <c r="B44" s="58">
        <v>42</v>
      </c>
      <c r="C44" s="61">
        <v>142</v>
      </c>
      <c r="D44" s="58">
        <v>630142</v>
      </c>
      <c r="E44" s="76" t="s">
        <v>67</v>
      </c>
      <c r="F44" s="77" t="s">
        <v>692</v>
      </c>
      <c r="G44" s="77" t="s">
        <v>391</v>
      </c>
      <c r="H44" s="77" t="str">
        <f t="shared" si="0"/>
        <v>63</v>
      </c>
    </row>
    <row r="45" spans="1:8">
      <c r="A45" s="47"/>
      <c r="B45" s="58">
        <v>43</v>
      </c>
      <c r="C45" s="61">
        <v>143</v>
      </c>
      <c r="D45" s="58">
        <v>630143</v>
      </c>
      <c r="E45" s="76" t="s">
        <v>693</v>
      </c>
      <c r="F45" s="77" t="s">
        <v>694</v>
      </c>
      <c r="G45" s="77" t="s">
        <v>392</v>
      </c>
      <c r="H45" s="77" t="str">
        <f t="shared" si="0"/>
        <v>63</v>
      </c>
    </row>
    <row r="46" spans="1:8">
      <c r="A46" s="47"/>
      <c r="B46" s="58">
        <v>44</v>
      </c>
      <c r="C46" s="61">
        <v>144</v>
      </c>
      <c r="D46" s="58">
        <v>630144</v>
      </c>
      <c r="E46" s="76" t="s">
        <v>695</v>
      </c>
      <c r="F46" s="77" t="s">
        <v>696</v>
      </c>
      <c r="G46" s="77" t="s">
        <v>1096</v>
      </c>
      <c r="H46" s="77" t="str">
        <f t="shared" si="0"/>
        <v>63</v>
      </c>
    </row>
    <row r="47" spans="1:8">
      <c r="A47" s="47"/>
      <c r="B47" s="58">
        <v>45</v>
      </c>
      <c r="C47" s="61">
        <v>145</v>
      </c>
      <c r="D47" s="58">
        <v>630145</v>
      </c>
      <c r="E47" s="76" t="s">
        <v>697</v>
      </c>
      <c r="F47" s="77" t="s">
        <v>698</v>
      </c>
      <c r="G47" s="77" t="s">
        <v>1097</v>
      </c>
      <c r="H47" s="77" t="str">
        <f t="shared" si="0"/>
        <v>63</v>
      </c>
    </row>
    <row r="48" spans="1:8">
      <c r="A48" s="47"/>
      <c r="B48" s="58">
        <v>46</v>
      </c>
      <c r="C48" s="61">
        <v>146</v>
      </c>
      <c r="D48" s="58">
        <v>630146</v>
      </c>
      <c r="E48" s="76" t="s">
        <v>699</v>
      </c>
      <c r="F48" s="77" t="s">
        <v>700</v>
      </c>
      <c r="G48" s="77" t="s">
        <v>393</v>
      </c>
      <c r="H48" s="77" t="str">
        <f t="shared" si="0"/>
        <v>63</v>
      </c>
    </row>
    <row r="49" spans="1:8">
      <c r="A49" s="47"/>
      <c r="B49" s="58">
        <v>47</v>
      </c>
      <c r="C49" s="61">
        <v>147</v>
      </c>
      <c r="D49" s="58">
        <v>630147</v>
      </c>
      <c r="E49" s="76" t="s">
        <v>701</v>
      </c>
      <c r="F49" s="77" t="s">
        <v>702</v>
      </c>
      <c r="G49" s="77" t="s">
        <v>703</v>
      </c>
      <c r="H49" s="77" t="str">
        <f t="shared" si="0"/>
        <v>63</v>
      </c>
    </row>
    <row r="50" spans="1:8">
      <c r="A50" s="47"/>
      <c r="B50" s="58">
        <v>48</v>
      </c>
      <c r="C50" s="61">
        <v>148</v>
      </c>
      <c r="D50" s="58">
        <v>630148</v>
      </c>
      <c r="E50" s="76" t="s">
        <v>704</v>
      </c>
      <c r="F50" s="77" t="s">
        <v>705</v>
      </c>
      <c r="G50" s="77" t="s">
        <v>1098</v>
      </c>
      <c r="H50" s="77" t="str">
        <f t="shared" si="0"/>
        <v>63</v>
      </c>
    </row>
    <row r="51" spans="1:8">
      <c r="A51" s="47"/>
      <c r="B51" s="57">
        <v>49</v>
      </c>
      <c r="C51" s="69">
        <v>149</v>
      </c>
      <c r="D51" s="57">
        <v>630149</v>
      </c>
      <c r="E51" s="78" t="s">
        <v>706</v>
      </c>
      <c r="F51" s="79" t="s">
        <v>707</v>
      </c>
      <c r="G51" s="79" t="s">
        <v>708</v>
      </c>
      <c r="H51" s="79" t="str">
        <f t="shared" si="0"/>
        <v>63</v>
      </c>
    </row>
    <row r="52" spans="1:8" ht="36">
      <c r="A52" s="49" t="s">
        <v>641</v>
      </c>
      <c r="B52" s="29" t="s">
        <v>26</v>
      </c>
      <c r="C52" s="62" t="s">
        <v>642</v>
      </c>
      <c r="D52" s="29" t="s">
        <v>643</v>
      </c>
      <c r="E52" s="72" t="s">
        <v>644</v>
      </c>
      <c r="F52" s="73" t="s">
        <v>645</v>
      </c>
      <c r="G52" s="73" t="s">
        <v>1094</v>
      </c>
      <c r="H52" s="73" t="str">
        <f t="shared" si="0"/>
        <v>MC</v>
      </c>
    </row>
    <row r="53" spans="1:8">
      <c r="A53" s="50" t="s">
        <v>709</v>
      </c>
      <c r="B53" s="66">
        <v>1</v>
      </c>
      <c r="C53" s="63">
        <v>201</v>
      </c>
      <c r="D53" s="66">
        <v>660201</v>
      </c>
      <c r="E53" s="74" t="s">
        <v>68</v>
      </c>
      <c r="F53" s="75" t="s">
        <v>710</v>
      </c>
      <c r="G53" s="75" t="s">
        <v>394</v>
      </c>
      <c r="H53" s="75" t="str">
        <f t="shared" si="0"/>
        <v>66</v>
      </c>
    </row>
    <row r="54" spans="1:8">
      <c r="A54" s="47" t="s">
        <v>711</v>
      </c>
      <c r="B54" s="58">
        <v>2</v>
      </c>
      <c r="C54" s="61">
        <v>202</v>
      </c>
      <c r="D54" s="58">
        <v>660202</v>
      </c>
      <c r="E54" s="76" t="s">
        <v>69</v>
      </c>
      <c r="F54" s="77" t="s">
        <v>712</v>
      </c>
      <c r="G54" s="77" t="s">
        <v>395</v>
      </c>
      <c r="H54" s="77" t="str">
        <f t="shared" si="0"/>
        <v>66</v>
      </c>
    </row>
    <row r="55" spans="1:8">
      <c r="A55" s="47" t="s">
        <v>713</v>
      </c>
      <c r="B55" s="58">
        <v>3</v>
      </c>
      <c r="C55" s="61">
        <v>203</v>
      </c>
      <c r="D55" s="58">
        <v>660203</v>
      </c>
      <c r="E55" s="76" t="s">
        <v>70</v>
      </c>
      <c r="F55" s="77" t="s">
        <v>714</v>
      </c>
      <c r="G55" s="77" t="s">
        <v>396</v>
      </c>
      <c r="H55" s="77" t="str">
        <f t="shared" si="0"/>
        <v>66</v>
      </c>
    </row>
    <row r="56" spans="1:8">
      <c r="A56" s="47"/>
      <c r="B56" s="58">
        <v>4</v>
      </c>
      <c r="C56" s="61">
        <v>204</v>
      </c>
      <c r="D56" s="58">
        <v>660204</v>
      </c>
      <c r="E56" s="76" t="s">
        <v>71</v>
      </c>
      <c r="F56" s="77" t="s">
        <v>715</v>
      </c>
      <c r="G56" s="77" t="s">
        <v>397</v>
      </c>
      <c r="H56" s="77" t="str">
        <f t="shared" si="0"/>
        <v>66</v>
      </c>
    </row>
    <row r="57" spans="1:8">
      <c r="A57" s="47"/>
      <c r="B57" s="58">
        <v>5</v>
      </c>
      <c r="C57" s="61">
        <v>205</v>
      </c>
      <c r="D57" s="58">
        <v>660205</v>
      </c>
      <c r="E57" s="76" t="s">
        <v>72</v>
      </c>
      <c r="F57" s="77" t="s">
        <v>716</v>
      </c>
      <c r="G57" s="77" t="s">
        <v>398</v>
      </c>
      <c r="H57" s="77" t="str">
        <f t="shared" si="0"/>
        <v>66</v>
      </c>
    </row>
    <row r="58" spans="1:8">
      <c r="A58" s="47"/>
      <c r="B58" s="58">
        <v>6</v>
      </c>
      <c r="C58" s="61">
        <v>206</v>
      </c>
      <c r="D58" s="58">
        <v>660206</v>
      </c>
      <c r="E58" s="76" t="s">
        <v>73</v>
      </c>
      <c r="F58" s="77" t="s">
        <v>717</v>
      </c>
      <c r="G58" s="77" t="s">
        <v>399</v>
      </c>
      <c r="H58" s="77" t="str">
        <f t="shared" si="0"/>
        <v>66</v>
      </c>
    </row>
    <row r="59" spans="1:8">
      <c r="A59" s="47"/>
      <c r="B59" s="58">
        <v>7</v>
      </c>
      <c r="C59" s="61">
        <v>207</v>
      </c>
      <c r="D59" s="58">
        <v>660207</v>
      </c>
      <c r="E59" s="76" t="s">
        <v>74</v>
      </c>
      <c r="F59" s="77" t="s">
        <v>718</v>
      </c>
      <c r="G59" s="77" t="s">
        <v>400</v>
      </c>
      <c r="H59" s="77" t="str">
        <f t="shared" si="0"/>
        <v>66</v>
      </c>
    </row>
    <row r="60" spans="1:8">
      <c r="A60" s="47"/>
      <c r="B60" s="58">
        <v>8</v>
      </c>
      <c r="C60" s="61">
        <v>208</v>
      </c>
      <c r="D60" s="58">
        <v>660208</v>
      </c>
      <c r="E60" s="76" t="s">
        <v>75</v>
      </c>
      <c r="F60" s="77" t="s">
        <v>719</v>
      </c>
      <c r="G60" s="77" t="s">
        <v>401</v>
      </c>
      <c r="H60" s="77" t="str">
        <f t="shared" si="0"/>
        <v>66</v>
      </c>
    </row>
    <row r="61" spans="1:8">
      <c r="A61" s="47"/>
      <c r="B61" s="58">
        <v>9</v>
      </c>
      <c r="C61" s="61">
        <v>209</v>
      </c>
      <c r="D61" s="58">
        <v>660209</v>
      </c>
      <c r="E61" s="76" t="s">
        <v>76</v>
      </c>
      <c r="F61" s="77" t="s">
        <v>720</v>
      </c>
      <c r="G61" s="77" t="s">
        <v>402</v>
      </c>
      <c r="H61" s="77" t="str">
        <f t="shared" si="0"/>
        <v>66</v>
      </c>
    </row>
    <row r="62" spans="1:8">
      <c r="A62" s="47"/>
      <c r="B62" s="58">
        <v>10</v>
      </c>
      <c r="C62" s="61">
        <v>210</v>
      </c>
      <c r="D62" s="58">
        <v>660210</v>
      </c>
      <c r="E62" s="76" t="s">
        <v>77</v>
      </c>
      <c r="F62" s="77" t="s">
        <v>721</v>
      </c>
      <c r="G62" s="77" t="s">
        <v>403</v>
      </c>
      <c r="H62" s="77" t="str">
        <f t="shared" si="0"/>
        <v>66</v>
      </c>
    </row>
    <row r="63" spans="1:8">
      <c r="A63" s="47"/>
      <c r="B63" s="58">
        <v>11</v>
      </c>
      <c r="C63" s="61">
        <v>211</v>
      </c>
      <c r="D63" s="58">
        <v>660211</v>
      </c>
      <c r="E63" s="76" t="s">
        <v>78</v>
      </c>
      <c r="F63" s="77" t="s">
        <v>722</v>
      </c>
      <c r="G63" s="77" t="s">
        <v>404</v>
      </c>
      <c r="H63" s="77" t="str">
        <f t="shared" si="0"/>
        <v>66</v>
      </c>
    </row>
    <row r="64" spans="1:8">
      <c r="A64" s="47"/>
      <c r="B64" s="58">
        <v>12</v>
      </c>
      <c r="C64" s="61">
        <v>212</v>
      </c>
      <c r="D64" s="58">
        <v>660212</v>
      </c>
      <c r="E64" s="76" t="s">
        <v>79</v>
      </c>
      <c r="F64" s="77" t="s">
        <v>723</v>
      </c>
      <c r="G64" s="77" t="s">
        <v>405</v>
      </c>
      <c r="H64" s="77" t="str">
        <f t="shared" si="0"/>
        <v>66</v>
      </c>
    </row>
    <row r="65" spans="1:8">
      <c r="A65" s="47"/>
      <c r="B65" s="58">
        <v>13</v>
      </c>
      <c r="C65" s="61">
        <v>213</v>
      </c>
      <c r="D65" s="58">
        <v>660213</v>
      </c>
      <c r="E65" s="76" t="s">
        <v>80</v>
      </c>
      <c r="F65" s="77" t="s">
        <v>724</v>
      </c>
      <c r="G65" s="77" t="s">
        <v>406</v>
      </c>
      <c r="H65" s="77" t="str">
        <f t="shared" si="0"/>
        <v>66</v>
      </c>
    </row>
    <row r="66" spans="1:8">
      <c r="A66" s="47"/>
      <c r="B66" s="58">
        <v>14</v>
      </c>
      <c r="C66" s="61">
        <v>214</v>
      </c>
      <c r="D66" s="58">
        <v>660214</v>
      </c>
      <c r="E66" s="76" t="s">
        <v>81</v>
      </c>
      <c r="F66" s="77" t="s">
        <v>725</v>
      </c>
      <c r="G66" s="77" t="s">
        <v>407</v>
      </c>
      <c r="H66" s="77" t="str">
        <f t="shared" si="0"/>
        <v>66</v>
      </c>
    </row>
    <row r="67" spans="1:8">
      <c r="A67" s="47"/>
      <c r="B67" s="58">
        <v>15</v>
      </c>
      <c r="C67" s="61">
        <v>215</v>
      </c>
      <c r="D67" s="58">
        <v>660215</v>
      </c>
      <c r="E67" s="76" t="s">
        <v>82</v>
      </c>
      <c r="F67" s="77" t="s">
        <v>726</v>
      </c>
      <c r="G67" s="77" t="s">
        <v>408</v>
      </c>
      <c r="H67" s="77" t="str">
        <f t="shared" si="0"/>
        <v>66</v>
      </c>
    </row>
    <row r="68" spans="1:8">
      <c r="A68" s="47"/>
      <c r="B68" s="58">
        <v>16</v>
      </c>
      <c r="C68" s="61">
        <v>216</v>
      </c>
      <c r="D68" s="58">
        <v>660216</v>
      </c>
      <c r="E68" s="76" t="s">
        <v>83</v>
      </c>
      <c r="F68" s="77" t="s">
        <v>727</v>
      </c>
      <c r="G68" s="77" t="s">
        <v>409</v>
      </c>
      <c r="H68" s="77" t="str">
        <f t="shared" ref="H68:H131" si="1">LEFT(D68,2)</f>
        <v>66</v>
      </c>
    </row>
    <row r="69" spans="1:8">
      <c r="A69" s="47"/>
      <c r="B69" s="58">
        <v>17</v>
      </c>
      <c r="C69" s="61">
        <v>217</v>
      </c>
      <c r="D69" s="58">
        <v>660217</v>
      </c>
      <c r="E69" s="76" t="s">
        <v>84</v>
      </c>
      <c r="F69" s="77" t="s">
        <v>728</v>
      </c>
      <c r="G69" s="77" t="s">
        <v>410</v>
      </c>
      <c r="H69" s="77" t="str">
        <f t="shared" si="1"/>
        <v>66</v>
      </c>
    </row>
    <row r="70" spans="1:8">
      <c r="A70" s="47"/>
      <c r="B70" s="58">
        <v>18</v>
      </c>
      <c r="C70" s="61">
        <v>218</v>
      </c>
      <c r="D70" s="58">
        <v>660218</v>
      </c>
      <c r="E70" s="76" t="s">
        <v>85</v>
      </c>
      <c r="F70" s="77" t="s">
        <v>729</v>
      </c>
      <c r="G70" s="77" t="s">
        <v>411</v>
      </c>
      <c r="H70" s="77" t="str">
        <f t="shared" si="1"/>
        <v>66</v>
      </c>
    </row>
    <row r="71" spans="1:8">
      <c r="A71" s="47"/>
      <c r="B71" s="58">
        <v>19</v>
      </c>
      <c r="C71" s="61">
        <v>219</v>
      </c>
      <c r="D71" s="58">
        <v>660219</v>
      </c>
      <c r="E71" s="76" t="s">
        <v>86</v>
      </c>
      <c r="F71" s="77" t="s">
        <v>730</v>
      </c>
      <c r="G71" s="77" t="s">
        <v>412</v>
      </c>
      <c r="H71" s="77" t="str">
        <f t="shared" si="1"/>
        <v>66</v>
      </c>
    </row>
    <row r="72" spans="1:8">
      <c r="A72" s="47"/>
      <c r="B72" s="58">
        <v>20</v>
      </c>
      <c r="C72" s="61">
        <v>220</v>
      </c>
      <c r="D72" s="58">
        <v>660220</v>
      </c>
      <c r="E72" s="76" t="s">
        <v>87</v>
      </c>
      <c r="F72" s="77" t="s">
        <v>731</v>
      </c>
      <c r="G72" s="77" t="s">
        <v>413</v>
      </c>
      <c r="H72" s="77" t="str">
        <f t="shared" si="1"/>
        <v>66</v>
      </c>
    </row>
    <row r="73" spans="1:8">
      <c r="A73" s="47"/>
      <c r="B73" s="58">
        <v>21</v>
      </c>
      <c r="C73" s="61">
        <v>221</v>
      </c>
      <c r="D73" s="58">
        <v>660221</v>
      </c>
      <c r="E73" s="76" t="s">
        <v>88</v>
      </c>
      <c r="F73" s="77" t="s">
        <v>732</v>
      </c>
      <c r="G73" s="77" t="s">
        <v>414</v>
      </c>
      <c r="H73" s="77" t="str">
        <f t="shared" si="1"/>
        <v>66</v>
      </c>
    </row>
    <row r="74" spans="1:8">
      <c r="A74" s="47"/>
      <c r="B74" s="58">
        <v>22</v>
      </c>
      <c r="C74" s="61">
        <v>222</v>
      </c>
      <c r="D74" s="58">
        <v>660222</v>
      </c>
      <c r="E74" s="76" t="s">
        <v>89</v>
      </c>
      <c r="F74" s="77" t="s">
        <v>733</v>
      </c>
      <c r="G74" s="77" t="s">
        <v>415</v>
      </c>
      <c r="H74" s="77" t="str">
        <f t="shared" si="1"/>
        <v>66</v>
      </c>
    </row>
    <row r="75" spans="1:8">
      <c r="A75" s="47"/>
      <c r="B75" s="67">
        <v>23</v>
      </c>
      <c r="C75" s="68">
        <v>223</v>
      </c>
      <c r="D75" s="67">
        <v>660223</v>
      </c>
      <c r="E75" s="80" t="s">
        <v>90</v>
      </c>
      <c r="F75" s="81" t="s">
        <v>734</v>
      </c>
      <c r="G75" s="81" t="s">
        <v>416</v>
      </c>
      <c r="H75" s="81" t="str">
        <f t="shared" si="1"/>
        <v>66</v>
      </c>
    </row>
    <row r="76" spans="1:8">
      <c r="A76" s="46" t="s">
        <v>735</v>
      </c>
      <c r="B76" s="65">
        <v>1</v>
      </c>
      <c r="C76" s="60">
        <v>301</v>
      </c>
      <c r="D76" s="65">
        <v>590301</v>
      </c>
      <c r="E76" s="82" t="s">
        <v>91</v>
      </c>
      <c r="F76" s="83" t="s">
        <v>736</v>
      </c>
      <c r="G76" s="83" t="s">
        <v>737</v>
      </c>
      <c r="H76" s="83" t="str">
        <f t="shared" si="1"/>
        <v>59</v>
      </c>
    </row>
    <row r="77" spans="1:8">
      <c r="A77" s="47" t="s">
        <v>738</v>
      </c>
      <c r="B77" s="58">
        <v>2</v>
      </c>
      <c r="C77" s="61">
        <v>302</v>
      </c>
      <c r="D77" s="58">
        <v>590302</v>
      </c>
      <c r="E77" s="76" t="s">
        <v>92</v>
      </c>
      <c r="F77" s="77" t="s">
        <v>739</v>
      </c>
      <c r="G77" s="77" t="s">
        <v>740</v>
      </c>
      <c r="H77" s="77" t="str">
        <f t="shared" si="1"/>
        <v>59</v>
      </c>
    </row>
    <row r="78" spans="1:8">
      <c r="A78" s="47" t="s">
        <v>741</v>
      </c>
      <c r="B78" s="58">
        <v>3</v>
      </c>
      <c r="C78" s="61">
        <v>303</v>
      </c>
      <c r="D78" s="58">
        <v>590303</v>
      </c>
      <c r="E78" s="76" t="s">
        <v>93</v>
      </c>
      <c r="F78" s="77" t="s">
        <v>742</v>
      </c>
      <c r="G78" s="77" t="s">
        <v>743</v>
      </c>
      <c r="H78" s="77" t="str">
        <f t="shared" si="1"/>
        <v>59</v>
      </c>
    </row>
    <row r="79" spans="1:8">
      <c r="A79" s="47"/>
      <c r="B79" s="58">
        <v>4</v>
      </c>
      <c r="C79" s="61">
        <v>304</v>
      </c>
      <c r="D79" s="58">
        <v>590304</v>
      </c>
      <c r="E79" s="76" t="s">
        <v>94</v>
      </c>
      <c r="F79" s="77" t="s">
        <v>744</v>
      </c>
      <c r="G79" s="77" t="s">
        <v>745</v>
      </c>
      <c r="H79" s="77" t="str">
        <f t="shared" si="1"/>
        <v>59</v>
      </c>
    </row>
    <row r="80" spans="1:8">
      <c r="A80" s="47"/>
      <c r="B80" s="58">
        <v>5</v>
      </c>
      <c r="C80" s="61">
        <v>305</v>
      </c>
      <c r="D80" s="58">
        <v>590305</v>
      </c>
      <c r="E80" s="76" t="s">
        <v>95</v>
      </c>
      <c r="F80" s="77" t="s">
        <v>746</v>
      </c>
      <c r="G80" s="77" t="s">
        <v>747</v>
      </c>
      <c r="H80" s="77" t="str">
        <f t="shared" si="1"/>
        <v>59</v>
      </c>
    </row>
    <row r="81" spans="1:8">
      <c r="A81" s="47"/>
      <c r="B81" s="58">
        <v>6</v>
      </c>
      <c r="C81" s="112">
        <v>306</v>
      </c>
      <c r="D81" s="58">
        <v>590306</v>
      </c>
      <c r="E81" s="76" t="s">
        <v>748</v>
      </c>
      <c r="F81" s="77" t="s">
        <v>749</v>
      </c>
      <c r="G81" s="77" t="s">
        <v>1099</v>
      </c>
      <c r="H81" s="77" t="str">
        <f t="shared" si="1"/>
        <v>59</v>
      </c>
    </row>
    <row r="82" spans="1:8">
      <c r="A82" s="46" t="s">
        <v>1127</v>
      </c>
      <c r="B82" s="65">
        <v>1</v>
      </c>
      <c r="C82" s="113">
        <v>401</v>
      </c>
      <c r="D82" s="65">
        <v>530401</v>
      </c>
      <c r="E82" s="82" t="s">
        <v>96</v>
      </c>
      <c r="F82" s="83" t="s">
        <v>750</v>
      </c>
      <c r="G82" s="83" t="s">
        <v>751</v>
      </c>
      <c r="H82" s="83" t="str">
        <f t="shared" si="1"/>
        <v>53</v>
      </c>
    </row>
    <row r="83" spans="1:8">
      <c r="A83" s="47" t="s">
        <v>752</v>
      </c>
      <c r="B83" s="58">
        <v>2</v>
      </c>
      <c r="C83" s="112">
        <v>402</v>
      </c>
      <c r="D83" s="58">
        <v>530402</v>
      </c>
      <c r="E83" s="76" t="s">
        <v>97</v>
      </c>
      <c r="F83" s="77" t="s">
        <v>753</v>
      </c>
      <c r="G83" s="77" t="s">
        <v>754</v>
      </c>
      <c r="H83" s="77" t="str">
        <f t="shared" si="1"/>
        <v>53</v>
      </c>
    </row>
    <row r="84" spans="1:8">
      <c r="A84" s="47" t="s">
        <v>755</v>
      </c>
      <c r="B84" s="67">
        <v>3</v>
      </c>
      <c r="C84" s="68">
        <v>403</v>
      </c>
      <c r="D84" s="67">
        <v>530403</v>
      </c>
      <c r="E84" s="80" t="s">
        <v>1132</v>
      </c>
      <c r="F84" s="81" t="s">
        <v>756</v>
      </c>
      <c r="G84" s="81" t="s">
        <v>757</v>
      </c>
      <c r="H84" s="81" t="str">
        <f t="shared" si="1"/>
        <v>53</v>
      </c>
    </row>
    <row r="85" spans="1:8">
      <c r="A85" s="47"/>
      <c r="B85" s="58">
        <v>4</v>
      </c>
      <c r="C85" s="112">
        <v>404</v>
      </c>
      <c r="D85" s="58">
        <v>530404</v>
      </c>
      <c r="E85" s="76" t="s">
        <v>1133</v>
      </c>
      <c r="F85" s="77" t="s">
        <v>758</v>
      </c>
      <c r="G85" s="77" t="s">
        <v>759</v>
      </c>
      <c r="H85" s="77" t="str">
        <f t="shared" si="1"/>
        <v>53</v>
      </c>
    </row>
    <row r="86" spans="1:8">
      <c r="A86" s="46" t="s">
        <v>1126</v>
      </c>
      <c r="B86" s="65">
        <v>1</v>
      </c>
      <c r="C86" s="113">
        <v>501</v>
      </c>
      <c r="D86" s="65">
        <v>700501</v>
      </c>
      <c r="E86" s="82" t="s">
        <v>760</v>
      </c>
      <c r="F86" s="83" t="s">
        <v>761</v>
      </c>
      <c r="G86" s="83" t="s">
        <v>762</v>
      </c>
      <c r="H86" s="83" t="str">
        <f t="shared" si="1"/>
        <v>70</v>
      </c>
    </row>
    <row r="87" spans="1:8">
      <c r="A87" s="47" t="s">
        <v>763</v>
      </c>
      <c r="B87" s="58">
        <v>2</v>
      </c>
      <c r="C87" s="112">
        <v>502</v>
      </c>
      <c r="D87" s="58">
        <v>700502</v>
      </c>
      <c r="E87" s="76" t="s">
        <v>764</v>
      </c>
      <c r="F87" s="77" t="s">
        <v>765</v>
      </c>
      <c r="G87" s="77" t="s">
        <v>766</v>
      </c>
      <c r="H87" s="77" t="str">
        <f t="shared" si="1"/>
        <v>70</v>
      </c>
    </row>
    <row r="88" spans="1:8">
      <c r="A88" s="47" t="s">
        <v>767</v>
      </c>
      <c r="B88" s="58">
        <v>3</v>
      </c>
      <c r="C88" s="61">
        <v>503</v>
      </c>
      <c r="D88" s="58">
        <v>700503</v>
      </c>
      <c r="E88" s="76" t="s">
        <v>98</v>
      </c>
      <c r="F88" s="77" t="s">
        <v>768</v>
      </c>
      <c r="G88" s="77" t="s">
        <v>417</v>
      </c>
      <c r="H88" s="77" t="str">
        <f t="shared" si="1"/>
        <v>70</v>
      </c>
    </row>
    <row r="89" spans="1:8">
      <c r="A89" s="47"/>
      <c r="B89" s="58">
        <v>4</v>
      </c>
      <c r="C89" s="61">
        <v>504</v>
      </c>
      <c r="D89" s="58">
        <v>700504</v>
      </c>
      <c r="E89" s="76" t="s">
        <v>99</v>
      </c>
      <c r="F89" s="77" t="s">
        <v>769</v>
      </c>
      <c r="G89" s="77" t="s">
        <v>418</v>
      </c>
      <c r="H89" s="77" t="str">
        <f t="shared" si="1"/>
        <v>70</v>
      </c>
    </row>
    <row r="90" spans="1:8">
      <c r="A90" s="47"/>
      <c r="B90" s="58">
        <v>5</v>
      </c>
      <c r="C90" s="61">
        <v>505</v>
      </c>
      <c r="D90" s="58">
        <v>700505</v>
      </c>
      <c r="E90" s="76" t="s">
        <v>100</v>
      </c>
      <c r="F90" s="77" t="s">
        <v>770</v>
      </c>
      <c r="G90" s="77" t="s">
        <v>419</v>
      </c>
      <c r="H90" s="77" t="str">
        <f t="shared" si="1"/>
        <v>70</v>
      </c>
    </row>
    <row r="91" spans="1:8">
      <c r="A91" s="47"/>
      <c r="B91" s="58">
        <v>6</v>
      </c>
      <c r="C91" s="61">
        <v>506</v>
      </c>
      <c r="D91" s="58">
        <v>700506</v>
      </c>
      <c r="E91" s="76" t="s">
        <v>771</v>
      </c>
      <c r="F91" s="77" t="s">
        <v>772</v>
      </c>
      <c r="G91" s="77" t="s">
        <v>773</v>
      </c>
      <c r="H91" s="77" t="str">
        <f t="shared" si="1"/>
        <v>70</v>
      </c>
    </row>
    <row r="92" spans="1:8">
      <c r="A92" s="47"/>
      <c r="B92" s="58">
        <v>7</v>
      </c>
      <c r="C92" s="61">
        <v>507</v>
      </c>
      <c r="D92" s="58">
        <v>700507</v>
      </c>
      <c r="E92" s="76" t="s">
        <v>101</v>
      </c>
      <c r="F92" s="77" t="s">
        <v>774</v>
      </c>
      <c r="G92" s="77" t="s">
        <v>420</v>
      </c>
      <c r="H92" s="77" t="str">
        <f t="shared" si="1"/>
        <v>70</v>
      </c>
    </row>
    <row r="93" spans="1:8">
      <c r="A93" s="47"/>
      <c r="B93" s="58">
        <v>8</v>
      </c>
      <c r="C93" s="61">
        <v>508</v>
      </c>
      <c r="D93" s="58">
        <v>700508</v>
      </c>
      <c r="E93" s="76" t="s">
        <v>102</v>
      </c>
      <c r="F93" s="77" t="s">
        <v>775</v>
      </c>
      <c r="G93" s="77" t="s">
        <v>421</v>
      </c>
      <c r="H93" s="77" t="str">
        <f t="shared" si="1"/>
        <v>70</v>
      </c>
    </row>
    <row r="94" spans="1:8">
      <c r="A94" s="47"/>
      <c r="B94" s="58">
        <v>9</v>
      </c>
      <c r="C94" s="61">
        <v>509</v>
      </c>
      <c r="D94" s="58">
        <v>700509</v>
      </c>
      <c r="E94" s="76" t="s">
        <v>103</v>
      </c>
      <c r="F94" s="77" t="s">
        <v>776</v>
      </c>
      <c r="G94" s="77" t="s">
        <v>422</v>
      </c>
      <c r="H94" s="77" t="str">
        <f t="shared" si="1"/>
        <v>70</v>
      </c>
    </row>
    <row r="95" spans="1:8">
      <c r="A95" s="47"/>
      <c r="B95" s="58">
        <v>10</v>
      </c>
      <c r="C95" s="61">
        <v>510</v>
      </c>
      <c r="D95" s="58">
        <v>700510</v>
      </c>
      <c r="E95" s="76" t="s">
        <v>104</v>
      </c>
      <c r="F95" s="77" t="s">
        <v>777</v>
      </c>
      <c r="G95" s="77" t="s">
        <v>423</v>
      </c>
      <c r="H95" s="77" t="str">
        <f t="shared" si="1"/>
        <v>70</v>
      </c>
    </row>
    <row r="96" spans="1:8">
      <c r="A96" s="47"/>
      <c r="B96" s="58">
        <v>11</v>
      </c>
      <c r="C96" s="61">
        <v>511</v>
      </c>
      <c r="D96" s="58">
        <v>700511</v>
      </c>
      <c r="E96" s="76" t="s">
        <v>105</v>
      </c>
      <c r="F96" s="77" t="s">
        <v>778</v>
      </c>
      <c r="G96" s="77" t="s">
        <v>424</v>
      </c>
      <c r="H96" s="77" t="str">
        <f t="shared" si="1"/>
        <v>70</v>
      </c>
    </row>
    <row r="97" spans="1:8">
      <c r="A97" s="47"/>
      <c r="B97" s="58">
        <v>12</v>
      </c>
      <c r="C97" s="61">
        <v>512</v>
      </c>
      <c r="D97" s="58">
        <v>700512</v>
      </c>
      <c r="E97" s="76" t="s">
        <v>106</v>
      </c>
      <c r="F97" s="77" t="s">
        <v>779</v>
      </c>
      <c r="G97" s="77" t="s">
        <v>425</v>
      </c>
      <c r="H97" s="77" t="str">
        <f t="shared" si="1"/>
        <v>70</v>
      </c>
    </row>
    <row r="98" spans="1:8">
      <c r="A98" s="47"/>
      <c r="B98" s="58">
        <v>13</v>
      </c>
      <c r="C98" s="61">
        <v>513</v>
      </c>
      <c r="D98" s="58">
        <v>700513</v>
      </c>
      <c r="E98" s="76" t="s">
        <v>107</v>
      </c>
      <c r="F98" s="77" t="s">
        <v>780</v>
      </c>
      <c r="G98" s="77" t="s">
        <v>426</v>
      </c>
      <c r="H98" s="77" t="str">
        <f t="shared" si="1"/>
        <v>70</v>
      </c>
    </row>
    <row r="99" spans="1:8">
      <c r="A99" s="47"/>
      <c r="B99" s="58">
        <v>14</v>
      </c>
      <c r="C99" s="61">
        <v>514</v>
      </c>
      <c r="D99" s="58">
        <v>700514</v>
      </c>
      <c r="E99" s="76" t="s">
        <v>108</v>
      </c>
      <c r="F99" s="77" t="s">
        <v>781</v>
      </c>
      <c r="G99" s="77" t="s">
        <v>427</v>
      </c>
      <c r="H99" s="77" t="str">
        <f t="shared" si="1"/>
        <v>70</v>
      </c>
    </row>
    <row r="100" spans="1:8" ht="36">
      <c r="A100" s="49" t="s">
        <v>641</v>
      </c>
      <c r="B100" s="29" t="s">
        <v>26</v>
      </c>
      <c r="C100" s="62" t="s">
        <v>642</v>
      </c>
      <c r="D100" s="29" t="s">
        <v>643</v>
      </c>
      <c r="E100" s="72" t="s">
        <v>644</v>
      </c>
      <c r="F100" s="73" t="s">
        <v>645</v>
      </c>
      <c r="G100" s="73" t="s">
        <v>1094</v>
      </c>
      <c r="H100" s="73" t="str">
        <f t="shared" si="1"/>
        <v>MC</v>
      </c>
    </row>
    <row r="101" spans="1:8">
      <c r="A101" s="50" t="s">
        <v>782</v>
      </c>
      <c r="B101" s="66">
        <v>1</v>
      </c>
      <c r="C101" s="63">
        <v>601</v>
      </c>
      <c r="D101" s="66">
        <v>580601</v>
      </c>
      <c r="E101" s="74" t="s">
        <v>783</v>
      </c>
      <c r="F101" s="75" t="s">
        <v>784</v>
      </c>
      <c r="G101" s="75" t="s">
        <v>785</v>
      </c>
      <c r="H101" s="75" t="str">
        <f t="shared" si="1"/>
        <v>58</v>
      </c>
    </row>
    <row r="102" spans="1:8">
      <c r="A102" s="47" t="s">
        <v>786</v>
      </c>
      <c r="B102" s="58">
        <v>2</v>
      </c>
      <c r="C102" s="61">
        <v>602</v>
      </c>
      <c r="D102" s="58">
        <v>580602</v>
      </c>
      <c r="E102" s="76" t="s">
        <v>109</v>
      </c>
      <c r="F102" s="77" t="s">
        <v>787</v>
      </c>
      <c r="G102" s="77" t="s">
        <v>788</v>
      </c>
      <c r="H102" s="77" t="str">
        <f t="shared" si="1"/>
        <v>58</v>
      </c>
    </row>
    <row r="103" spans="1:8">
      <c r="A103" s="47" t="s">
        <v>789</v>
      </c>
      <c r="B103" s="58">
        <v>3</v>
      </c>
      <c r="C103" s="63">
        <v>603</v>
      </c>
      <c r="D103" s="58">
        <v>580603</v>
      </c>
      <c r="E103" s="74" t="s">
        <v>110</v>
      </c>
      <c r="F103" s="75" t="s">
        <v>790</v>
      </c>
      <c r="G103" s="75" t="s">
        <v>791</v>
      </c>
      <c r="H103" s="75" t="str">
        <f t="shared" si="1"/>
        <v>58</v>
      </c>
    </row>
    <row r="104" spans="1:8">
      <c r="A104" s="47"/>
      <c r="B104" s="58">
        <v>4</v>
      </c>
      <c r="C104" s="63">
        <v>604</v>
      </c>
      <c r="D104" s="58">
        <v>580604</v>
      </c>
      <c r="E104" s="76" t="s">
        <v>111</v>
      </c>
      <c r="F104" s="77" t="s">
        <v>792</v>
      </c>
      <c r="G104" s="77" t="s">
        <v>793</v>
      </c>
      <c r="H104" s="77" t="str">
        <f t="shared" si="1"/>
        <v>58</v>
      </c>
    </row>
    <row r="105" spans="1:8">
      <c r="A105" s="47"/>
      <c r="B105" s="58">
        <v>5</v>
      </c>
      <c r="C105" s="63">
        <v>605</v>
      </c>
      <c r="D105" s="58">
        <v>580605</v>
      </c>
      <c r="E105" s="76" t="s">
        <v>112</v>
      </c>
      <c r="F105" s="77" t="s">
        <v>794</v>
      </c>
      <c r="G105" s="77" t="s">
        <v>795</v>
      </c>
      <c r="H105" s="77" t="str">
        <f t="shared" si="1"/>
        <v>58</v>
      </c>
    </row>
    <row r="106" spans="1:8">
      <c r="A106" s="47"/>
      <c r="B106" s="58">
        <v>6</v>
      </c>
      <c r="C106" s="63">
        <v>606</v>
      </c>
      <c r="D106" s="58">
        <v>580606</v>
      </c>
      <c r="E106" s="76" t="s">
        <v>796</v>
      </c>
      <c r="F106" s="77" t="s">
        <v>797</v>
      </c>
      <c r="G106" s="77" t="s">
        <v>798</v>
      </c>
      <c r="H106" s="77" t="str">
        <f t="shared" si="1"/>
        <v>58</v>
      </c>
    </row>
    <row r="107" spans="1:8">
      <c r="A107" s="47"/>
      <c r="B107" s="58">
        <v>7</v>
      </c>
      <c r="C107" s="63">
        <v>607</v>
      </c>
      <c r="D107" s="58">
        <v>580607</v>
      </c>
      <c r="E107" s="76" t="s">
        <v>113</v>
      </c>
      <c r="F107" s="77" t="s">
        <v>799</v>
      </c>
      <c r="G107" s="77" t="s">
        <v>800</v>
      </c>
      <c r="H107" s="77" t="str">
        <f t="shared" si="1"/>
        <v>58</v>
      </c>
    </row>
    <row r="108" spans="1:8">
      <c r="A108" s="47"/>
      <c r="B108" s="58">
        <v>8</v>
      </c>
      <c r="C108" s="63">
        <v>608</v>
      </c>
      <c r="D108" s="58">
        <v>580608</v>
      </c>
      <c r="E108" s="76" t="s">
        <v>801</v>
      </c>
      <c r="F108" s="77" t="s">
        <v>802</v>
      </c>
      <c r="G108" s="77" t="s">
        <v>1100</v>
      </c>
      <c r="H108" s="77" t="str">
        <f t="shared" si="1"/>
        <v>58</v>
      </c>
    </row>
    <row r="109" spans="1:8">
      <c r="A109" s="47"/>
      <c r="B109" s="58">
        <v>9</v>
      </c>
      <c r="C109" s="63">
        <v>609</v>
      </c>
      <c r="D109" s="58">
        <v>580609</v>
      </c>
      <c r="E109" s="76" t="s">
        <v>334</v>
      </c>
      <c r="F109" s="77" t="s">
        <v>803</v>
      </c>
      <c r="G109" s="77" t="s">
        <v>804</v>
      </c>
      <c r="H109" s="77" t="str">
        <f t="shared" si="1"/>
        <v>58</v>
      </c>
    </row>
    <row r="110" spans="1:8">
      <c r="A110" s="47"/>
      <c r="B110" s="58">
        <v>10</v>
      </c>
      <c r="C110" s="63">
        <v>610</v>
      </c>
      <c r="D110" s="58">
        <v>580610</v>
      </c>
      <c r="E110" s="76" t="s">
        <v>335</v>
      </c>
      <c r="F110" s="77" t="s">
        <v>805</v>
      </c>
      <c r="G110" s="77" t="s">
        <v>806</v>
      </c>
      <c r="H110" s="77" t="str">
        <f t="shared" si="1"/>
        <v>58</v>
      </c>
    </row>
    <row r="111" spans="1:8">
      <c r="A111" s="47"/>
      <c r="B111" s="58">
        <v>11</v>
      </c>
      <c r="C111" s="112">
        <v>611</v>
      </c>
      <c r="D111" s="58">
        <v>580611</v>
      </c>
      <c r="E111" s="76" t="s">
        <v>336</v>
      </c>
      <c r="F111" s="77" t="s">
        <v>807</v>
      </c>
      <c r="G111" s="77" t="s">
        <v>808</v>
      </c>
      <c r="H111" s="77" t="str">
        <f t="shared" si="1"/>
        <v>58</v>
      </c>
    </row>
    <row r="112" spans="1:8">
      <c r="A112" s="46" t="s">
        <v>1125</v>
      </c>
      <c r="B112" s="65">
        <v>1</v>
      </c>
      <c r="C112" s="113">
        <v>701</v>
      </c>
      <c r="D112" s="65">
        <v>680701</v>
      </c>
      <c r="E112" s="82" t="s">
        <v>428</v>
      </c>
      <c r="F112" s="83" t="s">
        <v>809</v>
      </c>
      <c r="G112" s="83" t="s">
        <v>429</v>
      </c>
      <c r="H112" s="83" t="str">
        <f t="shared" si="1"/>
        <v>68</v>
      </c>
    </row>
    <row r="113" spans="1:8">
      <c r="A113" s="47" t="s">
        <v>810</v>
      </c>
      <c r="B113" s="58">
        <v>2</v>
      </c>
      <c r="C113" s="112">
        <v>702</v>
      </c>
      <c r="D113" s="58">
        <v>680702</v>
      </c>
      <c r="E113" s="76" t="s">
        <v>114</v>
      </c>
      <c r="F113" s="77" t="s">
        <v>811</v>
      </c>
      <c r="G113" s="77" t="s">
        <v>430</v>
      </c>
      <c r="H113" s="77" t="str">
        <f t="shared" si="1"/>
        <v>68</v>
      </c>
    </row>
    <row r="114" spans="1:8">
      <c r="A114" s="47" t="s">
        <v>789</v>
      </c>
      <c r="B114" s="58">
        <v>3</v>
      </c>
      <c r="C114" s="61">
        <v>703</v>
      </c>
      <c r="D114" s="58">
        <v>680703</v>
      </c>
      <c r="E114" s="76" t="s">
        <v>115</v>
      </c>
      <c r="F114" s="77" t="s">
        <v>812</v>
      </c>
      <c r="G114" s="77" t="s">
        <v>431</v>
      </c>
      <c r="H114" s="77" t="str">
        <f t="shared" si="1"/>
        <v>68</v>
      </c>
    </row>
    <row r="115" spans="1:8">
      <c r="A115" s="47"/>
      <c r="B115" s="58">
        <v>4</v>
      </c>
      <c r="C115" s="61">
        <v>704</v>
      </c>
      <c r="D115" s="58">
        <v>680704</v>
      </c>
      <c r="E115" s="76" t="s">
        <v>116</v>
      </c>
      <c r="F115" s="77" t="s">
        <v>813</v>
      </c>
      <c r="G115" s="77" t="s">
        <v>432</v>
      </c>
      <c r="H115" s="77" t="str">
        <f t="shared" si="1"/>
        <v>68</v>
      </c>
    </row>
    <row r="116" spans="1:8">
      <c r="A116" s="47"/>
      <c r="B116" s="58">
        <v>5</v>
      </c>
      <c r="C116" s="61">
        <v>705</v>
      </c>
      <c r="D116" s="58">
        <v>680705</v>
      </c>
      <c r="E116" s="76" t="s">
        <v>117</v>
      </c>
      <c r="F116" s="77" t="s">
        <v>814</v>
      </c>
      <c r="G116" s="77" t="s">
        <v>433</v>
      </c>
      <c r="H116" s="77" t="str">
        <f t="shared" si="1"/>
        <v>68</v>
      </c>
    </row>
    <row r="117" spans="1:8">
      <c r="A117" s="47"/>
      <c r="B117" s="58">
        <v>6</v>
      </c>
      <c r="C117" s="61">
        <v>706</v>
      </c>
      <c r="D117" s="58">
        <v>680706</v>
      </c>
      <c r="E117" s="76" t="s">
        <v>118</v>
      </c>
      <c r="F117" s="77" t="s">
        <v>815</v>
      </c>
      <c r="G117" s="77" t="s">
        <v>434</v>
      </c>
      <c r="H117" s="77" t="str">
        <f t="shared" si="1"/>
        <v>68</v>
      </c>
    </row>
    <row r="118" spans="1:8">
      <c r="A118" s="47"/>
      <c r="B118" s="58">
        <v>7</v>
      </c>
      <c r="C118" s="61">
        <v>707</v>
      </c>
      <c r="D118" s="58">
        <v>680707</v>
      </c>
      <c r="E118" s="76" t="s">
        <v>119</v>
      </c>
      <c r="F118" s="77" t="s">
        <v>816</v>
      </c>
      <c r="G118" s="77" t="s">
        <v>435</v>
      </c>
      <c r="H118" s="77" t="str">
        <f t="shared" si="1"/>
        <v>68</v>
      </c>
    </row>
    <row r="119" spans="1:8">
      <c r="A119" s="47"/>
      <c r="B119" s="58">
        <v>8</v>
      </c>
      <c r="C119" s="61">
        <v>708</v>
      </c>
      <c r="D119" s="58">
        <v>680708</v>
      </c>
      <c r="E119" s="76" t="s">
        <v>120</v>
      </c>
      <c r="F119" s="77" t="s">
        <v>817</v>
      </c>
      <c r="G119" s="77" t="s">
        <v>436</v>
      </c>
      <c r="H119" s="77" t="str">
        <f t="shared" si="1"/>
        <v>68</v>
      </c>
    </row>
    <row r="120" spans="1:8">
      <c r="A120" s="47"/>
      <c r="B120" s="58">
        <v>9</v>
      </c>
      <c r="C120" s="61">
        <v>709</v>
      </c>
      <c r="D120" s="58">
        <v>680709</v>
      </c>
      <c r="E120" s="76" t="s">
        <v>121</v>
      </c>
      <c r="F120" s="77" t="s">
        <v>818</v>
      </c>
      <c r="G120" s="77" t="s">
        <v>437</v>
      </c>
      <c r="H120" s="77" t="str">
        <f t="shared" si="1"/>
        <v>68</v>
      </c>
    </row>
    <row r="121" spans="1:8">
      <c r="A121" s="47"/>
      <c r="B121" s="58">
        <v>10</v>
      </c>
      <c r="C121" s="61">
        <v>710</v>
      </c>
      <c r="D121" s="58">
        <v>680710</v>
      </c>
      <c r="E121" s="76" t="s">
        <v>438</v>
      </c>
      <c r="F121" s="77" t="s">
        <v>819</v>
      </c>
      <c r="G121" s="77" t="s">
        <v>439</v>
      </c>
      <c r="H121" s="77" t="str">
        <f t="shared" si="1"/>
        <v>68</v>
      </c>
    </row>
    <row r="122" spans="1:8">
      <c r="A122" s="47"/>
      <c r="B122" s="58">
        <v>11</v>
      </c>
      <c r="C122" s="112">
        <v>711</v>
      </c>
      <c r="D122" s="58">
        <v>680711</v>
      </c>
      <c r="E122" s="76" t="s">
        <v>122</v>
      </c>
      <c r="F122" s="77" t="s">
        <v>820</v>
      </c>
      <c r="G122" s="77" t="s">
        <v>440</v>
      </c>
      <c r="H122" s="77" t="str">
        <f t="shared" si="1"/>
        <v>68</v>
      </c>
    </row>
    <row r="123" spans="1:8">
      <c r="A123" s="46" t="s">
        <v>1124</v>
      </c>
      <c r="B123" s="65">
        <v>1</v>
      </c>
      <c r="C123" s="113">
        <v>801</v>
      </c>
      <c r="D123" s="65">
        <v>570801</v>
      </c>
      <c r="E123" s="82" t="s">
        <v>347</v>
      </c>
      <c r="F123" s="83" t="s">
        <v>821</v>
      </c>
      <c r="G123" s="83" t="s">
        <v>822</v>
      </c>
      <c r="H123" s="83" t="str">
        <f t="shared" si="1"/>
        <v>57</v>
      </c>
    </row>
    <row r="124" spans="1:8">
      <c r="A124" s="47" t="s">
        <v>823</v>
      </c>
      <c r="B124" s="58">
        <v>2</v>
      </c>
      <c r="C124" s="112">
        <v>802</v>
      </c>
      <c r="D124" s="58">
        <v>570802</v>
      </c>
      <c r="E124" s="76" t="s">
        <v>824</v>
      </c>
      <c r="F124" s="77" t="s">
        <v>825</v>
      </c>
      <c r="G124" s="77" t="s">
        <v>1101</v>
      </c>
      <c r="H124" s="77" t="str">
        <f t="shared" si="1"/>
        <v>57</v>
      </c>
    </row>
    <row r="125" spans="1:8">
      <c r="A125" s="47" t="s">
        <v>826</v>
      </c>
      <c r="B125" s="58">
        <v>3</v>
      </c>
      <c r="C125" s="64">
        <v>803</v>
      </c>
      <c r="D125" s="58">
        <v>570803</v>
      </c>
      <c r="E125" s="76" t="s">
        <v>123</v>
      </c>
      <c r="F125" s="77" t="s">
        <v>827</v>
      </c>
      <c r="G125" s="77" t="s">
        <v>828</v>
      </c>
      <c r="H125" s="77" t="str">
        <f t="shared" si="1"/>
        <v>57</v>
      </c>
    </row>
    <row r="126" spans="1:8">
      <c r="A126" s="47"/>
      <c r="B126" s="58">
        <v>4</v>
      </c>
      <c r="C126" s="64">
        <v>804</v>
      </c>
      <c r="D126" s="58">
        <v>570804</v>
      </c>
      <c r="E126" s="76" t="s">
        <v>124</v>
      </c>
      <c r="F126" s="77" t="s">
        <v>829</v>
      </c>
      <c r="G126" s="77" t="s">
        <v>830</v>
      </c>
      <c r="H126" s="77" t="str">
        <f t="shared" si="1"/>
        <v>57</v>
      </c>
    </row>
    <row r="127" spans="1:8">
      <c r="A127" s="47"/>
      <c r="B127" s="58">
        <v>5</v>
      </c>
      <c r="C127" s="64">
        <v>805</v>
      </c>
      <c r="D127" s="58">
        <v>570805</v>
      </c>
      <c r="E127" s="76" t="s">
        <v>125</v>
      </c>
      <c r="F127" s="77" t="s">
        <v>831</v>
      </c>
      <c r="G127" s="77" t="s">
        <v>832</v>
      </c>
      <c r="H127" s="77" t="str">
        <f t="shared" si="1"/>
        <v>57</v>
      </c>
    </row>
    <row r="128" spans="1:8">
      <c r="A128" s="47"/>
      <c r="B128" s="58">
        <v>6</v>
      </c>
      <c r="C128" s="64">
        <v>806</v>
      </c>
      <c r="D128" s="58">
        <v>570806</v>
      </c>
      <c r="E128" s="76" t="s">
        <v>126</v>
      </c>
      <c r="F128" s="77" t="s">
        <v>833</v>
      </c>
      <c r="G128" s="77" t="s">
        <v>834</v>
      </c>
      <c r="H128" s="77" t="str">
        <f t="shared" si="1"/>
        <v>57</v>
      </c>
    </row>
    <row r="129" spans="1:8">
      <c r="A129" s="47"/>
      <c r="B129" s="58">
        <v>7</v>
      </c>
      <c r="C129" s="64">
        <v>807</v>
      </c>
      <c r="D129" s="58">
        <v>570807</v>
      </c>
      <c r="E129" s="76" t="s">
        <v>127</v>
      </c>
      <c r="F129" s="77" t="s">
        <v>835</v>
      </c>
      <c r="G129" s="77" t="s">
        <v>836</v>
      </c>
      <c r="H129" s="77" t="str">
        <f t="shared" si="1"/>
        <v>57</v>
      </c>
    </row>
    <row r="130" spans="1:8">
      <c r="A130" s="47"/>
      <c r="B130" s="58">
        <v>8</v>
      </c>
      <c r="C130" s="64">
        <v>808</v>
      </c>
      <c r="D130" s="58">
        <v>570808</v>
      </c>
      <c r="E130" s="76" t="s">
        <v>128</v>
      </c>
      <c r="F130" s="77" t="s">
        <v>837</v>
      </c>
      <c r="G130" s="77" t="s">
        <v>838</v>
      </c>
      <c r="H130" s="77" t="str">
        <f t="shared" si="1"/>
        <v>57</v>
      </c>
    </row>
    <row r="131" spans="1:8">
      <c r="A131" s="47"/>
      <c r="B131" s="58">
        <v>9</v>
      </c>
      <c r="C131" s="64">
        <v>809</v>
      </c>
      <c r="D131" s="58">
        <v>570809</v>
      </c>
      <c r="E131" s="76" t="s">
        <v>129</v>
      </c>
      <c r="F131" s="77" t="s">
        <v>839</v>
      </c>
      <c r="G131" s="77" t="s">
        <v>840</v>
      </c>
      <c r="H131" s="77" t="str">
        <f t="shared" si="1"/>
        <v>57</v>
      </c>
    </row>
    <row r="132" spans="1:8">
      <c r="A132" s="47"/>
      <c r="B132" s="58">
        <v>10</v>
      </c>
      <c r="C132" s="64">
        <v>810</v>
      </c>
      <c r="D132" s="58">
        <v>570810</v>
      </c>
      <c r="E132" s="76" t="s">
        <v>130</v>
      </c>
      <c r="F132" s="77" t="s">
        <v>841</v>
      </c>
      <c r="G132" s="77" t="s">
        <v>842</v>
      </c>
      <c r="H132" s="77" t="str">
        <f t="shared" ref="H132:H195" si="2">LEFT(D132,2)</f>
        <v>57</v>
      </c>
    </row>
    <row r="133" spans="1:8">
      <c r="A133" s="47"/>
      <c r="B133" s="58">
        <v>11</v>
      </c>
      <c r="C133" s="64">
        <v>811</v>
      </c>
      <c r="D133" s="58">
        <v>570811</v>
      </c>
      <c r="E133" s="76" t="s">
        <v>131</v>
      </c>
      <c r="F133" s="77" t="s">
        <v>843</v>
      </c>
      <c r="G133" s="77" t="s">
        <v>844</v>
      </c>
      <c r="H133" s="77" t="str">
        <f t="shared" si="2"/>
        <v>57</v>
      </c>
    </row>
    <row r="134" spans="1:8">
      <c r="A134" s="47"/>
      <c r="B134" s="58">
        <v>12</v>
      </c>
      <c r="C134" s="64">
        <v>812</v>
      </c>
      <c r="D134" s="58">
        <v>570812</v>
      </c>
      <c r="E134" s="76" t="s">
        <v>845</v>
      </c>
      <c r="F134" s="77" t="s">
        <v>846</v>
      </c>
      <c r="G134" s="77" t="s">
        <v>1102</v>
      </c>
      <c r="H134" s="77" t="str">
        <f t="shared" si="2"/>
        <v>57</v>
      </c>
    </row>
    <row r="135" spans="1:8">
      <c r="A135" s="47"/>
      <c r="B135" s="58">
        <v>13</v>
      </c>
      <c r="C135" s="64">
        <v>813</v>
      </c>
      <c r="D135" s="58">
        <v>570813</v>
      </c>
      <c r="E135" s="76" t="s">
        <v>847</v>
      </c>
      <c r="F135" s="77" t="s">
        <v>848</v>
      </c>
      <c r="G135" s="77" t="s">
        <v>1103</v>
      </c>
      <c r="H135" s="77" t="str">
        <f t="shared" si="2"/>
        <v>57</v>
      </c>
    </row>
    <row r="136" spans="1:8">
      <c r="A136" s="47"/>
      <c r="B136" s="58">
        <v>14</v>
      </c>
      <c r="C136" s="64">
        <v>814</v>
      </c>
      <c r="D136" s="58">
        <v>570814</v>
      </c>
      <c r="E136" s="76" t="s">
        <v>132</v>
      </c>
      <c r="F136" s="77" t="s">
        <v>849</v>
      </c>
      <c r="G136" s="77" t="s">
        <v>850</v>
      </c>
      <c r="H136" s="77" t="str">
        <f t="shared" si="2"/>
        <v>57</v>
      </c>
    </row>
    <row r="137" spans="1:8">
      <c r="A137" s="47"/>
      <c r="B137" s="58">
        <v>15</v>
      </c>
      <c r="C137" s="64">
        <v>815</v>
      </c>
      <c r="D137" s="58">
        <v>570815</v>
      </c>
      <c r="E137" s="76" t="s">
        <v>133</v>
      </c>
      <c r="F137" s="77" t="s">
        <v>851</v>
      </c>
      <c r="G137" s="77" t="s">
        <v>852</v>
      </c>
      <c r="H137" s="77" t="str">
        <f t="shared" si="2"/>
        <v>57</v>
      </c>
    </row>
    <row r="138" spans="1:8" ht="36">
      <c r="A138" s="49" t="s">
        <v>641</v>
      </c>
      <c r="B138" s="29" t="s">
        <v>26</v>
      </c>
      <c r="C138" s="62" t="s">
        <v>642</v>
      </c>
      <c r="D138" s="29" t="s">
        <v>643</v>
      </c>
      <c r="E138" s="72" t="s">
        <v>644</v>
      </c>
      <c r="F138" s="73" t="s">
        <v>645</v>
      </c>
      <c r="G138" s="73" t="s">
        <v>1094</v>
      </c>
      <c r="H138" s="73" t="str">
        <f t="shared" si="2"/>
        <v>MC</v>
      </c>
    </row>
    <row r="139" spans="1:8">
      <c r="A139" s="50" t="s">
        <v>853</v>
      </c>
      <c r="B139" s="66">
        <v>1</v>
      </c>
      <c r="C139" s="63">
        <v>901</v>
      </c>
      <c r="D139" s="66">
        <v>640901</v>
      </c>
      <c r="E139" s="74" t="s">
        <v>1115</v>
      </c>
      <c r="F139" s="75" t="s">
        <v>854</v>
      </c>
      <c r="G139" s="75" t="s">
        <v>441</v>
      </c>
      <c r="H139" s="75" t="str">
        <f t="shared" si="2"/>
        <v>64</v>
      </c>
    </row>
    <row r="140" spans="1:8">
      <c r="A140" s="47" t="s">
        <v>855</v>
      </c>
      <c r="B140" s="58">
        <v>2</v>
      </c>
      <c r="C140" s="61">
        <v>902</v>
      </c>
      <c r="D140" s="58">
        <v>640902</v>
      </c>
      <c r="E140" s="76" t="s">
        <v>134</v>
      </c>
      <c r="F140" s="77" t="s">
        <v>856</v>
      </c>
      <c r="G140" s="77" t="s">
        <v>442</v>
      </c>
      <c r="H140" s="77" t="str">
        <f t="shared" si="2"/>
        <v>64</v>
      </c>
    </row>
    <row r="141" spans="1:8">
      <c r="A141" s="47" t="s">
        <v>857</v>
      </c>
      <c r="B141" s="58">
        <v>3</v>
      </c>
      <c r="C141" s="61">
        <v>903</v>
      </c>
      <c r="D141" s="58">
        <v>640903</v>
      </c>
      <c r="E141" s="74" t="s">
        <v>135</v>
      </c>
      <c r="F141" s="75" t="s">
        <v>858</v>
      </c>
      <c r="G141" s="75" t="s">
        <v>443</v>
      </c>
      <c r="H141" s="75" t="str">
        <f t="shared" si="2"/>
        <v>64</v>
      </c>
    </row>
    <row r="142" spans="1:8">
      <c r="A142" s="47"/>
      <c r="B142" s="58">
        <v>4</v>
      </c>
      <c r="C142" s="61">
        <v>904</v>
      </c>
      <c r="D142" s="58">
        <v>640904</v>
      </c>
      <c r="E142" s="76" t="s">
        <v>136</v>
      </c>
      <c r="F142" s="77" t="s">
        <v>859</v>
      </c>
      <c r="G142" s="77" t="s">
        <v>444</v>
      </c>
      <c r="H142" s="77" t="str">
        <f t="shared" si="2"/>
        <v>64</v>
      </c>
    </row>
    <row r="143" spans="1:8">
      <c r="A143" s="47"/>
      <c r="B143" s="58">
        <v>5</v>
      </c>
      <c r="C143" s="61">
        <v>905</v>
      </c>
      <c r="D143" s="58">
        <v>640905</v>
      </c>
      <c r="E143" s="76" t="s">
        <v>137</v>
      </c>
      <c r="F143" s="77" t="s">
        <v>860</v>
      </c>
      <c r="G143" s="77" t="s">
        <v>445</v>
      </c>
      <c r="H143" s="77" t="str">
        <f t="shared" si="2"/>
        <v>64</v>
      </c>
    </row>
    <row r="144" spans="1:8">
      <c r="A144" s="47"/>
      <c r="B144" s="58">
        <v>6</v>
      </c>
      <c r="C144" s="61">
        <v>906</v>
      </c>
      <c r="D144" s="58">
        <v>640906</v>
      </c>
      <c r="E144" s="76" t="s">
        <v>138</v>
      </c>
      <c r="F144" s="77" t="s">
        <v>861</v>
      </c>
      <c r="G144" s="77" t="s">
        <v>446</v>
      </c>
      <c r="H144" s="77" t="str">
        <f t="shared" si="2"/>
        <v>64</v>
      </c>
    </row>
    <row r="145" spans="1:8">
      <c r="A145" s="47"/>
      <c r="B145" s="58">
        <v>7</v>
      </c>
      <c r="C145" s="61">
        <v>907</v>
      </c>
      <c r="D145" s="58">
        <v>640907</v>
      </c>
      <c r="E145" s="76" t="s">
        <v>139</v>
      </c>
      <c r="F145" s="77" t="s">
        <v>862</v>
      </c>
      <c r="G145" s="77" t="s">
        <v>447</v>
      </c>
      <c r="H145" s="77" t="str">
        <f t="shared" si="2"/>
        <v>64</v>
      </c>
    </row>
    <row r="146" spans="1:8">
      <c r="A146" s="47"/>
      <c r="B146" s="58">
        <v>8</v>
      </c>
      <c r="C146" s="61">
        <v>908</v>
      </c>
      <c r="D146" s="58">
        <v>640908</v>
      </c>
      <c r="E146" s="76" t="s">
        <v>448</v>
      </c>
      <c r="F146" s="77" t="s">
        <v>863</v>
      </c>
      <c r="G146" s="77" t="s">
        <v>449</v>
      </c>
      <c r="H146" s="77" t="str">
        <f t="shared" si="2"/>
        <v>64</v>
      </c>
    </row>
    <row r="147" spans="1:8">
      <c r="A147" s="47"/>
      <c r="B147" s="58">
        <v>9</v>
      </c>
      <c r="C147" s="61">
        <v>909</v>
      </c>
      <c r="D147" s="58">
        <v>640909</v>
      </c>
      <c r="E147" s="76" t="s">
        <v>140</v>
      </c>
      <c r="F147" s="77" t="s">
        <v>864</v>
      </c>
      <c r="G147" s="77" t="s">
        <v>450</v>
      </c>
      <c r="H147" s="77" t="str">
        <f t="shared" si="2"/>
        <v>64</v>
      </c>
    </row>
    <row r="148" spans="1:8">
      <c r="A148" s="47"/>
      <c r="B148" s="58">
        <v>10</v>
      </c>
      <c r="C148" s="61">
        <v>910</v>
      </c>
      <c r="D148" s="58">
        <v>640910</v>
      </c>
      <c r="E148" s="76" t="s">
        <v>141</v>
      </c>
      <c r="F148" s="77" t="s">
        <v>865</v>
      </c>
      <c r="G148" s="77" t="s">
        <v>451</v>
      </c>
      <c r="H148" s="77" t="str">
        <f t="shared" si="2"/>
        <v>64</v>
      </c>
    </row>
    <row r="149" spans="1:8">
      <c r="A149" s="47"/>
      <c r="B149" s="58">
        <v>11</v>
      </c>
      <c r="C149" s="61">
        <v>911</v>
      </c>
      <c r="D149" s="58">
        <v>640911</v>
      </c>
      <c r="E149" s="76" t="s">
        <v>142</v>
      </c>
      <c r="F149" s="77" t="s">
        <v>866</v>
      </c>
      <c r="G149" s="77" t="s">
        <v>452</v>
      </c>
      <c r="H149" s="77" t="str">
        <f t="shared" si="2"/>
        <v>64</v>
      </c>
    </row>
    <row r="150" spans="1:8">
      <c r="A150" s="47"/>
      <c r="B150" s="58">
        <v>12</v>
      </c>
      <c r="C150" s="61">
        <v>912</v>
      </c>
      <c r="D150" s="58">
        <v>640912</v>
      </c>
      <c r="E150" s="76" t="s">
        <v>143</v>
      </c>
      <c r="F150" s="77" t="s">
        <v>867</v>
      </c>
      <c r="G150" s="77" t="s">
        <v>453</v>
      </c>
      <c r="H150" s="77" t="str">
        <f t="shared" si="2"/>
        <v>64</v>
      </c>
    </row>
    <row r="151" spans="1:8">
      <c r="A151" s="47"/>
      <c r="B151" s="58">
        <v>13</v>
      </c>
      <c r="C151" s="61">
        <v>913</v>
      </c>
      <c r="D151" s="58">
        <v>640913</v>
      </c>
      <c r="E151" s="76" t="s">
        <v>144</v>
      </c>
      <c r="F151" s="77" t="s">
        <v>868</v>
      </c>
      <c r="G151" s="77" t="s">
        <v>454</v>
      </c>
      <c r="H151" s="77" t="str">
        <f t="shared" si="2"/>
        <v>64</v>
      </c>
    </row>
    <row r="152" spans="1:8">
      <c r="A152" s="47"/>
      <c r="B152" s="58">
        <v>14</v>
      </c>
      <c r="C152" s="61">
        <v>914</v>
      </c>
      <c r="D152" s="58">
        <v>640914</v>
      </c>
      <c r="E152" s="76" t="s">
        <v>145</v>
      </c>
      <c r="F152" s="77" t="s">
        <v>869</v>
      </c>
      <c r="G152" s="77" t="s">
        <v>455</v>
      </c>
      <c r="H152" s="77" t="str">
        <f t="shared" si="2"/>
        <v>64</v>
      </c>
    </row>
    <row r="153" spans="1:8">
      <c r="A153" s="47"/>
      <c r="B153" s="58">
        <v>15</v>
      </c>
      <c r="C153" s="61">
        <v>915</v>
      </c>
      <c r="D153" s="58">
        <v>640915</v>
      </c>
      <c r="E153" s="76" t="s">
        <v>146</v>
      </c>
      <c r="F153" s="77" t="s">
        <v>870</v>
      </c>
      <c r="G153" s="77" t="s">
        <v>456</v>
      </c>
      <c r="H153" s="77" t="str">
        <f t="shared" si="2"/>
        <v>64</v>
      </c>
    </row>
    <row r="154" spans="1:8">
      <c r="A154" s="47"/>
      <c r="B154" s="58">
        <v>16</v>
      </c>
      <c r="C154" s="61">
        <v>916</v>
      </c>
      <c r="D154" s="58">
        <v>640916</v>
      </c>
      <c r="E154" s="76" t="s">
        <v>147</v>
      </c>
      <c r="F154" s="77" t="s">
        <v>871</v>
      </c>
      <c r="G154" s="77" t="s">
        <v>457</v>
      </c>
      <c r="H154" s="77" t="str">
        <f t="shared" si="2"/>
        <v>64</v>
      </c>
    </row>
    <row r="155" spans="1:8">
      <c r="A155" s="47"/>
      <c r="B155" s="58">
        <v>17</v>
      </c>
      <c r="C155" s="61">
        <v>917</v>
      </c>
      <c r="D155" s="58">
        <v>640917</v>
      </c>
      <c r="E155" s="76" t="s">
        <v>148</v>
      </c>
      <c r="F155" s="77" t="s">
        <v>872</v>
      </c>
      <c r="G155" s="77" t="s">
        <v>458</v>
      </c>
      <c r="H155" s="77" t="str">
        <f t="shared" si="2"/>
        <v>64</v>
      </c>
    </row>
    <row r="156" spans="1:8">
      <c r="A156" s="47"/>
      <c r="B156" s="58">
        <v>18</v>
      </c>
      <c r="C156" s="61">
        <v>918</v>
      </c>
      <c r="D156" s="58">
        <v>640918</v>
      </c>
      <c r="E156" s="76" t="s">
        <v>149</v>
      </c>
      <c r="F156" s="77" t="s">
        <v>873</v>
      </c>
      <c r="G156" s="77" t="s">
        <v>459</v>
      </c>
      <c r="H156" s="77" t="str">
        <f t="shared" si="2"/>
        <v>64</v>
      </c>
    </row>
    <row r="157" spans="1:8">
      <c r="A157" s="47"/>
      <c r="B157" s="58">
        <v>19</v>
      </c>
      <c r="C157" s="61">
        <v>919</v>
      </c>
      <c r="D157" s="58">
        <v>640919</v>
      </c>
      <c r="E157" s="76" t="s">
        <v>150</v>
      </c>
      <c r="F157" s="77" t="s">
        <v>874</v>
      </c>
      <c r="G157" s="77" t="s">
        <v>460</v>
      </c>
      <c r="H157" s="77" t="str">
        <f t="shared" si="2"/>
        <v>64</v>
      </c>
    </row>
    <row r="158" spans="1:8">
      <c r="A158" s="47"/>
      <c r="B158" s="58">
        <v>20</v>
      </c>
      <c r="C158" s="61">
        <v>920</v>
      </c>
      <c r="D158" s="58">
        <v>640920</v>
      </c>
      <c r="E158" s="76" t="s">
        <v>151</v>
      </c>
      <c r="F158" s="77" t="s">
        <v>875</v>
      </c>
      <c r="G158" s="77" t="s">
        <v>461</v>
      </c>
      <c r="H158" s="77" t="str">
        <f t="shared" si="2"/>
        <v>64</v>
      </c>
    </row>
    <row r="159" spans="1:8">
      <c r="A159" s="47"/>
      <c r="B159" s="58">
        <v>21</v>
      </c>
      <c r="C159" s="61">
        <v>921</v>
      </c>
      <c r="D159" s="58">
        <v>640921</v>
      </c>
      <c r="E159" s="76" t="s">
        <v>152</v>
      </c>
      <c r="F159" s="77" t="s">
        <v>876</v>
      </c>
      <c r="G159" s="77" t="s">
        <v>462</v>
      </c>
      <c r="H159" s="77" t="str">
        <f t="shared" si="2"/>
        <v>64</v>
      </c>
    </row>
    <row r="160" spans="1:8">
      <c r="A160" s="47"/>
      <c r="B160" s="58">
        <v>22</v>
      </c>
      <c r="C160" s="61">
        <v>922</v>
      </c>
      <c r="D160" s="58">
        <v>640922</v>
      </c>
      <c r="E160" s="76" t="s">
        <v>153</v>
      </c>
      <c r="F160" s="77" t="s">
        <v>877</v>
      </c>
      <c r="G160" s="77" t="s">
        <v>463</v>
      </c>
      <c r="H160" s="77" t="str">
        <f t="shared" si="2"/>
        <v>64</v>
      </c>
    </row>
    <row r="161" spans="1:8">
      <c r="A161" s="47"/>
      <c r="B161" s="58">
        <v>23</v>
      </c>
      <c r="C161" s="61">
        <v>923</v>
      </c>
      <c r="D161" s="58">
        <v>640923</v>
      </c>
      <c r="E161" s="76" t="s">
        <v>154</v>
      </c>
      <c r="F161" s="77" t="s">
        <v>878</v>
      </c>
      <c r="G161" s="77" t="s">
        <v>464</v>
      </c>
      <c r="H161" s="77" t="str">
        <f t="shared" si="2"/>
        <v>64</v>
      </c>
    </row>
    <row r="162" spans="1:8">
      <c r="A162" s="47"/>
      <c r="B162" s="58">
        <v>24</v>
      </c>
      <c r="C162" s="61">
        <v>924</v>
      </c>
      <c r="D162" s="58">
        <v>640924</v>
      </c>
      <c r="E162" s="76" t="s">
        <v>155</v>
      </c>
      <c r="F162" s="77" t="s">
        <v>879</v>
      </c>
      <c r="G162" s="77" t="s">
        <v>465</v>
      </c>
      <c r="H162" s="77" t="str">
        <f t="shared" si="2"/>
        <v>64</v>
      </c>
    </row>
    <row r="163" spans="1:8">
      <c r="A163" s="47"/>
      <c r="B163" s="58">
        <v>25</v>
      </c>
      <c r="C163" s="61">
        <v>925</v>
      </c>
      <c r="D163" s="58">
        <v>640925</v>
      </c>
      <c r="E163" s="76" t="s">
        <v>156</v>
      </c>
      <c r="F163" s="77" t="s">
        <v>880</v>
      </c>
      <c r="G163" s="77" t="s">
        <v>466</v>
      </c>
      <c r="H163" s="77" t="str">
        <f t="shared" si="2"/>
        <v>64</v>
      </c>
    </row>
    <row r="164" spans="1:8">
      <c r="A164" s="47"/>
      <c r="B164" s="58">
        <v>26</v>
      </c>
      <c r="C164" s="61">
        <v>926</v>
      </c>
      <c r="D164" s="58">
        <v>640926</v>
      </c>
      <c r="E164" s="76" t="s">
        <v>157</v>
      </c>
      <c r="F164" s="77" t="s">
        <v>881</v>
      </c>
      <c r="G164" s="77" t="s">
        <v>467</v>
      </c>
      <c r="H164" s="77" t="str">
        <f t="shared" si="2"/>
        <v>64</v>
      </c>
    </row>
    <row r="165" spans="1:8">
      <c r="A165" s="47"/>
      <c r="B165" s="58">
        <v>27</v>
      </c>
      <c r="C165" s="61">
        <v>927</v>
      </c>
      <c r="D165" s="58">
        <v>640927</v>
      </c>
      <c r="E165" s="76" t="s">
        <v>158</v>
      </c>
      <c r="F165" s="77" t="s">
        <v>882</v>
      </c>
      <c r="G165" s="77" t="s">
        <v>468</v>
      </c>
      <c r="H165" s="77" t="str">
        <f t="shared" si="2"/>
        <v>64</v>
      </c>
    </row>
    <row r="166" spans="1:8">
      <c r="A166" s="47"/>
      <c r="B166" s="58">
        <v>28</v>
      </c>
      <c r="C166" s="61">
        <v>928</v>
      </c>
      <c r="D166" s="58">
        <v>640928</v>
      </c>
      <c r="E166" s="76" t="s">
        <v>159</v>
      </c>
      <c r="F166" s="77" t="s">
        <v>883</v>
      </c>
      <c r="G166" s="77" t="s">
        <v>469</v>
      </c>
      <c r="H166" s="77" t="str">
        <f t="shared" si="2"/>
        <v>64</v>
      </c>
    </row>
    <row r="167" spans="1:8">
      <c r="A167" s="47"/>
      <c r="B167" s="58">
        <v>29</v>
      </c>
      <c r="C167" s="61">
        <v>929</v>
      </c>
      <c r="D167" s="58">
        <v>640929</v>
      </c>
      <c r="E167" s="76" t="s">
        <v>160</v>
      </c>
      <c r="F167" s="77" t="s">
        <v>884</v>
      </c>
      <c r="G167" s="77" t="s">
        <v>470</v>
      </c>
      <c r="H167" s="77" t="str">
        <f t="shared" si="2"/>
        <v>64</v>
      </c>
    </row>
    <row r="168" spans="1:8">
      <c r="A168" s="47"/>
      <c r="B168" s="58">
        <v>30</v>
      </c>
      <c r="C168" s="61">
        <v>930</v>
      </c>
      <c r="D168" s="58">
        <v>640930</v>
      </c>
      <c r="E168" s="76" t="s">
        <v>161</v>
      </c>
      <c r="F168" s="77" t="s">
        <v>885</v>
      </c>
      <c r="G168" s="77" t="s">
        <v>471</v>
      </c>
      <c r="H168" s="77" t="str">
        <f t="shared" si="2"/>
        <v>64</v>
      </c>
    </row>
    <row r="169" spans="1:8">
      <c r="A169" s="47"/>
      <c r="B169" s="58">
        <v>31</v>
      </c>
      <c r="C169" s="61">
        <v>931</v>
      </c>
      <c r="D169" s="58">
        <v>640931</v>
      </c>
      <c r="E169" s="76" t="s">
        <v>162</v>
      </c>
      <c r="F169" s="77" t="s">
        <v>886</v>
      </c>
      <c r="G169" s="77" t="s">
        <v>472</v>
      </c>
      <c r="H169" s="77" t="str">
        <f t="shared" si="2"/>
        <v>64</v>
      </c>
    </row>
    <row r="170" spans="1:8">
      <c r="A170" s="47"/>
      <c r="B170" s="58">
        <v>32</v>
      </c>
      <c r="C170" s="61">
        <v>932</v>
      </c>
      <c r="D170" s="58">
        <v>640932</v>
      </c>
      <c r="E170" s="76" t="s">
        <v>163</v>
      </c>
      <c r="F170" s="77" t="s">
        <v>887</v>
      </c>
      <c r="G170" s="77" t="s">
        <v>473</v>
      </c>
      <c r="H170" s="77" t="str">
        <f t="shared" si="2"/>
        <v>64</v>
      </c>
    </row>
    <row r="171" spans="1:8">
      <c r="A171" s="47"/>
      <c r="B171" s="58">
        <v>33</v>
      </c>
      <c r="C171" s="61">
        <v>933</v>
      </c>
      <c r="D171" s="58">
        <v>640933</v>
      </c>
      <c r="E171" s="76" t="s">
        <v>337</v>
      </c>
      <c r="F171" s="77" t="s">
        <v>888</v>
      </c>
      <c r="G171" s="77" t="s">
        <v>474</v>
      </c>
      <c r="H171" s="77" t="str">
        <f t="shared" si="2"/>
        <v>64</v>
      </c>
    </row>
    <row r="172" spans="1:8">
      <c r="A172" s="47"/>
      <c r="B172" s="58">
        <v>34</v>
      </c>
      <c r="C172" s="61">
        <v>934</v>
      </c>
      <c r="D172" s="58">
        <v>640934</v>
      </c>
      <c r="E172" s="76" t="s">
        <v>164</v>
      </c>
      <c r="F172" s="77" t="s">
        <v>889</v>
      </c>
      <c r="G172" s="77" t="s">
        <v>475</v>
      </c>
      <c r="H172" s="77" t="str">
        <f t="shared" si="2"/>
        <v>64</v>
      </c>
    </row>
    <row r="173" spans="1:8">
      <c r="A173" s="47"/>
      <c r="B173" s="58">
        <v>35</v>
      </c>
      <c r="C173" s="61">
        <v>935</v>
      </c>
      <c r="D173" s="58">
        <v>640935</v>
      </c>
      <c r="E173" s="76" t="s">
        <v>165</v>
      </c>
      <c r="F173" s="77" t="s">
        <v>890</v>
      </c>
      <c r="G173" s="77" t="s">
        <v>476</v>
      </c>
      <c r="H173" s="77" t="str">
        <f t="shared" si="2"/>
        <v>64</v>
      </c>
    </row>
    <row r="174" spans="1:8">
      <c r="A174" s="47"/>
      <c r="B174" s="58">
        <v>36</v>
      </c>
      <c r="C174" s="61">
        <v>936</v>
      </c>
      <c r="D174" s="58">
        <v>640936</v>
      </c>
      <c r="E174" s="76" t="s">
        <v>166</v>
      </c>
      <c r="F174" s="77" t="s">
        <v>891</v>
      </c>
      <c r="G174" s="77" t="s">
        <v>477</v>
      </c>
      <c r="H174" s="77" t="str">
        <f t="shared" si="2"/>
        <v>64</v>
      </c>
    </row>
    <row r="175" spans="1:8">
      <c r="A175" s="47"/>
      <c r="B175" s="58">
        <v>37</v>
      </c>
      <c r="C175" s="61">
        <v>937</v>
      </c>
      <c r="D175" s="58">
        <v>640937</v>
      </c>
      <c r="E175" s="76" t="s">
        <v>167</v>
      </c>
      <c r="F175" s="77" t="s">
        <v>892</v>
      </c>
      <c r="G175" s="77" t="s">
        <v>478</v>
      </c>
      <c r="H175" s="77" t="str">
        <f t="shared" si="2"/>
        <v>64</v>
      </c>
    </row>
    <row r="176" spans="1:8">
      <c r="A176" s="47"/>
      <c r="B176" s="58">
        <v>38</v>
      </c>
      <c r="C176" s="61">
        <v>938</v>
      </c>
      <c r="D176" s="58">
        <v>640938</v>
      </c>
      <c r="E176" s="76" t="s">
        <v>168</v>
      </c>
      <c r="F176" s="77" t="s">
        <v>893</v>
      </c>
      <c r="G176" s="77" t="s">
        <v>479</v>
      </c>
      <c r="H176" s="77" t="str">
        <f t="shared" si="2"/>
        <v>64</v>
      </c>
    </row>
    <row r="177" spans="1:8">
      <c r="A177" s="47"/>
      <c r="B177" s="58">
        <v>39</v>
      </c>
      <c r="C177" s="61">
        <v>939</v>
      </c>
      <c r="D177" s="58">
        <v>640939</v>
      </c>
      <c r="E177" s="76" t="s">
        <v>169</v>
      </c>
      <c r="F177" s="77" t="s">
        <v>894</v>
      </c>
      <c r="G177" s="77" t="s">
        <v>480</v>
      </c>
      <c r="H177" s="77" t="str">
        <f t="shared" si="2"/>
        <v>64</v>
      </c>
    </row>
    <row r="178" spans="1:8">
      <c r="A178" s="47"/>
      <c r="B178" s="58">
        <v>40</v>
      </c>
      <c r="C178" s="61">
        <v>940</v>
      </c>
      <c r="D178" s="58">
        <v>640940</v>
      </c>
      <c r="E178" s="76" t="s">
        <v>170</v>
      </c>
      <c r="F178" s="77" t="s">
        <v>895</v>
      </c>
      <c r="G178" s="77" t="s">
        <v>481</v>
      </c>
      <c r="H178" s="77" t="str">
        <f t="shared" si="2"/>
        <v>64</v>
      </c>
    </row>
    <row r="179" spans="1:8">
      <c r="A179" s="47"/>
      <c r="B179" s="58">
        <v>41</v>
      </c>
      <c r="C179" s="61">
        <v>941</v>
      </c>
      <c r="D179" s="58">
        <v>640941</v>
      </c>
      <c r="E179" s="76" t="s">
        <v>171</v>
      </c>
      <c r="F179" s="77" t="s">
        <v>896</v>
      </c>
      <c r="G179" s="77" t="s">
        <v>482</v>
      </c>
      <c r="H179" s="77" t="str">
        <f t="shared" si="2"/>
        <v>64</v>
      </c>
    </row>
    <row r="180" spans="1:8">
      <c r="A180" s="47"/>
      <c r="B180" s="58">
        <v>42</v>
      </c>
      <c r="C180" s="61">
        <v>942</v>
      </c>
      <c r="D180" s="58">
        <v>640942</v>
      </c>
      <c r="E180" s="76" t="s">
        <v>897</v>
      </c>
      <c r="F180" s="77" t="s">
        <v>898</v>
      </c>
      <c r="G180" s="77" t="s">
        <v>1104</v>
      </c>
      <c r="H180" s="77" t="str">
        <f t="shared" si="2"/>
        <v>64</v>
      </c>
    </row>
    <row r="181" spans="1:8">
      <c r="A181" s="47"/>
      <c r="B181" s="58">
        <v>43</v>
      </c>
      <c r="C181" s="61">
        <v>943</v>
      </c>
      <c r="D181" s="58">
        <v>640943</v>
      </c>
      <c r="E181" s="76" t="s">
        <v>172</v>
      </c>
      <c r="F181" s="77" t="s">
        <v>899</v>
      </c>
      <c r="G181" s="77" t="s">
        <v>483</v>
      </c>
      <c r="H181" s="77" t="str">
        <f t="shared" si="2"/>
        <v>64</v>
      </c>
    </row>
    <row r="182" spans="1:8">
      <c r="A182" s="47"/>
      <c r="B182" s="58">
        <v>44</v>
      </c>
      <c r="C182" s="61">
        <v>944</v>
      </c>
      <c r="D182" s="58">
        <v>640944</v>
      </c>
      <c r="E182" s="76" t="s">
        <v>329</v>
      </c>
      <c r="F182" s="77" t="s">
        <v>900</v>
      </c>
      <c r="G182" s="77" t="s">
        <v>484</v>
      </c>
      <c r="H182" s="77" t="str">
        <f t="shared" si="2"/>
        <v>64</v>
      </c>
    </row>
    <row r="183" spans="1:8">
      <c r="A183" s="47"/>
      <c r="B183" s="58">
        <v>45</v>
      </c>
      <c r="C183" s="61">
        <v>945</v>
      </c>
      <c r="D183" s="58">
        <v>640945</v>
      </c>
      <c r="E183" s="76" t="s">
        <v>901</v>
      </c>
      <c r="F183" s="77" t="s">
        <v>902</v>
      </c>
      <c r="G183" s="77" t="s">
        <v>1105</v>
      </c>
      <c r="H183" s="77" t="str">
        <f t="shared" si="2"/>
        <v>64</v>
      </c>
    </row>
    <row r="184" spans="1:8">
      <c r="A184" s="47"/>
      <c r="B184" s="58">
        <v>46</v>
      </c>
      <c r="C184" s="61">
        <v>946</v>
      </c>
      <c r="D184" s="58">
        <v>640946</v>
      </c>
      <c r="E184" s="76" t="s">
        <v>903</v>
      </c>
      <c r="F184" s="77" t="s">
        <v>904</v>
      </c>
      <c r="G184" s="77" t="s">
        <v>1106</v>
      </c>
      <c r="H184" s="77" t="str">
        <f t="shared" si="2"/>
        <v>64</v>
      </c>
    </row>
    <row r="185" spans="1:8">
      <c r="A185" s="47"/>
      <c r="B185" s="58">
        <v>47</v>
      </c>
      <c r="C185" s="61">
        <v>947</v>
      </c>
      <c r="D185" s="58">
        <v>640947</v>
      </c>
      <c r="E185" s="76" t="s">
        <v>905</v>
      </c>
      <c r="F185" s="77" t="s">
        <v>906</v>
      </c>
      <c r="G185" s="77" t="s">
        <v>1107</v>
      </c>
      <c r="H185" s="77" t="str">
        <f t="shared" si="2"/>
        <v>64</v>
      </c>
    </row>
    <row r="186" spans="1:8">
      <c r="A186" s="47"/>
      <c r="B186" s="58">
        <v>48</v>
      </c>
      <c r="C186" s="61">
        <v>948</v>
      </c>
      <c r="D186" s="58">
        <v>640948</v>
      </c>
      <c r="E186" s="76" t="s">
        <v>907</v>
      </c>
      <c r="F186" s="77" t="s">
        <v>908</v>
      </c>
      <c r="G186" s="77" t="s">
        <v>1108</v>
      </c>
      <c r="H186" s="77" t="str">
        <f t="shared" si="2"/>
        <v>64</v>
      </c>
    </row>
    <row r="187" spans="1:8">
      <c r="A187" s="47"/>
      <c r="B187" s="58">
        <v>49</v>
      </c>
      <c r="C187" s="61">
        <v>949</v>
      </c>
      <c r="D187" s="58">
        <v>640949</v>
      </c>
      <c r="E187" s="76" t="s">
        <v>909</v>
      </c>
      <c r="F187" s="77" t="s">
        <v>910</v>
      </c>
      <c r="G187" s="77" t="s">
        <v>1109</v>
      </c>
      <c r="H187" s="77" t="str">
        <f t="shared" si="2"/>
        <v>64</v>
      </c>
    </row>
    <row r="188" spans="1:8">
      <c r="A188" s="47"/>
      <c r="B188" s="58">
        <v>50</v>
      </c>
      <c r="C188" s="61">
        <v>950</v>
      </c>
      <c r="D188" s="58">
        <v>640950</v>
      </c>
      <c r="E188" s="76" t="s">
        <v>911</v>
      </c>
      <c r="F188" s="77" t="s">
        <v>912</v>
      </c>
      <c r="G188" s="77" t="s">
        <v>1110</v>
      </c>
      <c r="H188" s="77" t="str">
        <f t="shared" si="2"/>
        <v>64</v>
      </c>
    </row>
    <row r="189" spans="1:8">
      <c r="A189" s="47"/>
      <c r="B189" s="58">
        <v>51</v>
      </c>
      <c r="C189" s="61">
        <v>951</v>
      </c>
      <c r="D189" s="58">
        <v>640951</v>
      </c>
      <c r="E189" s="76" t="s">
        <v>913</v>
      </c>
      <c r="F189" s="77" t="s">
        <v>914</v>
      </c>
      <c r="G189" s="77" t="s">
        <v>1111</v>
      </c>
      <c r="H189" s="77" t="str">
        <f t="shared" si="2"/>
        <v>64</v>
      </c>
    </row>
    <row r="190" spans="1:8">
      <c r="A190" s="47"/>
      <c r="B190" s="58">
        <v>52</v>
      </c>
      <c r="C190" s="61">
        <v>952</v>
      </c>
      <c r="D190" s="58">
        <v>640952</v>
      </c>
      <c r="E190" s="76" t="s">
        <v>338</v>
      </c>
      <c r="F190" s="77" t="s">
        <v>915</v>
      </c>
      <c r="G190" s="77" t="s">
        <v>916</v>
      </c>
      <c r="H190" s="77" t="str">
        <f t="shared" si="2"/>
        <v>64</v>
      </c>
    </row>
    <row r="191" spans="1:8">
      <c r="A191" s="47"/>
      <c r="B191" s="58">
        <v>53</v>
      </c>
      <c r="C191" s="61">
        <v>953</v>
      </c>
      <c r="D191" s="58">
        <v>640953</v>
      </c>
      <c r="E191" s="76" t="s">
        <v>339</v>
      </c>
      <c r="F191" s="77" t="s">
        <v>917</v>
      </c>
      <c r="G191" s="77" t="s">
        <v>918</v>
      </c>
      <c r="H191" s="77" t="str">
        <f t="shared" si="2"/>
        <v>64</v>
      </c>
    </row>
    <row r="192" spans="1:8">
      <c r="A192" s="47"/>
      <c r="B192" s="58">
        <v>54</v>
      </c>
      <c r="C192" s="61">
        <v>954</v>
      </c>
      <c r="D192" s="58">
        <v>640954</v>
      </c>
      <c r="E192" s="76" t="s">
        <v>340</v>
      </c>
      <c r="F192" s="77" t="s">
        <v>919</v>
      </c>
      <c r="G192" s="77" t="s">
        <v>485</v>
      </c>
      <c r="H192" s="77" t="str">
        <f t="shared" si="2"/>
        <v>64</v>
      </c>
    </row>
    <row r="193" spans="1:8">
      <c r="A193" s="47"/>
      <c r="B193" s="58">
        <v>55</v>
      </c>
      <c r="C193" s="61">
        <v>955</v>
      </c>
      <c r="D193" s="58">
        <v>640955</v>
      </c>
      <c r="E193" s="76" t="s">
        <v>173</v>
      </c>
      <c r="F193" s="77" t="s">
        <v>920</v>
      </c>
      <c r="G193" s="77" t="s">
        <v>486</v>
      </c>
      <c r="H193" s="77" t="str">
        <f t="shared" si="2"/>
        <v>64</v>
      </c>
    </row>
    <row r="194" spans="1:8">
      <c r="A194" s="47"/>
      <c r="B194" s="58">
        <v>56</v>
      </c>
      <c r="C194" s="61">
        <v>956</v>
      </c>
      <c r="D194" s="58">
        <v>640956</v>
      </c>
      <c r="E194" s="76" t="s">
        <v>174</v>
      </c>
      <c r="F194" s="77" t="s">
        <v>921</v>
      </c>
      <c r="G194" s="77" t="s">
        <v>487</v>
      </c>
      <c r="H194" s="77" t="str">
        <f t="shared" si="2"/>
        <v>64</v>
      </c>
    </row>
    <row r="195" spans="1:8">
      <c r="A195" s="47"/>
      <c r="B195" s="58">
        <v>57</v>
      </c>
      <c r="C195" s="61">
        <v>957</v>
      </c>
      <c r="D195" s="58">
        <v>640957</v>
      </c>
      <c r="E195" s="76" t="s">
        <v>175</v>
      </c>
      <c r="F195" s="77" t="s">
        <v>922</v>
      </c>
      <c r="G195" s="77" t="s">
        <v>488</v>
      </c>
      <c r="H195" s="77" t="str">
        <f t="shared" si="2"/>
        <v>64</v>
      </c>
    </row>
    <row r="196" spans="1:8">
      <c r="A196" s="47"/>
      <c r="B196" s="58">
        <v>58</v>
      </c>
      <c r="C196" s="61">
        <v>958</v>
      </c>
      <c r="D196" s="58">
        <v>640958</v>
      </c>
      <c r="E196" s="76" t="s">
        <v>176</v>
      </c>
      <c r="F196" s="77" t="s">
        <v>923</v>
      </c>
      <c r="G196" s="77" t="s">
        <v>489</v>
      </c>
      <c r="H196" s="77" t="str">
        <f t="shared" ref="H196:H259" si="3">LEFT(D196,2)</f>
        <v>64</v>
      </c>
    </row>
    <row r="197" spans="1:8" ht="36">
      <c r="A197" s="49" t="s">
        <v>641</v>
      </c>
      <c r="B197" s="29" t="s">
        <v>26</v>
      </c>
      <c r="C197" s="62" t="s">
        <v>642</v>
      </c>
      <c r="D197" s="29" t="s">
        <v>643</v>
      </c>
      <c r="E197" s="72" t="s">
        <v>644</v>
      </c>
      <c r="F197" s="73" t="s">
        <v>645</v>
      </c>
      <c r="G197" s="73" t="s">
        <v>1094</v>
      </c>
      <c r="H197" s="73" t="str">
        <f t="shared" si="3"/>
        <v>MC</v>
      </c>
    </row>
    <row r="198" spans="1:8">
      <c r="A198" s="50" t="s">
        <v>924</v>
      </c>
      <c r="B198" s="66">
        <v>1</v>
      </c>
      <c r="C198" s="63">
        <v>1001</v>
      </c>
      <c r="D198" s="66">
        <v>731001</v>
      </c>
      <c r="E198" s="74" t="s">
        <v>1116</v>
      </c>
      <c r="F198" s="75" t="s">
        <v>925</v>
      </c>
      <c r="G198" s="75" t="s">
        <v>490</v>
      </c>
      <c r="H198" s="75" t="str">
        <f t="shared" si="3"/>
        <v>73</v>
      </c>
    </row>
    <row r="199" spans="1:8">
      <c r="A199" s="47" t="s">
        <v>926</v>
      </c>
      <c r="B199" s="58">
        <v>2</v>
      </c>
      <c r="C199" s="61">
        <v>1002</v>
      </c>
      <c r="D199" s="58">
        <v>731002</v>
      </c>
      <c r="E199" s="76" t="s">
        <v>177</v>
      </c>
      <c r="F199" s="77" t="s">
        <v>927</v>
      </c>
      <c r="G199" s="77" t="s">
        <v>491</v>
      </c>
      <c r="H199" s="77" t="str">
        <f t="shared" si="3"/>
        <v>73</v>
      </c>
    </row>
    <row r="200" spans="1:8">
      <c r="A200" s="47" t="s">
        <v>928</v>
      </c>
      <c r="B200" s="58">
        <v>3</v>
      </c>
      <c r="C200" s="61">
        <v>1003</v>
      </c>
      <c r="D200" s="58">
        <v>731003</v>
      </c>
      <c r="E200" s="74" t="s">
        <v>178</v>
      </c>
      <c r="F200" s="75" t="s">
        <v>929</v>
      </c>
      <c r="G200" s="75" t="s">
        <v>492</v>
      </c>
      <c r="H200" s="75" t="str">
        <f t="shared" si="3"/>
        <v>73</v>
      </c>
    </row>
    <row r="201" spans="1:8">
      <c r="A201" s="47"/>
      <c r="B201" s="58">
        <v>4</v>
      </c>
      <c r="C201" s="61">
        <v>1004</v>
      </c>
      <c r="D201" s="58">
        <v>731004</v>
      </c>
      <c r="E201" s="76" t="s">
        <v>179</v>
      </c>
      <c r="F201" s="77" t="s">
        <v>930</v>
      </c>
      <c r="G201" s="77" t="s">
        <v>493</v>
      </c>
      <c r="H201" s="77" t="str">
        <f t="shared" si="3"/>
        <v>73</v>
      </c>
    </row>
    <row r="202" spans="1:8">
      <c r="A202" s="47"/>
      <c r="B202" s="58">
        <v>5</v>
      </c>
      <c r="C202" s="61">
        <v>1005</v>
      </c>
      <c r="D202" s="58">
        <v>731005</v>
      </c>
      <c r="E202" s="76" t="s">
        <v>180</v>
      </c>
      <c r="F202" s="77" t="s">
        <v>931</v>
      </c>
      <c r="G202" s="77" t="s">
        <v>494</v>
      </c>
      <c r="H202" s="77" t="str">
        <f t="shared" si="3"/>
        <v>73</v>
      </c>
    </row>
    <row r="203" spans="1:8">
      <c r="A203" s="47"/>
      <c r="B203" s="58">
        <v>6</v>
      </c>
      <c r="C203" s="61">
        <v>1006</v>
      </c>
      <c r="D203" s="58">
        <v>731006</v>
      </c>
      <c r="E203" s="76" t="s">
        <v>181</v>
      </c>
      <c r="F203" s="77" t="s">
        <v>932</v>
      </c>
      <c r="G203" s="77" t="s">
        <v>495</v>
      </c>
      <c r="H203" s="77" t="str">
        <f t="shared" si="3"/>
        <v>73</v>
      </c>
    </row>
    <row r="204" spans="1:8">
      <c r="A204" s="47"/>
      <c r="B204" s="58">
        <v>7</v>
      </c>
      <c r="C204" s="61">
        <v>1007</v>
      </c>
      <c r="D204" s="58">
        <v>731007</v>
      </c>
      <c r="E204" s="76" t="s">
        <v>182</v>
      </c>
      <c r="F204" s="77" t="s">
        <v>933</v>
      </c>
      <c r="G204" s="77" t="s">
        <v>496</v>
      </c>
      <c r="H204" s="77" t="str">
        <f t="shared" si="3"/>
        <v>73</v>
      </c>
    </row>
    <row r="205" spans="1:8">
      <c r="A205" s="47"/>
      <c r="B205" s="58">
        <v>8</v>
      </c>
      <c r="C205" s="61">
        <v>1008</v>
      </c>
      <c r="D205" s="58">
        <v>731008</v>
      </c>
      <c r="E205" s="76" t="s">
        <v>497</v>
      </c>
      <c r="F205" s="77" t="s">
        <v>934</v>
      </c>
      <c r="G205" s="77" t="s">
        <v>498</v>
      </c>
      <c r="H205" s="77" t="str">
        <f t="shared" si="3"/>
        <v>73</v>
      </c>
    </row>
    <row r="206" spans="1:8">
      <c r="A206" s="47"/>
      <c r="B206" s="58">
        <v>9</v>
      </c>
      <c r="C206" s="61">
        <v>1009</v>
      </c>
      <c r="D206" s="58">
        <v>731009</v>
      </c>
      <c r="E206" s="76" t="s">
        <v>183</v>
      </c>
      <c r="F206" s="77" t="s">
        <v>935</v>
      </c>
      <c r="G206" s="77" t="s">
        <v>499</v>
      </c>
      <c r="H206" s="77" t="str">
        <f t="shared" si="3"/>
        <v>73</v>
      </c>
    </row>
    <row r="207" spans="1:8">
      <c r="A207" s="47"/>
      <c r="B207" s="58">
        <v>10</v>
      </c>
      <c r="C207" s="61">
        <v>1010</v>
      </c>
      <c r="D207" s="58">
        <v>731010</v>
      </c>
      <c r="E207" s="76" t="s">
        <v>184</v>
      </c>
      <c r="F207" s="77" t="s">
        <v>936</v>
      </c>
      <c r="G207" s="77" t="s">
        <v>500</v>
      </c>
      <c r="H207" s="77" t="str">
        <f t="shared" si="3"/>
        <v>73</v>
      </c>
    </row>
    <row r="208" spans="1:8">
      <c r="A208" s="47"/>
      <c r="B208" s="58">
        <v>11</v>
      </c>
      <c r="C208" s="61">
        <v>1011</v>
      </c>
      <c r="D208" s="58">
        <v>731011</v>
      </c>
      <c r="E208" s="76" t="s">
        <v>185</v>
      </c>
      <c r="F208" s="77" t="s">
        <v>937</v>
      </c>
      <c r="G208" s="77" t="s">
        <v>501</v>
      </c>
      <c r="H208" s="77" t="str">
        <f t="shared" si="3"/>
        <v>73</v>
      </c>
    </row>
    <row r="209" spans="1:8">
      <c r="A209" s="47"/>
      <c r="B209" s="58">
        <v>12</v>
      </c>
      <c r="C209" s="112">
        <v>1012</v>
      </c>
      <c r="D209" s="58">
        <v>731012</v>
      </c>
      <c r="E209" s="76" t="s">
        <v>186</v>
      </c>
      <c r="F209" s="77" t="s">
        <v>938</v>
      </c>
      <c r="G209" s="77" t="s">
        <v>502</v>
      </c>
      <c r="H209" s="77" t="str">
        <f t="shared" si="3"/>
        <v>73</v>
      </c>
    </row>
    <row r="210" spans="1:8">
      <c r="A210" s="46" t="s">
        <v>1123</v>
      </c>
      <c r="B210" s="65">
        <v>1</v>
      </c>
      <c r="C210" s="113">
        <v>1101</v>
      </c>
      <c r="D210" s="65">
        <v>551101</v>
      </c>
      <c r="E210" s="82" t="s">
        <v>187</v>
      </c>
      <c r="F210" s="83" t="s">
        <v>939</v>
      </c>
      <c r="G210" s="83" t="s">
        <v>503</v>
      </c>
      <c r="H210" s="83" t="str">
        <f t="shared" si="3"/>
        <v>55</v>
      </c>
    </row>
    <row r="211" spans="1:8">
      <c r="A211" s="47" t="s">
        <v>940</v>
      </c>
      <c r="B211" s="58">
        <v>2</v>
      </c>
      <c r="C211" s="112">
        <v>1102</v>
      </c>
      <c r="D211" s="58">
        <v>551102</v>
      </c>
      <c r="E211" s="76" t="s">
        <v>188</v>
      </c>
      <c r="F211" s="77" t="s">
        <v>941</v>
      </c>
      <c r="G211" s="77" t="s">
        <v>504</v>
      </c>
      <c r="H211" s="77" t="str">
        <f t="shared" si="3"/>
        <v>55</v>
      </c>
    </row>
    <row r="212" spans="1:8">
      <c r="A212" s="47" t="s">
        <v>942</v>
      </c>
      <c r="B212" s="58">
        <v>3</v>
      </c>
      <c r="C212" s="61">
        <v>1103</v>
      </c>
      <c r="D212" s="58">
        <v>551103</v>
      </c>
      <c r="E212" s="76" t="s">
        <v>189</v>
      </c>
      <c r="F212" s="77" t="s">
        <v>943</v>
      </c>
      <c r="G212" s="77" t="s">
        <v>505</v>
      </c>
      <c r="H212" s="77" t="str">
        <f t="shared" si="3"/>
        <v>55</v>
      </c>
    </row>
    <row r="213" spans="1:8">
      <c r="A213" s="47"/>
      <c r="B213" s="58">
        <v>4</v>
      </c>
      <c r="C213" s="61">
        <v>1104</v>
      </c>
      <c r="D213" s="58">
        <v>551104</v>
      </c>
      <c r="E213" s="76" t="s">
        <v>190</v>
      </c>
      <c r="F213" s="77" t="s">
        <v>944</v>
      </c>
      <c r="G213" s="77" t="s">
        <v>945</v>
      </c>
      <c r="H213" s="77" t="str">
        <f t="shared" si="3"/>
        <v>55</v>
      </c>
    </row>
    <row r="214" spans="1:8">
      <c r="A214" s="47"/>
      <c r="B214" s="58">
        <v>5</v>
      </c>
      <c r="C214" s="112">
        <v>1105</v>
      </c>
      <c r="D214" s="58">
        <v>551105</v>
      </c>
      <c r="E214" s="76" t="s">
        <v>191</v>
      </c>
      <c r="F214" s="77" t="s">
        <v>946</v>
      </c>
      <c r="G214" s="77" t="s">
        <v>947</v>
      </c>
      <c r="H214" s="77" t="str">
        <f t="shared" si="3"/>
        <v>55</v>
      </c>
    </row>
    <row r="215" spans="1:8">
      <c r="A215" s="46" t="s">
        <v>1122</v>
      </c>
      <c r="B215" s="65">
        <v>1</v>
      </c>
      <c r="C215" s="113">
        <v>1201</v>
      </c>
      <c r="D215" s="65">
        <v>721201</v>
      </c>
      <c r="E215" s="82" t="s">
        <v>192</v>
      </c>
      <c r="F215" s="83" t="s">
        <v>948</v>
      </c>
      <c r="G215" s="83" t="s">
        <v>506</v>
      </c>
      <c r="H215" s="83" t="str">
        <f t="shared" si="3"/>
        <v>72</v>
      </c>
    </row>
    <row r="216" spans="1:8">
      <c r="A216" s="47" t="s">
        <v>949</v>
      </c>
      <c r="B216" s="58">
        <v>2</v>
      </c>
      <c r="C216" s="112">
        <v>1202</v>
      </c>
      <c r="D216" s="58">
        <v>721202</v>
      </c>
      <c r="E216" s="76" t="s">
        <v>341</v>
      </c>
      <c r="F216" s="77" t="s">
        <v>950</v>
      </c>
      <c r="G216" s="77" t="s">
        <v>507</v>
      </c>
      <c r="H216" s="77" t="str">
        <f t="shared" si="3"/>
        <v>72</v>
      </c>
    </row>
    <row r="217" spans="1:8">
      <c r="A217" s="47" t="s">
        <v>789</v>
      </c>
      <c r="B217" s="58">
        <v>3</v>
      </c>
      <c r="C217" s="61">
        <v>1203</v>
      </c>
      <c r="D217" s="58">
        <v>721203</v>
      </c>
      <c r="E217" s="76" t="s">
        <v>193</v>
      </c>
      <c r="F217" s="77" t="s">
        <v>951</v>
      </c>
      <c r="G217" s="77" t="s">
        <v>508</v>
      </c>
      <c r="H217" s="77" t="str">
        <f t="shared" si="3"/>
        <v>72</v>
      </c>
    </row>
    <row r="218" spans="1:8">
      <c r="A218" s="47"/>
      <c r="B218" s="58">
        <v>4</v>
      </c>
      <c r="C218" s="61">
        <v>1204</v>
      </c>
      <c r="D218" s="58">
        <v>721204</v>
      </c>
      <c r="E218" s="76" t="s">
        <v>194</v>
      </c>
      <c r="F218" s="77" t="s">
        <v>952</v>
      </c>
      <c r="G218" s="77" t="s">
        <v>509</v>
      </c>
      <c r="H218" s="77" t="str">
        <f t="shared" si="3"/>
        <v>72</v>
      </c>
    </row>
    <row r="219" spans="1:8">
      <c r="A219" s="47"/>
      <c r="B219" s="58">
        <v>5</v>
      </c>
      <c r="C219" s="61">
        <v>1205</v>
      </c>
      <c r="D219" s="58">
        <v>721205</v>
      </c>
      <c r="E219" s="76" t="s">
        <v>195</v>
      </c>
      <c r="F219" s="77" t="s">
        <v>953</v>
      </c>
      <c r="G219" s="77" t="s">
        <v>510</v>
      </c>
      <c r="H219" s="77" t="str">
        <f t="shared" si="3"/>
        <v>72</v>
      </c>
    </row>
    <row r="220" spans="1:8">
      <c r="A220" s="47"/>
      <c r="B220" s="58">
        <v>6</v>
      </c>
      <c r="C220" s="61">
        <v>1206</v>
      </c>
      <c r="D220" s="58">
        <v>721206</v>
      </c>
      <c r="E220" s="76" t="s">
        <v>196</v>
      </c>
      <c r="F220" s="77" t="s">
        <v>954</v>
      </c>
      <c r="G220" s="77" t="s">
        <v>511</v>
      </c>
      <c r="H220" s="77" t="str">
        <f t="shared" si="3"/>
        <v>72</v>
      </c>
    </row>
    <row r="221" spans="1:8">
      <c r="A221" s="47"/>
      <c r="B221" s="58">
        <v>7</v>
      </c>
      <c r="C221" s="61">
        <v>1207</v>
      </c>
      <c r="D221" s="58">
        <v>721207</v>
      </c>
      <c r="E221" s="76" t="s">
        <v>197</v>
      </c>
      <c r="F221" s="77" t="s">
        <v>955</v>
      </c>
      <c r="G221" s="77" t="s">
        <v>512</v>
      </c>
      <c r="H221" s="77" t="str">
        <f t="shared" si="3"/>
        <v>72</v>
      </c>
    </row>
    <row r="222" spans="1:8">
      <c r="A222" s="47"/>
      <c r="B222" s="58">
        <v>8</v>
      </c>
      <c r="C222" s="61">
        <v>1208</v>
      </c>
      <c r="D222" s="58">
        <v>721208</v>
      </c>
      <c r="E222" s="76" t="s">
        <v>198</v>
      </c>
      <c r="F222" s="77" t="s">
        <v>956</v>
      </c>
      <c r="G222" s="77" t="s">
        <v>513</v>
      </c>
      <c r="H222" s="77" t="str">
        <f t="shared" si="3"/>
        <v>72</v>
      </c>
    </row>
    <row r="223" spans="1:8">
      <c r="A223" s="47"/>
      <c r="B223" s="58">
        <v>9</v>
      </c>
      <c r="C223" s="61">
        <v>1209</v>
      </c>
      <c r="D223" s="58">
        <v>721209</v>
      </c>
      <c r="E223" s="76" t="s">
        <v>199</v>
      </c>
      <c r="F223" s="77" t="s">
        <v>957</v>
      </c>
      <c r="G223" s="77" t="s">
        <v>514</v>
      </c>
      <c r="H223" s="77" t="str">
        <f t="shared" si="3"/>
        <v>72</v>
      </c>
    </row>
    <row r="224" spans="1:8">
      <c r="A224" s="47"/>
      <c r="B224" s="58">
        <v>10</v>
      </c>
      <c r="C224" s="61">
        <v>1210</v>
      </c>
      <c r="D224" s="58">
        <v>721210</v>
      </c>
      <c r="E224" s="76" t="s">
        <v>200</v>
      </c>
      <c r="F224" s="77" t="s">
        <v>958</v>
      </c>
      <c r="G224" s="77" t="s">
        <v>515</v>
      </c>
      <c r="H224" s="77" t="str">
        <f t="shared" si="3"/>
        <v>72</v>
      </c>
    </row>
    <row r="225" spans="1:8">
      <c r="A225" s="47"/>
      <c r="B225" s="58">
        <v>11</v>
      </c>
      <c r="C225" s="112">
        <v>1211</v>
      </c>
      <c r="D225" s="58">
        <v>721211</v>
      </c>
      <c r="E225" s="76" t="s">
        <v>201</v>
      </c>
      <c r="F225" s="77" t="s">
        <v>959</v>
      </c>
      <c r="G225" s="77" t="s">
        <v>516</v>
      </c>
      <c r="H225" s="77" t="str">
        <f t="shared" si="3"/>
        <v>72</v>
      </c>
    </row>
    <row r="226" spans="1:8">
      <c r="A226" s="46" t="s">
        <v>1121</v>
      </c>
      <c r="B226" s="65">
        <v>1</v>
      </c>
      <c r="C226" s="113">
        <v>1301</v>
      </c>
      <c r="D226" s="65">
        <v>711301</v>
      </c>
      <c r="E226" s="82" t="s">
        <v>202</v>
      </c>
      <c r="F226" s="83" t="s">
        <v>960</v>
      </c>
      <c r="G226" s="83" t="s">
        <v>961</v>
      </c>
      <c r="H226" s="83" t="str">
        <f t="shared" si="3"/>
        <v>71</v>
      </c>
    </row>
    <row r="227" spans="1:8">
      <c r="A227" s="47" t="s">
        <v>962</v>
      </c>
      <c r="B227" s="58">
        <v>2</v>
      </c>
      <c r="C227" s="112">
        <v>1302</v>
      </c>
      <c r="D227" s="58">
        <v>711302</v>
      </c>
      <c r="E227" s="76" t="s">
        <v>203</v>
      </c>
      <c r="F227" s="77" t="s">
        <v>963</v>
      </c>
      <c r="G227" s="77" t="s">
        <v>964</v>
      </c>
      <c r="H227" s="77" t="str">
        <f t="shared" si="3"/>
        <v>71</v>
      </c>
    </row>
    <row r="228" spans="1:8">
      <c r="A228" s="47" t="s">
        <v>789</v>
      </c>
      <c r="B228" s="58">
        <v>3</v>
      </c>
      <c r="C228" s="61">
        <v>1303</v>
      </c>
      <c r="D228" s="58">
        <v>711303</v>
      </c>
      <c r="E228" s="76" t="s">
        <v>204</v>
      </c>
      <c r="F228" s="77" t="s">
        <v>965</v>
      </c>
      <c r="G228" s="77" t="s">
        <v>966</v>
      </c>
      <c r="H228" s="77" t="str">
        <f t="shared" si="3"/>
        <v>71</v>
      </c>
    </row>
    <row r="229" spans="1:8">
      <c r="A229" s="47" t="s">
        <v>967</v>
      </c>
      <c r="B229" s="58">
        <v>4</v>
      </c>
      <c r="C229" s="61">
        <v>1304</v>
      </c>
      <c r="D229" s="58">
        <v>711304</v>
      </c>
      <c r="E229" s="76" t="s">
        <v>342</v>
      </c>
      <c r="F229" s="77" t="s">
        <v>968</v>
      </c>
      <c r="G229" s="77" t="s">
        <v>969</v>
      </c>
      <c r="H229" s="77" t="str">
        <f t="shared" si="3"/>
        <v>71</v>
      </c>
    </row>
    <row r="230" spans="1:8">
      <c r="A230" s="47" t="s">
        <v>970</v>
      </c>
      <c r="B230" s="58">
        <v>5</v>
      </c>
      <c r="C230" s="61">
        <v>1305</v>
      </c>
      <c r="D230" s="58">
        <v>711305</v>
      </c>
      <c r="E230" s="76" t="s">
        <v>205</v>
      </c>
      <c r="F230" s="77" t="s">
        <v>971</v>
      </c>
      <c r="G230" s="77" t="s">
        <v>972</v>
      </c>
      <c r="H230" s="77" t="str">
        <f t="shared" si="3"/>
        <v>71</v>
      </c>
    </row>
    <row r="231" spans="1:8">
      <c r="A231" s="47"/>
      <c r="B231" s="58">
        <v>6</v>
      </c>
      <c r="C231" s="61">
        <v>1306</v>
      </c>
      <c r="D231" s="58">
        <v>711306</v>
      </c>
      <c r="E231" s="76" t="s">
        <v>206</v>
      </c>
      <c r="F231" s="77" t="s">
        <v>973</v>
      </c>
      <c r="G231" s="77" t="s">
        <v>974</v>
      </c>
      <c r="H231" s="77" t="str">
        <f t="shared" si="3"/>
        <v>71</v>
      </c>
    </row>
    <row r="232" spans="1:8">
      <c r="A232" s="47"/>
      <c r="B232" s="58">
        <v>7</v>
      </c>
      <c r="C232" s="61">
        <v>1307</v>
      </c>
      <c r="D232" s="58">
        <v>711307</v>
      </c>
      <c r="E232" s="76" t="s">
        <v>207</v>
      </c>
      <c r="F232" s="77" t="s">
        <v>975</v>
      </c>
      <c r="G232" s="77" t="s">
        <v>976</v>
      </c>
      <c r="H232" s="77" t="str">
        <f t="shared" si="3"/>
        <v>71</v>
      </c>
    </row>
    <row r="233" spans="1:8">
      <c r="A233" s="47"/>
      <c r="B233" s="58">
        <v>8</v>
      </c>
      <c r="C233" s="61">
        <v>1308</v>
      </c>
      <c r="D233" s="58">
        <v>711308</v>
      </c>
      <c r="E233" s="76" t="s">
        <v>208</v>
      </c>
      <c r="F233" s="77" t="s">
        <v>977</v>
      </c>
      <c r="G233" s="77" t="s">
        <v>978</v>
      </c>
      <c r="H233" s="77" t="str">
        <f t="shared" si="3"/>
        <v>71</v>
      </c>
    </row>
    <row r="234" spans="1:8">
      <c r="A234" s="47"/>
      <c r="B234" s="58">
        <v>9</v>
      </c>
      <c r="C234" s="61">
        <v>1309</v>
      </c>
      <c r="D234" s="58">
        <v>711309</v>
      </c>
      <c r="E234" s="76" t="s">
        <v>209</v>
      </c>
      <c r="F234" s="77" t="s">
        <v>979</v>
      </c>
      <c r="G234" s="77" t="s">
        <v>980</v>
      </c>
      <c r="H234" s="77" t="str">
        <f t="shared" si="3"/>
        <v>71</v>
      </c>
    </row>
    <row r="235" spans="1:8">
      <c r="A235" s="47"/>
      <c r="B235" s="58">
        <v>10</v>
      </c>
      <c r="C235" s="61">
        <v>1310</v>
      </c>
      <c r="D235" s="58">
        <v>711310</v>
      </c>
      <c r="E235" s="76" t="s">
        <v>210</v>
      </c>
      <c r="F235" s="77" t="s">
        <v>981</v>
      </c>
      <c r="G235" s="77" t="s">
        <v>982</v>
      </c>
      <c r="H235" s="77" t="str">
        <f t="shared" si="3"/>
        <v>71</v>
      </c>
    </row>
    <row r="236" spans="1:8">
      <c r="A236" s="47"/>
      <c r="B236" s="58">
        <v>11</v>
      </c>
      <c r="C236" s="61">
        <v>1311</v>
      </c>
      <c r="D236" s="58">
        <v>711311</v>
      </c>
      <c r="E236" s="76" t="s">
        <v>211</v>
      </c>
      <c r="F236" s="77" t="s">
        <v>983</v>
      </c>
      <c r="G236" s="77" t="s">
        <v>984</v>
      </c>
      <c r="H236" s="77" t="str">
        <f t="shared" si="3"/>
        <v>71</v>
      </c>
    </row>
    <row r="237" spans="1:8">
      <c r="A237" s="47"/>
      <c r="B237" s="58">
        <v>12</v>
      </c>
      <c r="C237" s="61">
        <v>1312</v>
      </c>
      <c r="D237" s="58">
        <v>711312</v>
      </c>
      <c r="E237" s="76" t="s">
        <v>212</v>
      </c>
      <c r="F237" s="77" t="s">
        <v>985</v>
      </c>
      <c r="G237" s="77" t="s">
        <v>986</v>
      </c>
      <c r="H237" s="77" t="str">
        <f t="shared" si="3"/>
        <v>71</v>
      </c>
    </row>
    <row r="238" spans="1:8">
      <c r="A238" s="47"/>
      <c r="B238" s="58">
        <v>13</v>
      </c>
      <c r="C238" s="61">
        <v>1313</v>
      </c>
      <c r="D238" s="58">
        <v>711313</v>
      </c>
      <c r="E238" s="76" t="s">
        <v>213</v>
      </c>
      <c r="F238" s="77" t="s">
        <v>987</v>
      </c>
      <c r="G238" s="77" t="s">
        <v>988</v>
      </c>
      <c r="H238" s="77" t="str">
        <f t="shared" si="3"/>
        <v>71</v>
      </c>
    </row>
    <row r="239" spans="1:8" ht="36">
      <c r="A239" s="49" t="s">
        <v>641</v>
      </c>
      <c r="B239" s="29" t="s">
        <v>26</v>
      </c>
      <c r="C239" s="62" t="s">
        <v>642</v>
      </c>
      <c r="D239" s="29" t="s">
        <v>643</v>
      </c>
      <c r="E239" s="72" t="s">
        <v>644</v>
      </c>
      <c r="F239" s="73" t="s">
        <v>645</v>
      </c>
      <c r="G239" s="73" t="s">
        <v>1094</v>
      </c>
      <c r="H239" s="73" t="str">
        <f t="shared" si="3"/>
        <v>MC</v>
      </c>
    </row>
    <row r="240" spans="1:8">
      <c r="A240" s="50" t="s">
        <v>989</v>
      </c>
      <c r="B240" s="66">
        <v>1</v>
      </c>
      <c r="C240" s="63">
        <v>1401</v>
      </c>
      <c r="D240" s="66">
        <v>651401</v>
      </c>
      <c r="E240" s="74" t="s">
        <v>1117</v>
      </c>
      <c r="F240" s="75" t="s">
        <v>990</v>
      </c>
      <c r="G240" s="75" t="s">
        <v>517</v>
      </c>
      <c r="H240" s="75" t="str">
        <f t="shared" si="3"/>
        <v>65</v>
      </c>
    </row>
    <row r="241" spans="1:8">
      <c r="A241" s="47" t="s">
        <v>991</v>
      </c>
      <c r="B241" s="58">
        <v>2</v>
      </c>
      <c r="C241" s="61">
        <v>1402</v>
      </c>
      <c r="D241" s="58">
        <v>651402</v>
      </c>
      <c r="E241" s="76" t="s">
        <v>214</v>
      </c>
      <c r="F241" s="77" t="s">
        <v>992</v>
      </c>
      <c r="G241" s="77" t="s">
        <v>518</v>
      </c>
      <c r="H241" s="77" t="str">
        <f t="shared" si="3"/>
        <v>65</v>
      </c>
    </row>
    <row r="242" spans="1:8">
      <c r="A242" s="47" t="s">
        <v>993</v>
      </c>
      <c r="B242" s="58">
        <v>3</v>
      </c>
      <c r="C242" s="61">
        <v>1403</v>
      </c>
      <c r="D242" s="58">
        <v>651403</v>
      </c>
      <c r="E242" s="74" t="s">
        <v>215</v>
      </c>
      <c r="F242" s="75" t="s">
        <v>994</v>
      </c>
      <c r="G242" s="75" t="s">
        <v>519</v>
      </c>
      <c r="H242" s="75" t="str">
        <f t="shared" si="3"/>
        <v>65</v>
      </c>
    </row>
    <row r="243" spans="1:8">
      <c r="A243" s="47"/>
      <c r="B243" s="58">
        <v>4</v>
      </c>
      <c r="C243" s="61">
        <v>1404</v>
      </c>
      <c r="D243" s="58">
        <v>651404</v>
      </c>
      <c r="E243" s="76" t="s">
        <v>216</v>
      </c>
      <c r="F243" s="77" t="s">
        <v>995</v>
      </c>
      <c r="G243" s="77" t="s">
        <v>520</v>
      </c>
      <c r="H243" s="77" t="str">
        <f t="shared" si="3"/>
        <v>65</v>
      </c>
    </row>
    <row r="244" spans="1:8">
      <c r="A244" s="47"/>
      <c r="B244" s="58">
        <v>5</v>
      </c>
      <c r="C244" s="61">
        <v>1405</v>
      </c>
      <c r="D244" s="58">
        <v>651405</v>
      </c>
      <c r="E244" s="76" t="s">
        <v>217</v>
      </c>
      <c r="F244" s="77" t="s">
        <v>996</v>
      </c>
      <c r="G244" s="77" t="s">
        <v>521</v>
      </c>
      <c r="H244" s="77" t="str">
        <f t="shared" si="3"/>
        <v>65</v>
      </c>
    </row>
    <row r="245" spans="1:8">
      <c r="A245" s="47"/>
      <c r="B245" s="58">
        <v>6</v>
      </c>
      <c r="C245" s="61">
        <v>1406</v>
      </c>
      <c r="D245" s="58">
        <v>651406</v>
      </c>
      <c r="E245" s="76" t="s">
        <v>218</v>
      </c>
      <c r="F245" s="77" t="s">
        <v>997</v>
      </c>
      <c r="G245" s="77" t="s">
        <v>522</v>
      </c>
      <c r="H245" s="77" t="str">
        <f t="shared" si="3"/>
        <v>65</v>
      </c>
    </row>
    <row r="246" spans="1:8">
      <c r="A246" s="47"/>
      <c r="B246" s="58">
        <v>7</v>
      </c>
      <c r="C246" s="61">
        <v>1407</v>
      </c>
      <c r="D246" s="58">
        <v>651407</v>
      </c>
      <c r="E246" s="76" t="s">
        <v>219</v>
      </c>
      <c r="F246" s="77" t="s">
        <v>998</v>
      </c>
      <c r="G246" s="77" t="s">
        <v>523</v>
      </c>
      <c r="H246" s="77" t="str">
        <f t="shared" si="3"/>
        <v>65</v>
      </c>
    </row>
    <row r="247" spans="1:8">
      <c r="A247" s="47"/>
      <c r="B247" s="58">
        <v>8</v>
      </c>
      <c r="C247" s="61">
        <v>1408</v>
      </c>
      <c r="D247" s="58">
        <v>651408</v>
      </c>
      <c r="E247" s="76" t="s">
        <v>524</v>
      </c>
      <c r="F247" s="77" t="s">
        <v>999</v>
      </c>
      <c r="G247" s="77" t="s">
        <v>525</v>
      </c>
      <c r="H247" s="77" t="str">
        <f t="shared" si="3"/>
        <v>65</v>
      </c>
    </row>
    <row r="248" spans="1:8">
      <c r="A248" s="47"/>
      <c r="B248" s="58">
        <v>9</v>
      </c>
      <c r="C248" s="61">
        <v>1409</v>
      </c>
      <c r="D248" s="58">
        <v>651409</v>
      </c>
      <c r="E248" s="76" t="s">
        <v>316</v>
      </c>
      <c r="F248" s="77" t="s">
        <v>1000</v>
      </c>
      <c r="G248" s="77" t="s">
        <v>526</v>
      </c>
      <c r="H248" s="77" t="str">
        <f t="shared" si="3"/>
        <v>65</v>
      </c>
    </row>
    <row r="249" spans="1:8">
      <c r="A249" s="47"/>
      <c r="B249" s="58">
        <v>10</v>
      </c>
      <c r="C249" s="61">
        <v>1410</v>
      </c>
      <c r="D249" s="58">
        <v>651410</v>
      </c>
      <c r="E249" s="76" t="s">
        <v>220</v>
      </c>
      <c r="F249" s="77" t="s">
        <v>1001</v>
      </c>
      <c r="G249" s="77" t="s">
        <v>527</v>
      </c>
      <c r="H249" s="77" t="str">
        <f t="shared" si="3"/>
        <v>65</v>
      </c>
    </row>
    <row r="250" spans="1:8">
      <c r="A250" s="47"/>
      <c r="B250" s="58">
        <v>11</v>
      </c>
      <c r="C250" s="61">
        <v>1411</v>
      </c>
      <c r="D250" s="58">
        <v>651411</v>
      </c>
      <c r="E250" s="76" t="s">
        <v>221</v>
      </c>
      <c r="F250" s="77" t="s">
        <v>1002</v>
      </c>
      <c r="G250" s="77" t="s">
        <v>528</v>
      </c>
      <c r="H250" s="77" t="str">
        <f t="shared" si="3"/>
        <v>65</v>
      </c>
    </row>
    <row r="251" spans="1:8">
      <c r="A251" s="47"/>
      <c r="B251" s="58">
        <v>12</v>
      </c>
      <c r="C251" s="61">
        <v>1412</v>
      </c>
      <c r="D251" s="58">
        <v>651412</v>
      </c>
      <c r="E251" s="76" t="s">
        <v>222</v>
      </c>
      <c r="F251" s="77" t="s">
        <v>1003</v>
      </c>
      <c r="G251" s="77" t="s">
        <v>529</v>
      </c>
      <c r="H251" s="77" t="str">
        <f t="shared" si="3"/>
        <v>65</v>
      </c>
    </row>
    <row r="252" spans="1:8">
      <c r="A252" s="47"/>
      <c r="B252" s="58">
        <v>13</v>
      </c>
      <c r="C252" s="61">
        <v>1413</v>
      </c>
      <c r="D252" s="58">
        <v>651413</v>
      </c>
      <c r="E252" s="76" t="s">
        <v>223</v>
      </c>
      <c r="F252" s="77" t="s">
        <v>1004</v>
      </c>
      <c r="G252" s="77" t="s">
        <v>530</v>
      </c>
      <c r="H252" s="77" t="str">
        <f t="shared" si="3"/>
        <v>65</v>
      </c>
    </row>
    <row r="253" spans="1:8">
      <c r="A253" s="47"/>
      <c r="B253" s="58">
        <v>14</v>
      </c>
      <c r="C253" s="61">
        <v>1414</v>
      </c>
      <c r="D253" s="58">
        <v>651414</v>
      </c>
      <c r="E253" s="76" t="s">
        <v>224</v>
      </c>
      <c r="F253" s="77" t="s">
        <v>1005</v>
      </c>
      <c r="G253" s="77" t="s">
        <v>531</v>
      </c>
      <c r="H253" s="77" t="str">
        <f t="shared" si="3"/>
        <v>65</v>
      </c>
    </row>
    <row r="254" spans="1:8">
      <c r="A254" s="47"/>
      <c r="B254" s="58">
        <v>15</v>
      </c>
      <c r="C254" s="61">
        <v>1415</v>
      </c>
      <c r="D254" s="58">
        <v>651415</v>
      </c>
      <c r="E254" s="76" t="s">
        <v>225</v>
      </c>
      <c r="F254" s="77" t="s">
        <v>1006</v>
      </c>
      <c r="G254" s="77" t="s">
        <v>532</v>
      </c>
      <c r="H254" s="77" t="str">
        <f t="shared" si="3"/>
        <v>65</v>
      </c>
    </row>
    <row r="255" spans="1:8">
      <c r="A255" s="47"/>
      <c r="B255" s="58">
        <v>16</v>
      </c>
      <c r="C255" s="61">
        <v>1416</v>
      </c>
      <c r="D255" s="58">
        <v>651416</v>
      </c>
      <c r="E255" s="76" t="s">
        <v>226</v>
      </c>
      <c r="F255" s="77" t="s">
        <v>1007</v>
      </c>
      <c r="G255" s="77" t="s">
        <v>533</v>
      </c>
      <c r="H255" s="77" t="str">
        <f t="shared" si="3"/>
        <v>65</v>
      </c>
    </row>
    <row r="256" spans="1:8">
      <c r="A256" s="47"/>
      <c r="B256" s="58">
        <v>17</v>
      </c>
      <c r="C256" s="112">
        <v>1417</v>
      </c>
      <c r="D256" s="58">
        <v>651417</v>
      </c>
      <c r="E256" s="76" t="s">
        <v>227</v>
      </c>
      <c r="F256" s="77" t="s">
        <v>1008</v>
      </c>
      <c r="G256" s="77" t="s">
        <v>534</v>
      </c>
      <c r="H256" s="77" t="str">
        <f t="shared" si="3"/>
        <v>65</v>
      </c>
    </row>
    <row r="257" spans="1:8">
      <c r="A257" s="46" t="s">
        <v>1120</v>
      </c>
      <c r="B257" s="65">
        <v>1</v>
      </c>
      <c r="C257" s="113">
        <v>1501</v>
      </c>
      <c r="D257" s="65">
        <v>741501</v>
      </c>
      <c r="E257" s="82" t="s">
        <v>228</v>
      </c>
      <c r="F257" s="83" t="s">
        <v>1009</v>
      </c>
      <c r="G257" s="83" t="s">
        <v>535</v>
      </c>
      <c r="H257" s="83" t="str">
        <f t="shared" si="3"/>
        <v>74</v>
      </c>
    </row>
    <row r="258" spans="1:8">
      <c r="A258" s="47" t="s">
        <v>1010</v>
      </c>
      <c r="B258" s="58">
        <v>2</v>
      </c>
      <c r="C258" s="112">
        <v>1502</v>
      </c>
      <c r="D258" s="58">
        <v>741502</v>
      </c>
      <c r="E258" s="76" t="s">
        <v>229</v>
      </c>
      <c r="F258" s="77" t="s">
        <v>1011</v>
      </c>
      <c r="G258" s="77" t="s">
        <v>536</v>
      </c>
      <c r="H258" s="77" t="str">
        <f t="shared" si="3"/>
        <v>74</v>
      </c>
    </row>
    <row r="259" spans="1:8">
      <c r="A259" s="47" t="s">
        <v>1012</v>
      </c>
      <c r="B259" s="58">
        <v>3</v>
      </c>
      <c r="C259" s="61">
        <v>1503</v>
      </c>
      <c r="D259" s="58">
        <v>741503</v>
      </c>
      <c r="E259" s="76" t="s">
        <v>230</v>
      </c>
      <c r="F259" s="77" t="s">
        <v>1013</v>
      </c>
      <c r="G259" s="77" t="s">
        <v>537</v>
      </c>
      <c r="H259" s="77" t="str">
        <f t="shared" si="3"/>
        <v>74</v>
      </c>
    </row>
    <row r="260" spans="1:8">
      <c r="A260" s="47"/>
      <c r="B260" s="58">
        <v>4</v>
      </c>
      <c r="C260" s="61">
        <v>1504</v>
      </c>
      <c r="D260" s="58">
        <v>741504</v>
      </c>
      <c r="E260" s="76" t="s">
        <v>231</v>
      </c>
      <c r="F260" s="77" t="s">
        <v>1014</v>
      </c>
      <c r="G260" s="77" t="s">
        <v>538</v>
      </c>
      <c r="H260" s="77" t="str">
        <f t="shared" ref="H260:H320" si="4">LEFT(D260,2)</f>
        <v>74</v>
      </c>
    </row>
    <row r="261" spans="1:8">
      <c r="A261" s="47"/>
      <c r="B261" s="58">
        <v>5</v>
      </c>
      <c r="C261" s="61">
        <v>1505</v>
      </c>
      <c r="D261" s="58">
        <v>741505</v>
      </c>
      <c r="E261" s="76" t="s">
        <v>232</v>
      </c>
      <c r="F261" s="77" t="s">
        <v>1015</v>
      </c>
      <c r="G261" s="77" t="s">
        <v>539</v>
      </c>
      <c r="H261" s="77" t="str">
        <f t="shared" si="4"/>
        <v>74</v>
      </c>
    </row>
    <row r="262" spans="1:8">
      <c r="A262" s="47"/>
      <c r="B262" s="58">
        <v>6</v>
      </c>
      <c r="C262" s="61">
        <v>1506</v>
      </c>
      <c r="D262" s="58">
        <v>741506</v>
      </c>
      <c r="E262" s="76" t="s">
        <v>233</v>
      </c>
      <c r="F262" s="77" t="s">
        <v>1016</v>
      </c>
      <c r="G262" s="77" t="s">
        <v>540</v>
      </c>
      <c r="H262" s="77" t="str">
        <f t="shared" si="4"/>
        <v>74</v>
      </c>
    </row>
    <row r="263" spans="1:8">
      <c r="A263" s="47"/>
      <c r="B263" s="58">
        <v>7</v>
      </c>
      <c r="C263" s="61">
        <v>1508</v>
      </c>
      <c r="D263" s="58">
        <v>741507</v>
      </c>
      <c r="E263" s="76" t="s">
        <v>234</v>
      </c>
      <c r="F263" s="77" t="s">
        <v>1017</v>
      </c>
      <c r="G263" s="77" t="s">
        <v>541</v>
      </c>
      <c r="H263" s="77" t="str">
        <f t="shared" si="4"/>
        <v>74</v>
      </c>
    </row>
    <row r="264" spans="1:8">
      <c r="A264" s="47"/>
      <c r="B264" s="58">
        <v>8</v>
      </c>
      <c r="C264" s="112">
        <v>1510</v>
      </c>
      <c r="D264" s="58">
        <v>741508</v>
      </c>
      <c r="E264" s="76" t="s">
        <v>235</v>
      </c>
      <c r="F264" s="77" t="s">
        <v>1018</v>
      </c>
      <c r="G264" s="77" t="s">
        <v>542</v>
      </c>
      <c r="H264" s="77" t="str">
        <f t="shared" si="4"/>
        <v>74</v>
      </c>
    </row>
    <row r="265" spans="1:8">
      <c r="A265" s="46" t="s">
        <v>1119</v>
      </c>
      <c r="B265" s="65">
        <v>1</v>
      </c>
      <c r="C265" s="113">
        <v>1601</v>
      </c>
      <c r="D265" s="65">
        <v>671601</v>
      </c>
      <c r="E265" s="82" t="s">
        <v>236</v>
      </c>
      <c r="F265" s="83" t="s">
        <v>1019</v>
      </c>
      <c r="G265" s="83" t="s">
        <v>543</v>
      </c>
      <c r="H265" s="83" t="str">
        <f t="shared" si="4"/>
        <v>67</v>
      </c>
    </row>
    <row r="266" spans="1:8">
      <c r="A266" s="47" t="s">
        <v>1020</v>
      </c>
      <c r="B266" s="58">
        <v>2</v>
      </c>
      <c r="C266" s="112">
        <v>1602</v>
      </c>
      <c r="D266" s="58">
        <v>671602</v>
      </c>
      <c r="E266" s="76" t="s">
        <v>237</v>
      </c>
      <c r="F266" s="77" t="s">
        <v>1021</v>
      </c>
      <c r="G266" s="77" t="s">
        <v>544</v>
      </c>
      <c r="H266" s="77" t="str">
        <f t="shared" si="4"/>
        <v>67</v>
      </c>
    </row>
    <row r="267" spans="1:8">
      <c r="A267" s="47" t="s">
        <v>1022</v>
      </c>
      <c r="B267" s="58">
        <v>3</v>
      </c>
      <c r="C267" s="112">
        <v>1603</v>
      </c>
      <c r="D267" s="58">
        <v>671603</v>
      </c>
      <c r="E267" s="76" t="s">
        <v>238</v>
      </c>
      <c r="F267" s="77" t="s">
        <v>1023</v>
      </c>
      <c r="G267" s="77" t="s">
        <v>545</v>
      </c>
      <c r="H267" s="77" t="str">
        <f t="shared" si="4"/>
        <v>67</v>
      </c>
    </row>
    <row r="268" spans="1:8">
      <c r="A268" s="47"/>
      <c r="B268" s="58">
        <v>4</v>
      </c>
      <c r="C268" s="112">
        <v>1604</v>
      </c>
      <c r="D268" s="58">
        <v>671604</v>
      </c>
      <c r="E268" s="76" t="s">
        <v>239</v>
      </c>
      <c r="F268" s="77" t="s">
        <v>1024</v>
      </c>
      <c r="G268" s="77" t="s">
        <v>546</v>
      </c>
      <c r="H268" s="77" t="str">
        <f t="shared" si="4"/>
        <v>67</v>
      </c>
    </row>
    <row r="269" spans="1:8">
      <c r="A269" s="47"/>
      <c r="B269" s="58">
        <v>5</v>
      </c>
      <c r="C269" s="112">
        <v>1605</v>
      </c>
      <c r="D269" s="58">
        <v>671605</v>
      </c>
      <c r="E269" s="76" t="s">
        <v>240</v>
      </c>
      <c r="F269" s="77" t="s">
        <v>1025</v>
      </c>
      <c r="G269" s="77" t="s">
        <v>547</v>
      </c>
      <c r="H269" s="77" t="str">
        <f t="shared" si="4"/>
        <v>67</v>
      </c>
    </row>
    <row r="270" spans="1:8">
      <c r="A270" s="47"/>
      <c r="B270" s="58">
        <v>6</v>
      </c>
      <c r="C270" s="112">
        <v>1606</v>
      </c>
      <c r="D270" s="58">
        <v>671606</v>
      </c>
      <c r="E270" s="76" t="s">
        <v>241</v>
      </c>
      <c r="F270" s="77" t="s">
        <v>1026</v>
      </c>
      <c r="G270" s="77" t="s">
        <v>548</v>
      </c>
      <c r="H270" s="77" t="str">
        <f t="shared" si="4"/>
        <v>67</v>
      </c>
    </row>
    <row r="271" spans="1:8">
      <c r="A271" s="47"/>
      <c r="B271" s="58">
        <v>7</v>
      </c>
      <c r="C271" s="112">
        <v>1607</v>
      </c>
      <c r="D271" s="58">
        <v>671607</v>
      </c>
      <c r="E271" s="76" t="s">
        <v>242</v>
      </c>
      <c r="F271" s="77" t="s">
        <v>1027</v>
      </c>
      <c r="G271" s="77" t="s">
        <v>549</v>
      </c>
      <c r="H271" s="77" t="str">
        <f t="shared" si="4"/>
        <v>67</v>
      </c>
    </row>
    <row r="272" spans="1:8">
      <c r="A272" s="47"/>
      <c r="B272" s="58">
        <v>8</v>
      </c>
      <c r="C272" s="112">
        <v>1608</v>
      </c>
      <c r="D272" s="58">
        <v>671608</v>
      </c>
      <c r="E272" s="76" t="s">
        <v>243</v>
      </c>
      <c r="F272" s="77" t="s">
        <v>1028</v>
      </c>
      <c r="G272" s="77" t="s">
        <v>550</v>
      </c>
      <c r="H272" s="77" t="str">
        <f t="shared" si="4"/>
        <v>67</v>
      </c>
    </row>
    <row r="273" spans="1:8">
      <c r="A273" s="47"/>
      <c r="B273" s="58">
        <v>9</v>
      </c>
      <c r="C273" s="112">
        <v>1609</v>
      </c>
      <c r="D273" s="58">
        <v>671609</v>
      </c>
      <c r="E273" s="76" t="s">
        <v>244</v>
      </c>
      <c r="F273" s="77" t="s">
        <v>1029</v>
      </c>
      <c r="G273" s="77" t="s">
        <v>551</v>
      </c>
      <c r="H273" s="77" t="str">
        <f t="shared" si="4"/>
        <v>67</v>
      </c>
    </row>
    <row r="274" spans="1:8">
      <c r="A274" s="47"/>
      <c r="B274" s="58">
        <v>10</v>
      </c>
      <c r="C274" s="112">
        <v>1610</v>
      </c>
      <c r="D274" s="58">
        <v>671610</v>
      </c>
      <c r="E274" s="76" t="s">
        <v>245</v>
      </c>
      <c r="F274" s="77" t="s">
        <v>1030</v>
      </c>
      <c r="G274" s="77" t="s">
        <v>552</v>
      </c>
      <c r="H274" s="77" t="str">
        <f t="shared" si="4"/>
        <v>67</v>
      </c>
    </row>
    <row r="275" spans="1:8">
      <c r="A275" s="47"/>
      <c r="B275" s="58">
        <v>11</v>
      </c>
      <c r="C275" s="112">
        <v>1611</v>
      </c>
      <c r="D275" s="58">
        <v>671611</v>
      </c>
      <c r="E275" s="76" t="s">
        <v>246</v>
      </c>
      <c r="F275" s="77" t="s">
        <v>1031</v>
      </c>
      <c r="G275" s="77" t="s">
        <v>553</v>
      </c>
      <c r="H275" s="77" t="str">
        <f t="shared" si="4"/>
        <v>67</v>
      </c>
    </row>
    <row r="276" spans="1:8">
      <c r="A276" s="47"/>
      <c r="B276" s="58">
        <v>12</v>
      </c>
      <c r="C276" s="112">
        <v>1612</v>
      </c>
      <c r="D276" s="58">
        <v>671612</v>
      </c>
      <c r="E276" s="76" t="s">
        <v>247</v>
      </c>
      <c r="F276" s="77" t="s">
        <v>1032</v>
      </c>
      <c r="G276" s="77" t="s">
        <v>554</v>
      </c>
      <c r="H276" s="77" t="str">
        <f t="shared" si="4"/>
        <v>67</v>
      </c>
    </row>
    <row r="277" spans="1:8">
      <c r="A277" s="47"/>
      <c r="B277" s="58">
        <v>13</v>
      </c>
      <c r="C277" s="112">
        <v>1613</v>
      </c>
      <c r="D277" s="58">
        <v>671613</v>
      </c>
      <c r="E277" s="76" t="s">
        <v>248</v>
      </c>
      <c r="F277" s="77" t="s">
        <v>1033</v>
      </c>
      <c r="G277" s="77" t="s">
        <v>555</v>
      </c>
      <c r="H277" s="77" t="str">
        <f t="shared" si="4"/>
        <v>67</v>
      </c>
    </row>
    <row r="278" spans="1:8">
      <c r="A278" s="47"/>
      <c r="B278" s="58">
        <v>14</v>
      </c>
      <c r="C278" s="112">
        <v>1614</v>
      </c>
      <c r="D278" s="58">
        <v>671614</v>
      </c>
      <c r="E278" s="76" t="s">
        <v>249</v>
      </c>
      <c r="F278" s="77" t="s">
        <v>1034</v>
      </c>
      <c r="G278" s="77" t="s">
        <v>556</v>
      </c>
      <c r="H278" s="77" t="str">
        <f t="shared" si="4"/>
        <v>67</v>
      </c>
    </row>
    <row r="279" spans="1:8">
      <c r="A279" s="47"/>
      <c r="B279" s="58">
        <v>15</v>
      </c>
      <c r="C279" s="112">
        <v>1615</v>
      </c>
      <c r="D279" s="58">
        <v>671615</v>
      </c>
      <c r="E279" s="76" t="s">
        <v>250</v>
      </c>
      <c r="F279" s="77" t="s">
        <v>1035</v>
      </c>
      <c r="G279" s="77" t="s">
        <v>557</v>
      </c>
      <c r="H279" s="77" t="str">
        <f t="shared" si="4"/>
        <v>67</v>
      </c>
    </row>
    <row r="280" spans="1:8">
      <c r="A280" s="47"/>
      <c r="B280" s="58">
        <v>16</v>
      </c>
      <c r="C280" s="112">
        <v>1616</v>
      </c>
      <c r="D280" s="58">
        <v>671616</v>
      </c>
      <c r="E280" s="76" t="s">
        <v>251</v>
      </c>
      <c r="F280" s="77" t="s">
        <v>1036</v>
      </c>
      <c r="G280" s="77" t="s">
        <v>558</v>
      </c>
      <c r="H280" s="77" t="str">
        <f t="shared" si="4"/>
        <v>67</v>
      </c>
    </row>
    <row r="281" spans="1:8">
      <c r="A281" s="47"/>
      <c r="B281" s="58">
        <v>17</v>
      </c>
      <c r="C281" s="112">
        <v>1617</v>
      </c>
      <c r="D281" s="58">
        <v>671617</v>
      </c>
      <c r="E281" s="76" t="s">
        <v>252</v>
      </c>
      <c r="F281" s="77" t="s">
        <v>1037</v>
      </c>
      <c r="G281" s="77" t="s">
        <v>559</v>
      </c>
      <c r="H281" s="77" t="str">
        <f t="shared" si="4"/>
        <v>67</v>
      </c>
    </row>
    <row r="282" spans="1:8">
      <c r="A282" s="47"/>
      <c r="B282" s="58">
        <v>18</v>
      </c>
      <c r="C282" s="112">
        <v>1618</v>
      </c>
      <c r="D282" s="58">
        <v>671618</v>
      </c>
      <c r="E282" s="76" t="s">
        <v>253</v>
      </c>
      <c r="F282" s="77" t="s">
        <v>1038</v>
      </c>
      <c r="G282" s="77" t="s">
        <v>560</v>
      </c>
      <c r="H282" s="77" t="str">
        <f t="shared" si="4"/>
        <v>67</v>
      </c>
    </row>
    <row r="283" spans="1:8">
      <c r="A283" s="47"/>
      <c r="B283" s="58">
        <v>19</v>
      </c>
      <c r="C283" s="112">
        <v>1619</v>
      </c>
      <c r="D283" s="58">
        <v>671619</v>
      </c>
      <c r="E283" s="76" t="s">
        <v>254</v>
      </c>
      <c r="F283" s="77" t="s">
        <v>1039</v>
      </c>
      <c r="G283" s="77" t="s">
        <v>561</v>
      </c>
      <c r="H283" s="77" t="str">
        <f t="shared" si="4"/>
        <v>67</v>
      </c>
    </row>
    <row r="284" spans="1:8">
      <c r="A284" s="47"/>
      <c r="B284" s="58">
        <v>20</v>
      </c>
      <c r="C284" s="112">
        <v>1620</v>
      </c>
      <c r="D284" s="58">
        <v>671620</v>
      </c>
      <c r="E284" s="76" t="s">
        <v>255</v>
      </c>
      <c r="F284" s="77" t="s">
        <v>1040</v>
      </c>
      <c r="G284" s="77" t="s">
        <v>562</v>
      </c>
      <c r="H284" s="77" t="str">
        <f t="shared" si="4"/>
        <v>67</v>
      </c>
    </row>
    <row r="285" spans="1:8">
      <c r="A285" s="47"/>
      <c r="B285" s="58">
        <v>21</v>
      </c>
      <c r="C285" s="112">
        <v>1621</v>
      </c>
      <c r="D285" s="58">
        <v>671621</v>
      </c>
      <c r="E285" s="76" t="s">
        <v>256</v>
      </c>
      <c r="F285" s="77" t="s">
        <v>1041</v>
      </c>
      <c r="G285" s="77" t="s">
        <v>563</v>
      </c>
      <c r="H285" s="77" t="str">
        <f t="shared" si="4"/>
        <v>67</v>
      </c>
    </row>
    <row r="286" spans="1:8">
      <c r="A286" s="47"/>
      <c r="B286" s="58">
        <v>22</v>
      </c>
      <c r="C286" s="112">
        <v>1622</v>
      </c>
      <c r="D286" s="58">
        <v>671622</v>
      </c>
      <c r="E286" s="76" t="s">
        <v>257</v>
      </c>
      <c r="F286" s="77" t="s">
        <v>1042</v>
      </c>
      <c r="G286" s="77" t="s">
        <v>564</v>
      </c>
      <c r="H286" s="77" t="str">
        <f t="shared" si="4"/>
        <v>67</v>
      </c>
    </row>
    <row r="287" spans="1:8">
      <c r="A287" s="47"/>
      <c r="B287" s="58">
        <v>23</v>
      </c>
      <c r="C287" s="112">
        <v>1623</v>
      </c>
      <c r="D287" s="58">
        <v>671623</v>
      </c>
      <c r="E287" s="76" t="s">
        <v>258</v>
      </c>
      <c r="F287" s="77" t="s">
        <v>1043</v>
      </c>
      <c r="G287" s="77" t="s">
        <v>565</v>
      </c>
      <c r="H287" s="77" t="str">
        <f t="shared" si="4"/>
        <v>67</v>
      </c>
    </row>
    <row r="288" spans="1:8">
      <c r="A288" s="47"/>
      <c r="B288" s="58">
        <v>24</v>
      </c>
      <c r="C288" s="112">
        <v>1624</v>
      </c>
      <c r="D288" s="58">
        <v>671624</v>
      </c>
      <c r="E288" s="76" t="s">
        <v>259</v>
      </c>
      <c r="F288" s="77" t="s">
        <v>1044</v>
      </c>
      <c r="G288" s="77" t="s">
        <v>566</v>
      </c>
      <c r="H288" s="77" t="str">
        <f t="shared" si="4"/>
        <v>67</v>
      </c>
    </row>
    <row r="289" spans="1:8">
      <c r="A289" s="47"/>
      <c r="B289" s="58">
        <v>25</v>
      </c>
      <c r="C289" s="112">
        <v>1625</v>
      </c>
      <c r="D289" s="58">
        <v>671625</v>
      </c>
      <c r="E289" s="76" t="s">
        <v>260</v>
      </c>
      <c r="F289" s="77" t="s">
        <v>1045</v>
      </c>
      <c r="G289" s="77" t="s">
        <v>1046</v>
      </c>
      <c r="H289" s="77" t="str">
        <f t="shared" si="4"/>
        <v>67</v>
      </c>
    </row>
    <row r="290" spans="1:8">
      <c r="A290" s="47"/>
      <c r="B290" s="58">
        <v>26</v>
      </c>
      <c r="C290" s="112">
        <v>1626</v>
      </c>
      <c r="D290" s="58">
        <v>671626</v>
      </c>
      <c r="E290" s="76" t="s">
        <v>261</v>
      </c>
      <c r="F290" s="77" t="s">
        <v>1047</v>
      </c>
      <c r="G290" s="77" t="s">
        <v>1048</v>
      </c>
      <c r="H290" s="77" t="str">
        <f t="shared" si="4"/>
        <v>67</v>
      </c>
    </row>
    <row r="291" spans="1:8">
      <c r="A291" s="47"/>
      <c r="B291" s="58">
        <v>27</v>
      </c>
      <c r="C291" s="112">
        <v>1627</v>
      </c>
      <c r="D291" s="58">
        <v>671627</v>
      </c>
      <c r="E291" s="76" t="s">
        <v>1049</v>
      </c>
      <c r="F291" s="77" t="s">
        <v>1050</v>
      </c>
      <c r="G291" s="77" t="s">
        <v>1112</v>
      </c>
      <c r="H291" s="77" t="str">
        <f t="shared" si="4"/>
        <v>67</v>
      </c>
    </row>
    <row r="292" spans="1:8" ht="36">
      <c r="A292" s="49" t="s">
        <v>641</v>
      </c>
      <c r="B292" s="29" t="s">
        <v>26</v>
      </c>
      <c r="C292" s="62" t="s">
        <v>642</v>
      </c>
      <c r="D292" s="29" t="s">
        <v>643</v>
      </c>
      <c r="E292" s="72" t="s">
        <v>644</v>
      </c>
      <c r="F292" s="73" t="s">
        <v>645</v>
      </c>
      <c r="G292" s="73" t="s">
        <v>1094</v>
      </c>
      <c r="H292" s="73" t="str">
        <f t="shared" si="4"/>
        <v>MC</v>
      </c>
    </row>
    <row r="293" spans="1:8">
      <c r="A293" s="50" t="s">
        <v>1051</v>
      </c>
      <c r="B293" s="66">
        <v>1</v>
      </c>
      <c r="C293" s="63">
        <v>1701</v>
      </c>
      <c r="D293" s="66">
        <v>621701</v>
      </c>
      <c r="E293" s="74" t="s">
        <v>262</v>
      </c>
      <c r="F293" s="75" t="s">
        <v>1052</v>
      </c>
      <c r="G293" s="75" t="s">
        <v>1053</v>
      </c>
      <c r="H293" s="75" t="str">
        <f t="shared" si="4"/>
        <v>62</v>
      </c>
    </row>
    <row r="294" spans="1:8">
      <c r="A294" s="47" t="s">
        <v>1054</v>
      </c>
      <c r="B294" s="58">
        <v>2</v>
      </c>
      <c r="C294" s="61">
        <v>1702</v>
      </c>
      <c r="D294" s="58">
        <v>621702</v>
      </c>
      <c r="E294" s="76" t="s">
        <v>263</v>
      </c>
      <c r="F294" s="77" t="s">
        <v>1055</v>
      </c>
      <c r="G294" s="77" t="s">
        <v>1056</v>
      </c>
      <c r="H294" s="77" t="str">
        <f t="shared" si="4"/>
        <v>62</v>
      </c>
    </row>
    <row r="295" spans="1:8">
      <c r="A295" s="47" t="s">
        <v>1057</v>
      </c>
      <c r="B295" s="58">
        <v>3</v>
      </c>
      <c r="C295" s="112">
        <v>1703</v>
      </c>
      <c r="D295" s="58">
        <v>621703</v>
      </c>
      <c r="E295" s="74" t="s">
        <v>264</v>
      </c>
      <c r="F295" s="75" t="s">
        <v>1058</v>
      </c>
      <c r="G295" s="75" t="s">
        <v>1059</v>
      </c>
      <c r="H295" s="75" t="str">
        <f t="shared" si="4"/>
        <v>62</v>
      </c>
    </row>
    <row r="296" spans="1:8">
      <c r="A296" s="47"/>
      <c r="B296" s="58">
        <v>4</v>
      </c>
      <c r="C296" s="112">
        <v>1704</v>
      </c>
      <c r="D296" s="58">
        <v>621704</v>
      </c>
      <c r="E296" s="76" t="s">
        <v>265</v>
      </c>
      <c r="F296" s="77" t="s">
        <v>1060</v>
      </c>
      <c r="G296" s="77" t="s">
        <v>1061</v>
      </c>
      <c r="H296" s="77" t="str">
        <f t="shared" si="4"/>
        <v>62</v>
      </c>
    </row>
    <row r="297" spans="1:8">
      <c r="A297" s="47"/>
      <c r="B297" s="58">
        <v>5</v>
      </c>
      <c r="C297" s="112">
        <v>1705</v>
      </c>
      <c r="D297" s="58">
        <v>621705</v>
      </c>
      <c r="E297" s="76" t="s">
        <v>266</v>
      </c>
      <c r="F297" s="77" t="s">
        <v>1062</v>
      </c>
      <c r="G297" s="77" t="s">
        <v>1063</v>
      </c>
      <c r="H297" s="77" t="str">
        <f t="shared" si="4"/>
        <v>62</v>
      </c>
    </row>
    <row r="298" spans="1:8">
      <c r="A298" s="47"/>
      <c r="B298" s="58">
        <v>6</v>
      </c>
      <c r="C298" s="112">
        <v>1706</v>
      </c>
      <c r="D298" s="58">
        <v>621706</v>
      </c>
      <c r="E298" s="76" t="s">
        <v>267</v>
      </c>
      <c r="F298" s="77" t="s">
        <v>1064</v>
      </c>
      <c r="G298" s="77" t="s">
        <v>1065</v>
      </c>
      <c r="H298" s="77" t="str">
        <f t="shared" si="4"/>
        <v>62</v>
      </c>
    </row>
    <row r="299" spans="1:8">
      <c r="A299" s="47"/>
      <c r="B299" s="58">
        <v>7</v>
      </c>
      <c r="C299" s="112">
        <v>1707</v>
      </c>
      <c r="D299" s="58">
        <v>621707</v>
      </c>
      <c r="E299" s="76" t="s">
        <v>268</v>
      </c>
      <c r="F299" s="77" t="s">
        <v>1066</v>
      </c>
      <c r="G299" s="77" t="s">
        <v>1067</v>
      </c>
      <c r="H299" s="77" t="str">
        <f t="shared" si="4"/>
        <v>62</v>
      </c>
    </row>
    <row r="300" spans="1:8">
      <c r="A300" s="47"/>
      <c r="B300" s="58">
        <v>8</v>
      </c>
      <c r="C300" s="112">
        <v>1708</v>
      </c>
      <c r="D300" s="58">
        <v>621708</v>
      </c>
      <c r="E300" s="76" t="s">
        <v>567</v>
      </c>
      <c r="F300" s="77" t="s">
        <v>1068</v>
      </c>
      <c r="G300" s="77" t="s">
        <v>1069</v>
      </c>
      <c r="H300" s="77" t="str">
        <f t="shared" si="4"/>
        <v>62</v>
      </c>
    </row>
    <row r="301" spans="1:8">
      <c r="A301" s="47"/>
      <c r="B301" s="58">
        <v>9</v>
      </c>
      <c r="C301" s="112">
        <v>1709</v>
      </c>
      <c r="D301" s="58">
        <v>621709</v>
      </c>
      <c r="E301" s="76" t="s">
        <v>269</v>
      </c>
      <c r="F301" s="77" t="s">
        <v>1070</v>
      </c>
      <c r="G301" s="77" t="s">
        <v>1071</v>
      </c>
      <c r="H301" s="77" t="str">
        <f t="shared" si="4"/>
        <v>62</v>
      </c>
    </row>
    <row r="302" spans="1:8">
      <c r="A302" s="47"/>
      <c r="B302" s="58">
        <v>10</v>
      </c>
      <c r="C302" s="112">
        <v>1710</v>
      </c>
      <c r="D302" s="58">
        <v>621710</v>
      </c>
      <c r="E302" s="76" t="s">
        <v>270</v>
      </c>
      <c r="F302" s="77" t="s">
        <v>1072</v>
      </c>
      <c r="G302" s="77" t="s">
        <v>1073</v>
      </c>
      <c r="H302" s="77" t="str">
        <f t="shared" si="4"/>
        <v>62</v>
      </c>
    </row>
    <row r="303" spans="1:8">
      <c r="A303" s="47"/>
      <c r="B303" s="58">
        <v>11</v>
      </c>
      <c r="C303" s="112">
        <v>1711</v>
      </c>
      <c r="D303" s="58">
        <v>621711</v>
      </c>
      <c r="E303" s="76" t="s">
        <v>271</v>
      </c>
      <c r="F303" s="77" t="s">
        <v>1074</v>
      </c>
      <c r="G303" s="77" t="s">
        <v>1075</v>
      </c>
      <c r="H303" s="77" t="str">
        <f t="shared" si="4"/>
        <v>62</v>
      </c>
    </row>
    <row r="304" spans="1:8">
      <c r="A304" s="47"/>
      <c r="B304" s="58">
        <v>12</v>
      </c>
      <c r="C304" s="112">
        <v>1712</v>
      </c>
      <c r="D304" s="58">
        <v>621712</v>
      </c>
      <c r="E304" s="76" t="s">
        <v>272</v>
      </c>
      <c r="F304" s="77" t="s">
        <v>1076</v>
      </c>
      <c r="G304" s="77" t="s">
        <v>1077</v>
      </c>
      <c r="H304" s="77" t="str">
        <f t="shared" si="4"/>
        <v>62</v>
      </c>
    </row>
    <row r="305" spans="1:8">
      <c r="A305" s="47"/>
      <c r="B305" s="58">
        <v>13</v>
      </c>
      <c r="C305" s="112">
        <v>1713</v>
      </c>
      <c r="D305" s="58">
        <v>621713</v>
      </c>
      <c r="E305" s="76" t="s">
        <v>273</v>
      </c>
      <c r="F305" s="77" t="s">
        <v>1078</v>
      </c>
      <c r="G305" s="77" t="s">
        <v>568</v>
      </c>
      <c r="H305" s="77" t="str">
        <f t="shared" si="4"/>
        <v>62</v>
      </c>
    </row>
    <row r="306" spans="1:8">
      <c r="A306" s="47"/>
      <c r="B306" s="58">
        <v>14</v>
      </c>
      <c r="C306" s="112">
        <v>1714</v>
      </c>
      <c r="D306" s="58">
        <v>621714</v>
      </c>
      <c r="E306" s="76" t="s">
        <v>274</v>
      </c>
      <c r="F306" s="77" t="s">
        <v>1079</v>
      </c>
      <c r="G306" s="77" t="s">
        <v>569</v>
      </c>
      <c r="H306" s="77" t="str">
        <f t="shared" si="4"/>
        <v>62</v>
      </c>
    </row>
    <row r="307" spans="1:8">
      <c r="A307" s="47"/>
      <c r="B307" s="58">
        <v>15</v>
      </c>
      <c r="C307" s="112">
        <v>1715</v>
      </c>
      <c r="D307" s="58">
        <v>621715</v>
      </c>
      <c r="E307" s="76" t="s">
        <v>275</v>
      </c>
      <c r="F307" s="77" t="s">
        <v>1080</v>
      </c>
      <c r="G307" s="77" t="s">
        <v>570</v>
      </c>
      <c r="H307" s="77" t="str">
        <f t="shared" si="4"/>
        <v>62</v>
      </c>
    </row>
    <row r="308" spans="1:8">
      <c r="A308" s="47"/>
      <c r="B308" s="58">
        <v>16</v>
      </c>
      <c r="C308" s="112">
        <v>1716</v>
      </c>
      <c r="D308" s="58">
        <v>621716</v>
      </c>
      <c r="E308" s="76" t="s">
        <v>276</v>
      </c>
      <c r="F308" s="77" t="s">
        <v>1081</v>
      </c>
      <c r="G308" s="77" t="s">
        <v>571</v>
      </c>
      <c r="H308" s="77" t="str">
        <f t="shared" si="4"/>
        <v>62</v>
      </c>
    </row>
    <row r="309" spans="1:8">
      <c r="A309" s="46" t="s">
        <v>1118</v>
      </c>
      <c r="B309" s="65">
        <v>1</v>
      </c>
      <c r="C309" s="113">
        <v>1801</v>
      </c>
      <c r="D309" s="65">
        <v>691801</v>
      </c>
      <c r="E309" s="82" t="s">
        <v>277</v>
      </c>
      <c r="F309" s="83" t="s">
        <v>1082</v>
      </c>
      <c r="G309" s="83" t="s">
        <v>572</v>
      </c>
      <c r="H309" s="83" t="str">
        <f t="shared" si="4"/>
        <v>69</v>
      </c>
    </row>
    <row r="310" spans="1:8">
      <c r="A310" s="47" t="s">
        <v>1083</v>
      </c>
      <c r="B310" s="58">
        <v>2</v>
      </c>
      <c r="C310" s="112">
        <v>1802</v>
      </c>
      <c r="D310" s="58">
        <v>691802</v>
      </c>
      <c r="E310" s="76" t="s">
        <v>278</v>
      </c>
      <c r="F310" s="77" t="s">
        <v>1084</v>
      </c>
      <c r="G310" s="77" t="s">
        <v>573</v>
      </c>
      <c r="H310" s="77" t="str">
        <f t="shared" si="4"/>
        <v>69</v>
      </c>
    </row>
    <row r="311" spans="1:8">
      <c r="A311" s="47" t="s">
        <v>789</v>
      </c>
      <c r="B311" s="58">
        <v>3</v>
      </c>
      <c r="C311" s="112">
        <v>1803</v>
      </c>
      <c r="D311" s="58">
        <v>691803</v>
      </c>
      <c r="E311" s="76" t="s">
        <v>279</v>
      </c>
      <c r="F311" s="77" t="s">
        <v>1085</v>
      </c>
      <c r="G311" s="77" t="s">
        <v>574</v>
      </c>
      <c r="H311" s="77" t="str">
        <f t="shared" si="4"/>
        <v>69</v>
      </c>
    </row>
    <row r="312" spans="1:8">
      <c r="A312" s="47"/>
      <c r="B312" s="58">
        <v>4</v>
      </c>
      <c r="C312" s="112">
        <v>1804</v>
      </c>
      <c r="D312" s="58">
        <v>691804</v>
      </c>
      <c r="E312" s="76" t="s">
        <v>280</v>
      </c>
      <c r="F312" s="77" t="s">
        <v>1086</v>
      </c>
      <c r="G312" s="77" t="s">
        <v>575</v>
      </c>
      <c r="H312" s="77" t="str">
        <f t="shared" si="4"/>
        <v>69</v>
      </c>
    </row>
    <row r="313" spans="1:8">
      <c r="A313" s="47"/>
      <c r="B313" s="58">
        <v>5</v>
      </c>
      <c r="C313" s="112">
        <v>1805</v>
      </c>
      <c r="D313" s="58">
        <v>691805</v>
      </c>
      <c r="E313" s="76" t="s">
        <v>281</v>
      </c>
      <c r="F313" s="77" t="s">
        <v>1087</v>
      </c>
      <c r="G313" s="77" t="s">
        <v>576</v>
      </c>
      <c r="H313" s="77" t="str">
        <f t="shared" si="4"/>
        <v>69</v>
      </c>
    </row>
    <row r="314" spans="1:8">
      <c r="A314" s="47"/>
      <c r="B314" s="58">
        <v>6</v>
      </c>
      <c r="C314" s="112">
        <v>1806</v>
      </c>
      <c r="D314" s="58">
        <v>691806</v>
      </c>
      <c r="E314" s="76" t="s">
        <v>282</v>
      </c>
      <c r="F314" s="77" t="s">
        <v>1088</v>
      </c>
      <c r="G314" s="77" t="s">
        <v>577</v>
      </c>
      <c r="H314" s="77" t="str">
        <f t="shared" si="4"/>
        <v>69</v>
      </c>
    </row>
    <row r="315" spans="1:8">
      <c r="A315" s="47"/>
      <c r="B315" s="58">
        <v>7</v>
      </c>
      <c r="C315" s="112">
        <v>1807</v>
      </c>
      <c r="D315" s="58">
        <v>691807</v>
      </c>
      <c r="E315" s="76" t="s">
        <v>283</v>
      </c>
      <c r="F315" s="77" t="s">
        <v>1089</v>
      </c>
      <c r="G315" s="77" t="s">
        <v>578</v>
      </c>
      <c r="H315" s="77" t="str">
        <f t="shared" si="4"/>
        <v>69</v>
      </c>
    </row>
    <row r="316" spans="1:8">
      <c r="A316" s="47"/>
      <c r="B316" s="58">
        <v>8</v>
      </c>
      <c r="C316" s="112">
        <v>1808</v>
      </c>
      <c r="D316" s="58">
        <v>691808</v>
      </c>
      <c r="E316" s="76" t="s">
        <v>284</v>
      </c>
      <c r="F316" s="77" t="s">
        <v>1090</v>
      </c>
      <c r="G316" s="77" t="s">
        <v>579</v>
      </c>
      <c r="H316" s="77" t="str">
        <f t="shared" si="4"/>
        <v>69</v>
      </c>
    </row>
    <row r="317" spans="1:8">
      <c r="A317" s="47"/>
      <c r="B317" s="58">
        <v>9</v>
      </c>
      <c r="C317" s="112">
        <v>1809</v>
      </c>
      <c r="D317" s="58">
        <v>691809</v>
      </c>
      <c r="E317" s="76" t="s">
        <v>285</v>
      </c>
      <c r="F317" s="77" t="s">
        <v>1091</v>
      </c>
      <c r="G317" s="77" t="s">
        <v>580</v>
      </c>
      <c r="H317" s="77" t="str">
        <f t="shared" si="4"/>
        <v>69</v>
      </c>
    </row>
    <row r="318" spans="1:8">
      <c r="A318" s="47"/>
      <c r="B318" s="58">
        <v>10</v>
      </c>
      <c r="C318" s="112">
        <v>1810</v>
      </c>
      <c r="D318" s="58">
        <v>691810</v>
      </c>
      <c r="E318" s="76" t="s">
        <v>286</v>
      </c>
      <c r="F318" s="77" t="s">
        <v>1092</v>
      </c>
      <c r="G318" s="77" t="s">
        <v>581</v>
      </c>
      <c r="H318" s="77" t="str">
        <f t="shared" si="4"/>
        <v>69</v>
      </c>
    </row>
    <row r="319" spans="1:8">
      <c r="A319" s="47"/>
      <c r="B319" s="58">
        <v>11</v>
      </c>
      <c r="C319" s="112">
        <v>1811</v>
      </c>
      <c r="D319" s="58">
        <v>691811</v>
      </c>
      <c r="E319" s="76" t="s">
        <v>287</v>
      </c>
      <c r="F319" s="77" t="s">
        <v>1093</v>
      </c>
      <c r="G319" s="77" t="s">
        <v>582</v>
      </c>
      <c r="H319" s="77" t="str">
        <f t="shared" si="4"/>
        <v>69</v>
      </c>
    </row>
    <row r="320" spans="1:8">
      <c r="A320" s="48"/>
      <c r="B320" s="59"/>
      <c r="C320" s="114"/>
      <c r="D320" s="59"/>
      <c r="E320" s="84"/>
      <c r="F320" s="85"/>
      <c r="G320" s="85"/>
      <c r="H320" s="85" t="str">
        <f t="shared" si="4"/>
        <v/>
      </c>
    </row>
  </sheetData>
  <sheetProtection algorithmName="SHA-512" hashValue="BPQGrvTiEd5AXYOziRFI6Y1tMRuAB2hHBpL7sACGwCfZXwm57cvpvd6BRKYD1L9BA/2nvzdCX3YBNMb4KjfllA==" saltValue="BnKVEk7pDekpUuBX6JA06A==" spinCount="100000" sheet="1"/>
  <mergeCells count="1">
    <mergeCell ref="G1:H1"/>
  </mergeCells>
  <phoneticPr fontId="3"/>
  <hyperlinks>
    <hyperlink ref="G1" location="選手登録!A1" display="選手登録ｼｰﾄに戻る" xr:uid="{00000000-0004-0000-0300-000000000000}"/>
  </hyperlinks>
  <printOptions horizontalCentered="1"/>
  <pageMargins left="0.39370078740157483" right="0.39370078740157483" top="0.98425196850393704" bottom="0.39370078740157483" header="0.51181102362204722" footer="0.51181102362204722"/>
  <pageSetup paperSize="9" scale="94" orientation="portrait" horizontalDpi="360" verticalDpi="360" r:id="rId1"/>
  <headerFooter alignWithMargins="0">
    <oddHeader>&amp;L&amp;"ＭＳ Ｐゴシック,斜体"&amp;16群馬県小学校陸上教室記録会　
登録学校名一覧表</oddHeader>
    <oddFooter>&amp;P / &amp;N ページ</oddFooter>
  </headerFooter>
  <rowBreaks count="6" manualBreakCount="6">
    <brk id="51" max="6" man="1"/>
    <brk id="100" max="6" man="1"/>
    <brk id="138" max="6" man="1"/>
    <brk id="197" max="6" man="1"/>
    <brk id="239" max="6" man="1"/>
    <brk id="292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AC144"/>
  <sheetViews>
    <sheetView zoomScaleNormal="100" workbookViewId="0"/>
  </sheetViews>
  <sheetFormatPr defaultRowHeight="13.5"/>
  <cols>
    <col min="1" max="1" width="5.25" customWidth="1"/>
    <col min="2" max="2" width="10.5" bestFit="1" customWidth="1"/>
    <col min="3" max="3" width="14.875" bestFit="1" customWidth="1"/>
    <col min="4" max="4" width="7.75" bestFit="1" customWidth="1"/>
    <col min="5" max="5" width="5.25" bestFit="1" customWidth="1"/>
    <col min="6" max="6" width="3.875" bestFit="1" customWidth="1"/>
    <col min="7" max="7" width="7.5" bestFit="1" customWidth="1"/>
    <col min="8" max="8" width="8.375" bestFit="1" customWidth="1"/>
    <col min="9" max="9" width="13.625" bestFit="1" customWidth="1"/>
    <col min="10" max="10" width="4.375" customWidth="1"/>
    <col min="11" max="12" width="3.5" bestFit="1" customWidth="1"/>
    <col min="13" max="13" width="8.75" customWidth="1"/>
    <col min="14" max="14" width="5.875" customWidth="1"/>
    <col min="15" max="15" width="10.5" bestFit="1" customWidth="1"/>
    <col min="16" max="16" width="5.75" customWidth="1"/>
    <col min="17" max="17" width="4.375" customWidth="1"/>
    <col min="18" max="18" width="3.875" bestFit="1" customWidth="1"/>
    <col min="19" max="19" width="7.5" bestFit="1" customWidth="1"/>
    <col min="20" max="20" width="4.625" customWidth="1"/>
    <col min="21" max="23" width="3.5" bestFit="1" customWidth="1"/>
    <col min="24" max="24" width="8.75" customWidth="1"/>
    <col min="25" max="25" width="3.625" bestFit="1" customWidth="1"/>
    <col min="26" max="26" width="5.75" customWidth="1"/>
    <col min="27" max="27" width="5.5" customWidth="1"/>
    <col min="28" max="28" width="35.5" bestFit="1" customWidth="1"/>
    <col min="29" max="29" width="6.625" customWidth="1"/>
    <col min="30" max="30" width="4" customWidth="1"/>
  </cols>
  <sheetData>
    <row r="1" spans="1:29">
      <c r="B1" t="s">
        <v>23</v>
      </c>
      <c r="M1" t="s">
        <v>594</v>
      </c>
      <c r="X1" t="s">
        <v>593</v>
      </c>
    </row>
    <row r="2" spans="1:29">
      <c r="B2" s="39" t="s">
        <v>306</v>
      </c>
      <c r="C2" s="39" t="s">
        <v>307</v>
      </c>
      <c r="D2" s="39" t="s">
        <v>308</v>
      </c>
      <c r="E2" s="39" t="s">
        <v>309</v>
      </c>
      <c r="F2" s="39" t="s">
        <v>310</v>
      </c>
      <c r="G2" s="39" t="s">
        <v>311</v>
      </c>
      <c r="H2" s="39" t="s">
        <v>312</v>
      </c>
      <c r="I2" s="39" t="s">
        <v>313</v>
      </c>
    </row>
    <row r="3" spans="1:29">
      <c r="B3" t="s">
        <v>303</v>
      </c>
      <c r="C3" t="s">
        <v>2</v>
      </c>
      <c r="D3" t="s">
        <v>22</v>
      </c>
      <c r="E3" t="s">
        <v>7</v>
      </c>
      <c r="F3" t="s">
        <v>314</v>
      </c>
      <c r="G3" t="s">
        <v>305</v>
      </c>
      <c r="H3" t="s">
        <v>304</v>
      </c>
      <c r="I3" t="s">
        <v>315</v>
      </c>
      <c r="M3" t="s">
        <v>631</v>
      </c>
      <c r="N3" t="s">
        <v>584</v>
      </c>
      <c r="O3" t="s">
        <v>585</v>
      </c>
      <c r="P3" t="s">
        <v>586</v>
      </c>
      <c r="Q3" t="s">
        <v>634</v>
      </c>
      <c r="R3" t="s">
        <v>587</v>
      </c>
      <c r="S3" t="s">
        <v>588</v>
      </c>
      <c r="X3" t="s">
        <v>631</v>
      </c>
      <c r="Y3" t="s">
        <v>589</v>
      </c>
      <c r="Z3" t="s">
        <v>586</v>
      </c>
      <c r="AA3" t="s">
        <v>590</v>
      </c>
      <c r="AB3" t="s">
        <v>591</v>
      </c>
      <c r="AC3" t="s">
        <v>592</v>
      </c>
    </row>
    <row r="4" spans="1:29" ht="10.5" customHeight="1">
      <c r="A4">
        <v>1</v>
      </c>
      <c r="B4" s="40" t="str">
        <f>IF(選手登録!AJ8="","",選手登録!AJ8)</f>
        <v/>
      </c>
      <c r="C4" s="24" t="str">
        <f>IF(選手登録!AM8="","",選手登録!AM8)</f>
        <v/>
      </c>
      <c r="D4" s="24" t="str">
        <f>IF(選手登録!AF8="","",選手登録!AF8)</f>
        <v/>
      </c>
      <c r="E4" s="24" t="str">
        <f>IF(選手登録!AH8="","",選手登録!AH8)</f>
        <v/>
      </c>
      <c r="F4" s="24" t="str">
        <f>IF(選手登録!AK8="","",選手登録!AK8)</f>
        <v/>
      </c>
      <c r="G4" s="24" t="str">
        <f>IF(選手登録!AL8="","",選手登録!AL8)</f>
        <v/>
      </c>
      <c r="H4" s="24" t="str">
        <f>IF(選手登録!AI8="","",選手登録!AI8)</f>
        <v/>
      </c>
      <c r="I4" s="24" t="str">
        <f>IF(選手登録!AG8="","",IF(選手登録!AG8=5,"R00705 00001","R00706 00001"))</f>
        <v/>
      </c>
      <c r="K4">
        <v>1</v>
      </c>
      <c r="L4">
        <v>13</v>
      </c>
      <c r="M4" s="108" t="str">
        <f>IF(N4="","",ﾁｰﾑ登録!$T$6)</f>
        <v/>
      </c>
      <c r="N4" s="108" t="str">
        <f>IF(ﾁｰﾑ登録!E13="","",VLOOKUP(L4,ﾁｰﾑ登録!$Q:$U,5,FALSE))</f>
        <v/>
      </c>
      <c r="O4" s="108" t="str">
        <f>IF(ﾁｰﾑ登録!E13="","",VLOOKUP(L4,ﾁｰﾑ登録!$Q:$AC,6,FALSE))</f>
        <v/>
      </c>
      <c r="P4" s="108" t="str">
        <f>IF(O4="","",VLOOKUP(O4,選手登録!$AJ:$AN,4,FALSE))</f>
        <v/>
      </c>
      <c r="Q4" s="108" t="str">
        <f>IF(O4="","",VLOOKUP(O4,選手登録!$AJ:$AN,5,FALSE))</f>
        <v/>
      </c>
      <c r="R4" s="108" t="str">
        <f>IF(O4="","",VLOOKUP(O4,選手登録!$AJ:$AN,2,FALSE))</f>
        <v/>
      </c>
      <c r="S4" s="108" t="str">
        <f>IF(O4="","",VLOOKUP(O4,選手登録!$AJ:$AN,3,FALSE))</f>
        <v/>
      </c>
      <c r="U4">
        <v>10</v>
      </c>
      <c r="V4">
        <v>12</v>
      </c>
      <c r="W4">
        <v>13</v>
      </c>
      <c r="X4" s="108" t="str">
        <f>IF(Y4="","",ﾁｰﾑ登録!$T$6)</f>
        <v/>
      </c>
      <c r="Y4" s="108" t="str">
        <f>IF(ﾁｰﾑ登録!T12="","",VLOOKUP(データ!W4,ﾁｰﾑ登録!$Q:$AC,5,FALSE))</f>
        <v/>
      </c>
      <c r="Z4" s="108" t="str">
        <f>IF(Y4="","",VLOOKUP(データ!V4,ﾁｰﾑ登録!$Q:$AC,4,FALSE))</f>
        <v/>
      </c>
      <c r="AA4" s="108" t="str">
        <f>IF(Y4="","",VLOOKUP(データ!V4,ﾁｰﾑ登録!$Q:$AC,4,FALSE))</f>
        <v/>
      </c>
      <c r="AB4" s="108" t="str">
        <f>IF(Y4="","",VLOOKUP(データ!V4,ﾁｰﾑ登録!$Q:$AC,5,FALSE))</f>
        <v/>
      </c>
      <c r="AC4" s="108" t="str">
        <f>IF(ﾁｰﾑ登録!X12="","",VLOOKUP(データ!AA4,ﾁｰﾑ登録!U:Z,5))</f>
        <v/>
      </c>
    </row>
    <row r="5" spans="1:29" ht="10.5" customHeight="1">
      <c r="A5">
        <v>2</v>
      </c>
      <c r="B5" s="40" t="str">
        <f>IF(選手登録!AJ9="","",選手登録!AJ9)</f>
        <v/>
      </c>
      <c r="C5" s="24" t="str">
        <f>IF(選手登録!AM9="","",選手登録!AM9)</f>
        <v/>
      </c>
      <c r="D5" s="24" t="str">
        <f>IF(選手登録!AF9="","",選手登録!AF9)</f>
        <v/>
      </c>
      <c r="E5" s="24" t="str">
        <f>IF(選手登録!AH9="","",選手登録!AH9)</f>
        <v/>
      </c>
      <c r="F5" s="24" t="str">
        <f>IF(選手登録!AK9="","",選手登録!AK9)</f>
        <v/>
      </c>
      <c r="G5" s="24" t="str">
        <f>IF(選手登録!AL9="","",選手登録!AL9)</f>
        <v/>
      </c>
      <c r="H5" s="24" t="str">
        <f>IF(選手登録!AI9="","",選手登録!AI9)</f>
        <v/>
      </c>
      <c r="I5" s="24" t="str">
        <f>IF(選手登録!AG9="","",IF(選手登録!AG9=5,"R00705 00001","R00706 00001"))</f>
        <v/>
      </c>
      <c r="L5">
        <v>14</v>
      </c>
      <c r="M5" s="108" t="str">
        <f>IF(N5="","",ﾁｰﾑ登録!$T$6)</f>
        <v/>
      </c>
      <c r="N5" s="108" t="str">
        <f>IF(ﾁｰﾑ登録!E14="","",VLOOKUP(L5,ﾁｰﾑ登録!$Q:$U,5,FALSE))</f>
        <v/>
      </c>
      <c r="O5" s="108" t="str">
        <f>IF(ﾁｰﾑ登録!E14="","",VLOOKUP(L5,ﾁｰﾑ登録!$Q:$AC,6,FALSE))</f>
        <v/>
      </c>
      <c r="P5" s="108" t="str">
        <f>IF(O5="","",VLOOKUP(O5,選手登録!$AJ:$AN,4,FALSE))</f>
        <v/>
      </c>
      <c r="Q5" s="108" t="str">
        <f>IF(O5="","",VLOOKUP(O5,選手登録!$AJ:$AN,5,FALSE))</f>
        <v/>
      </c>
      <c r="R5" s="108" t="str">
        <f>IF(O5="","",VLOOKUP(O5,選手登録!$AJ:$AN,2,FALSE))</f>
        <v/>
      </c>
      <c r="S5" s="108" t="str">
        <f>IF(O5="","",VLOOKUP(O5,選手登録!$AJ:$AN,3,FALSE))</f>
        <v/>
      </c>
      <c r="U5">
        <v>19</v>
      </c>
      <c r="V5">
        <v>21</v>
      </c>
      <c r="W5">
        <v>22</v>
      </c>
      <c r="X5" s="108" t="str">
        <f>IF(Y5="","",ﾁｰﾑ登録!$T$6)</f>
        <v/>
      </c>
      <c r="Y5" s="108" t="str">
        <f>IF(ﾁｰﾑ登録!T21="","",VLOOKUP(データ!W5,ﾁｰﾑ登録!$Q:$AC,5,FALSE))</f>
        <v/>
      </c>
      <c r="Z5" s="108" t="str">
        <f>IF(Y5="","",VLOOKUP(データ!V5,ﾁｰﾑ登録!$Q:$AC,4,FALSE))</f>
        <v/>
      </c>
      <c r="AA5" s="108" t="str">
        <f>IF(Y5="","",VLOOKUP(データ!V5,ﾁｰﾑ登録!$Q:$AC,4,FALSE))</f>
        <v/>
      </c>
      <c r="AB5" s="108" t="str">
        <f>IF(Y5="","",VLOOKUP(データ!V5,ﾁｰﾑ登録!$Q:$AC,5,FALSE))</f>
        <v/>
      </c>
      <c r="AC5" s="108"/>
    </row>
    <row r="6" spans="1:29" ht="10.5" customHeight="1">
      <c r="A6">
        <v>3</v>
      </c>
      <c r="B6" s="40" t="str">
        <f>IF(選手登録!AJ10="","",選手登録!AJ10)</f>
        <v/>
      </c>
      <c r="C6" s="24" t="str">
        <f>IF(選手登録!AM10="","",選手登録!AM10)</f>
        <v/>
      </c>
      <c r="D6" s="24" t="str">
        <f>IF(選手登録!AF10="","",選手登録!AF10)</f>
        <v/>
      </c>
      <c r="E6" s="24" t="str">
        <f>IF(選手登録!AH10="","",選手登録!AH10)</f>
        <v/>
      </c>
      <c r="F6" s="24" t="str">
        <f>IF(選手登録!AK10="","",選手登録!AK10)</f>
        <v/>
      </c>
      <c r="G6" s="24" t="str">
        <f>IF(選手登録!AL10="","",選手登録!AL10)</f>
        <v/>
      </c>
      <c r="H6" s="24" t="str">
        <f>IF(選手登録!AI10="","",選手登録!AI10)</f>
        <v/>
      </c>
      <c r="I6" s="24" t="str">
        <f>IF(選手登録!AG10="","",IF(選手登録!AG10=5,"R00705 00001","R00706 00001"))</f>
        <v/>
      </c>
      <c r="L6">
        <v>15</v>
      </c>
      <c r="M6" s="108" t="str">
        <f>IF(N6="","",ﾁｰﾑ登録!$T$6)</f>
        <v/>
      </c>
      <c r="N6" s="108" t="str">
        <f>IF(ﾁｰﾑ登録!E15="","",VLOOKUP(L6,ﾁｰﾑ登録!$Q:$U,5,FALSE))</f>
        <v/>
      </c>
      <c r="O6" s="108" t="str">
        <f>IF(ﾁｰﾑ登録!E15="","",VLOOKUP(L6,ﾁｰﾑ登録!$Q:$AC,6,FALSE))</f>
        <v/>
      </c>
      <c r="P6" s="108" t="str">
        <f>IF(O6="","",VLOOKUP(O6,選手登録!$AJ:$AN,4,FALSE))</f>
        <v/>
      </c>
      <c r="Q6" s="108" t="str">
        <f>IF(O6="","",VLOOKUP(O6,選手登録!$AJ:$AN,5,FALSE))</f>
        <v/>
      </c>
      <c r="R6" s="108" t="str">
        <f>IF(O6="","",VLOOKUP(O6,選手登録!$AJ:$AN,2,FALSE))</f>
        <v/>
      </c>
      <c r="S6" s="108" t="str">
        <f>IF(O6="","",VLOOKUP(O6,選手登録!$AJ:$AN,3,FALSE))</f>
        <v/>
      </c>
      <c r="U6">
        <v>28</v>
      </c>
      <c r="V6">
        <v>30</v>
      </c>
      <c r="W6">
        <v>31</v>
      </c>
      <c r="X6" s="108" t="str">
        <f>IF(Y6="","",ﾁｰﾑ登録!$T$6)</f>
        <v/>
      </c>
      <c r="Y6" s="108" t="str">
        <f>IF(ﾁｰﾑ登録!T30="","",VLOOKUP(データ!W6,ﾁｰﾑ登録!$Q:$AC,5,FALSE))</f>
        <v/>
      </c>
      <c r="Z6" s="108" t="str">
        <f>IF(Y6="","",VLOOKUP(データ!V6,ﾁｰﾑ登録!$Q:$AC,4,FALSE))</f>
        <v/>
      </c>
      <c r="AA6" s="108" t="str">
        <f>IF(Y6="","",VLOOKUP(データ!V6,ﾁｰﾑ登録!$Q:$AC,4,FALSE))</f>
        <v/>
      </c>
      <c r="AB6" s="108" t="str">
        <f>IF(Y6="","",VLOOKUP(データ!V6,ﾁｰﾑ登録!$Q:$AC,5,FALSE))</f>
        <v/>
      </c>
      <c r="AC6" s="108"/>
    </row>
    <row r="7" spans="1:29" ht="10.5" customHeight="1">
      <c r="A7">
        <v>4</v>
      </c>
      <c r="B7" s="40" t="str">
        <f>IF(選手登録!AJ11="","",選手登録!AJ11)</f>
        <v/>
      </c>
      <c r="C7" s="24" t="str">
        <f>IF(選手登録!AM11="","",選手登録!AM11)</f>
        <v/>
      </c>
      <c r="D7" s="24" t="str">
        <f>IF(選手登録!AF11="","",選手登録!AF11)</f>
        <v/>
      </c>
      <c r="E7" s="24" t="str">
        <f>IF(選手登録!AH11="","",選手登録!AH11)</f>
        <v/>
      </c>
      <c r="F7" s="24" t="str">
        <f>IF(選手登録!AK11="","",選手登録!AK11)</f>
        <v/>
      </c>
      <c r="G7" s="24" t="str">
        <f>IF(選手登録!AL11="","",選手登録!AL11)</f>
        <v/>
      </c>
      <c r="H7" s="24" t="str">
        <f>IF(選手登録!AI11="","",選手登録!AI11)</f>
        <v/>
      </c>
      <c r="I7" s="24" t="str">
        <f>IF(選手登録!AG11="","",IF(選手登録!AG11=5,"R00705 00001","R00706 00001"))</f>
        <v/>
      </c>
      <c r="L7">
        <v>16</v>
      </c>
      <c r="M7" s="108" t="str">
        <f>IF(N7="","",ﾁｰﾑ登録!$T$6)</f>
        <v/>
      </c>
      <c r="N7" s="108" t="str">
        <f>IF(ﾁｰﾑ登録!E16="","",VLOOKUP(L7,ﾁｰﾑ登録!$Q:$U,5,FALSE))</f>
        <v/>
      </c>
      <c r="O7" s="108" t="str">
        <f>IF(ﾁｰﾑ登録!E16="","",VLOOKUP(L7,ﾁｰﾑ登録!$Q:$AC,6,FALSE))</f>
        <v/>
      </c>
      <c r="P7" s="108" t="str">
        <f>IF(O7="","",VLOOKUP(O7,選手登録!$AJ:$AN,4,FALSE))</f>
        <v/>
      </c>
      <c r="Q7" s="108" t="str">
        <f>IF(O7="","",VLOOKUP(O7,選手登録!$AJ:$AN,5,FALSE))</f>
        <v/>
      </c>
      <c r="R7" s="108" t="str">
        <f>IF(O7="","",VLOOKUP(O7,選手登録!$AJ:$AN,2,FALSE))</f>
        <v/>
      </c>
      <c r="S7" s="108" t="str">
        <f>IF(O7="","",VLOOKUP(O7,選手登録!$AJ:$AN,3,FALSE))</f>
        <v/>
      </c>
      <c r="U7">
        <v>37</v>
      </c>
      <c r="V7">
        <v>39</v>
      </c>
      <c r="W7">
        <v>40</v>
      </c>
      <c r="X7" s="108" t="str">
        <f>IF(Y7="","",ﾁｰﾑ登録!$T$6)</f>
        <v/>
      </c>
      <c r="Y7" s="108" t="str">
        <f>IF(ﾁｰﾑ登録!T39="","",VLOOKUP(データ!W7,ﾁｰﾑ登録!$Q:$AC,5,FALSE))</f>
        <v/>
      </c>
      <c r="Z7" s="108" t="str">
        <f>IF(Y7="","",VLOOKUP(データ!V7,ﾁｰﾑ登録!$Q:$AC,4,FALSE))</f>
        <v/>
      </c>
      <c r="AA7" s="108" t="str">
        <f>IF(Y7="","",VLOOKUP(データ!V7,ﾁｰﾑ登録!$Q:$AC,4,FALSE))</f>
        <v/>
      </c>
      <c r="AB7" s="108" t="str">
        <f>IF(Y7="","",VLOOKUP(データ!V7,ﾁｰﾑ登録!$Q:$AC,5,FALSE))</f>
        <v/>
      </c>
      <c r="AC7" s="108"/>
    </row>
    <row r="8" spans="1:29" ht="10.5" customHeight="1">
      <c r="A8">
        <v>5</v>
      </c>
      <c r="B8" s="40" t="str">
        <f>IF(選手登録!AJ12="","",選手登録!AJ12)</f>
        <v/>
      </c>
      <c r="C8" s="24" t="str">
        <f>IF(選手登録!AM12="","",選手登録!AM12)</f>
        <v/>
      </c>
      <c r="D8" s="24" t="str">
        <f>IF(選手登録!AF12="","",選手登録!AF12)</f>
        <v/>
      </c>
      <c r="E8" s="24" t="str">
        <f>IF(選手登録!AH12="","",選手登録!AH12)</f>
        <v/>
      </c>
      <c r="F8" s="24" t="str">
        <f>IF(選手登録!AK12="","",選手登録!AK12)</f>
        <v/>
      </c>
      <c r="G8" s="24" t="str">
        <f>IF(選手登録!AL12="","",選手登録!AL12)</f>
        <v/>
      </c>
      <c r="H8" s="24" t="str">
        <f>IF(選手登録!AI12="","",選手登録!AI12)</f>
        <v/>
      </c>
      <c r="I8" s="24" t="str">
        <f>IF(選手登録!AG12="","",IF(選手登録!AG12=5,"R00705 00001","R00706 00001"))</f>
        <v/>
      </c>
      <c r="L8">
        <v>17</v>
      </c>
      <c r="M8" s="108" t="str">
        <f>IF(N8="","",ﾁｰﾑ登録!$T$6)</f>
        <v/>
      </c>
      <c r="N8" s="108" t="str">
        <f>IF(ﾁｰﾑ登録!E17="","",VLOOKUP(L8,ﾁｰﾑ登録!$Q:$U,5,FALSE))</f>
        <v/>
      </c>
      <c r="O8" s="108" t="str">
        <f>IF(ﾁｰﾑ登録!E17="","",VLOOKUP(L8,ﾁｰﾑ登録!$Q:$AC,6,FALSE))</f>
        <v/>
      </c>
      <c r="P8" s="108" t="str">
        <f>IF(O8="","",VLOOKUP(O8,選手登録!$AJ:$AN,4,FALSE))</f>
        <v/>
      </c>
      <c r="Q8" s="108" t="str">
        <f>IF(O8="","",VLOOKUP(O8,選手登録!$AJ:$AN,5,FALSE))</f>
        <v/>
      </c>
      <c r="R8" s="108" t="str">
        <f>IF(O8="","",VLOOKUP(O8,選手登録!$AJ:$AN,2,FALSE))</f>
        <v/>
      </c>
      <c r="S8" s="108" t="str">
        <f>IF(O8="","",VLOOKUP(O8,選手登録!$AJ:$AN,3,FALSE))</f>
        <v/>
      </c>
      <c r="U8">
        <v>46</v>
      </c>
      <c r="V8">
        <v>48</v>
      </c>
      <c r="W8">
        <v>49</v>
      </c>
      <c r="X8" s="108" t="str">
        <f>IF(Y8="","",ﾁｰﾑ登録!$T$6)</f>
        <v/>
      </c>
      <c r="Y8" s="108" t="str">
        <f>IF(ﾁｰﾑ登録!T48="","",VLOOKUP(データ!W8,ﾁｰﾑ登録!$Q:$AC,5,FALSE))</f>
        <v/>
      </c>
      <c r="Z8" s="108" t="str">
        <f>IF(Y8="","",VLOOKUP(データ!V8,ﾁｰﾑ登録!$Q:$AC,4,FALSE))</f>
        <v/>
      </c>
      <c r="AA8" s="108" t="str">
        <f>IF(Y8="","",VLOOKUP(データ!V8,ﾁｰﾑ登録!$Q:$AC,4,FALSE))</f>
        <v/>
      </c>
      <c r="AB8" s="108" t="str">
        <f>IF(Y8="","",VLOOKUP(データ!V8,ﾁｰﾑ登録!$Q:$AC,5,FALSE))</f>
        <v/>
      </c>
      <c r="AC8" s="108"/>
    </row>
    <row r="9" spans="1:29" ht="10.5" customHeight="1">
      <c r="A9">
        <v>6</v>
      </c>
      <c r="B9" s="40" t="str">
        <f>IF(選手登録!AJ13="","",選手登録!AJ13)</f>
        <v/>
      </c>
      <c r="C9" s="24" t="str">
        <f>IF(選手登録!AM13="","",選手登録!AM13)</f>
        <v/>
      </c>
      <c r="D9" s="24" t="str">
        <f>IF(選手登録!AF13="","",選手登録!AF13)</f>
        <v/>
      </c>
      <c r="E9" s="24" t="str">
        <f>IF(選手登録!AH13="","",選手登録!AH13)</f>
        <v/>
      </c>
      <c r="F9" s="24" t="str">
        <f>IF(選手登録!AK13="","",選手登録!AK13)</f>
        <v/>
      </c>
      <c r="G9" s="24" t="str">
        <f>IF(選手登録!AL13="","",選手登録!AL13)</f>
        <v/>
      </c>
      <c r="H9" s="24" t="str">
        <f>IF(選手登録!AI13="","",選手登録!AI13)</f>
        <v/>
      </c>
      <c r="I9" s="24" t="str">
        <f>IF(選手登録!AG13="","",IF(選手登録!AG13=5,"R00705 00001","R00706 00001"))</f>
        <v/>
      </c>
      <c r="L9">
        <v>18</v>
      </c>
      <c r="M9" s="108" t="str">
        <f>IF(N9="","",ﾁｰﾑ登録!$T$6)</f>
        <v/>
      </c>
      <c r="N9" s="108" t="str">
        <f>IF(ﾁｰﾑ登録!E18="","",VLOOKUP(L9,ﾁｰﾑ登録!$Q:$U,5,FALSE))</f>
        <v/>
      </c>
      <c r="O9" s="108" t="str">
        <f>IF(ﾁｰﾑ登録!E18="","",VLOOKUP(L9,ﾁｰﾑ登録!$Q:$AC,6,FALSE))</f>
        <v/>
      </c>
      <c r="P9" s="108" t="str">
        <f>IF(O9="","",VLOOKUP(O9,選手登録!$AJ:$AN,4,FALSE))</f>
        <v/>
      </c>
      <c r="Q9" s="108" t="str">
        <f>IF(O9="","",VLOOKUP(O9,選手登録!$AJ:$AN,5,FALSE))</f>
        <v/>
      </c>
      <c r="R9" s="108" t="str">
        <f>IF(O9="","",VLOOKUP(O9,選手登録!$AJ:$AN,2,FALSE))</f>
        <v/>
      </c>
      <c r="S9" s="108" t="str">
        <f>IF(O9="","",VLOOKUP(O9,選手登録!$AJ:$AN,3,FALSE))</f>
        <v/>
      </c>
      <c r="U9">
        <v>55</v>
      </c>
      <c r="V9">
        <v>57</v>
      </c>
      <c r="W9">
        <v>58</v>
      </c>
      <c r="X9" s="108" t="str">
        <f>IF(Y9="","",ﾁｰﾑ登録!$T$6)</f>
        <v/>
      </c>
      <c r="Y9" s="108" t="str">
        <f>IF(ﾁｰﾑ登録!T57="","",VLOOKUP(データ!W9,ﾁｰﾑ登録!$Q:$AC,5,FALSE))</f>
        <v/>
      </c>
      <c r="Z9" s="108" t="str">
        <f>IF(Y9="","",VLOOKUP(データ!V9,ﾁｰﾑ登録!$Q:$AC,4,FALSE))</f>
        <v/>
      </c>
      <c r="AA9" s="108" t="str">
        <f>IF(Y9="","",VLOOKUP(データ!V9,ﾁｰﾑ登録!$Q:$AC,4,FALSE))</f>
        <v/>
      </c>
      <c r="AB9" s="108" t="str">
        <f>IF(Y9="","",VLOOKUP(データ!V9,ﾁｰﾑ登録!$Q:$AC,5,FALSE))</f>
        <v/>
      </c>
      <c r="AC9" s="108"/>
    </row>
    <row r="10" spans="1:29" ht="10.5" customHeight="1">
      <c r="A10">
        <v>7</v>
      </c>
      <c r="B10" s="40" t="str">
        <f>IF(選手登録!AJ14="","",選手登録!AJ14)</f>
        <v/>
      </c>
      <c r="C10" s="24" t="str">
        <f>IF(選手登録!AM14="","",選手登録!AM14)</f>
        <v/>
      </c>
      <c r="D10" s="24" t="str">
        <f>IF(選手登録!AF14="","",選手登録!AF14)</f>
        <v/>
      </c>
      <c r="E10" s="24" t="str">
        <f>IF(選手登録!AH14="","",選手登録!AH14)</f>
        <v/>
      </c>
      <c r="F10" s="24" t="str">
        <f>IF(選手登録!AK14="","",選手登録!AK14)</f>
        <v/>
      </c>
      <c r="G10" s="24" t="str">
        <f>IF(選手登録!AL14="","",選手登録!AL14)</f>
        <v/>
      </c>
      <c r="H10" s="24" t="str">
        <f>IF(選手登録!AI14="","",選手登録!AI14)</f>
        <v/>
      </c>
      <c r="I10" s="24" t="str">
        <f>IF(選手登録!AG14="","",IF(選手登録!AG14=5,"R00705 00001","R00706 00001"))</f>
        <v/>
      </c>
      <c r="K10">
        <v>2</v>
      </c>
      <c r="L10">
        <v>22</v>
      </c>
      <c r="M10" s="108" t="str">
        <f>IF(N10="","",ﾁｰﾑ登録!$T$6)</f>
        <v/>
      </c>
      <c r="N10" s="108" t="str">
        <f>IF(ﾁｰﾑ登録!E22="","",VLOOKUP(L10,ﾁｰﾑ登録!$Q:$U,5,FALSE))</f>
        <v/>
      </c>
      <c r="O10" s="108" t="str">
        <f>IF(ﾁｰﾑ登録!E22="","",VLOOKUP(L10,ﾁｰﾑ登録!$Q:$AC,6,FALSE))</f>
        <v/>
      </c>
      <c r="P10" s="108" t="str">
        <f>IF(O10="","",VLOOKUP(O10,選手登録!$AJ:$AN,4,FALSE))</f>
        <v/>
      </c>
      <c r="Q10" s="108" t="str">
        <f>IF(O10="","",VLOOKUP(O10,選手登録!$AJ:$AN,5,FALSE))</f>
        <v/>
      </c>
      <c r="R10" s="108" t="str">
        <f>IF(O10="","",VLOOKUP(O10,選手登録!$AJ:$AN,2,FALSE))</f>
        <v/>
      </c>
      <c r="S10" s="108" t="str">
        <f>IF(O10="","",VLOOKUP(O10,選手登録!$AJ:$AN,3,FALSE))</f>
        <v/>
      </c>
      <c r="U10">
        <v>64</v>
      </c>
      <c r="V10">
        <v>66</v>
      </c>
      <c r="W10">
        <v>67</v>
      </c>
      <c r="X10" s="108" t="str">
        <f>IF(Y10="","",ﾁｰﾑ登録!$T$6)</f>
        <v/>
      </c>
      <c r="Y10" s="108" t="str">
        <f>IF(ﾁｰﾑ登録!T66="","",VLOOKUP(データ!W10,ﾁｰﾑ登録!$Q:$AC,5,FALSE))</f>
        <v/>
      </c>
      <c r="Z10" s="108" t="str">
        <f>IF(Y10="","",VLOOKUP(データ!V10,ﾁｰﾑ登録!$Q:$AC,4,FALSE))</f>
        <v/>
      </c>
      <c r="AA10" s="108" t="str">
        <f>IF(Y10="","",VLOOKUP(データ!V10,ﾁｰﾑ登録!$Q:$AC,4,FALSE))</f>
        <v/>
      </c>
      <c r="AB10" s="108" t="str">
        <f>IF(Y10="","",VLOOKUP(データ!V10,ﾁｰﾑ登録!$Q:$AC,5,FALSE))</f>
        <v/>
      </c>
      <c r="AC10" s="108"/>
    </row>
    <row r="11" spans="1:29" ht="10.5" customHeight="1">
      <c r="A11">
        <v>8</v>
      </c>
      <c r="B11" s="40" t="str">
        <f>IF(選手登録!AJ15="","",選手登録!AJ15)</f>
        <v/>
      </c>
      <c r="C11" s="24" t="str">
        <f>IF(選手登録!AM15="","",選手登録!AM15)</f>
        <v/>
      </c>
      <c r="D11" s="24" t="str">
        <f>IF(選手登録!AF15="","",選手登録!AF15)</f>
        <v/>
      </c>
      <c r="E11" s="24" t="str">
        <f>IF(選手登録!AH15="","",選手登録!AH15)</f>
        <v/>
      </c>
      <c r="F11" s="24" t="str">
        <f>IF(選手登録!AK15="","",選手登録!AK15)</f>
        <v/>
      </c>
      <c r="G11" s="24" t="str">
        <f>IF(選手登録!AL15="","",選手登録!AL15)</f>
        <v/>
      </c>
      <c r="H11" s="24" t="str">
        <f>IF(選手登録!AI15="","",選手登録!AI15)</f>
        <v/>
      </c>
      <c r="I11" s="24" t="str">
        <f>IF(選手登録!AG15="","",IF(選手登録!AG15=5,"R00705 00001","R00706 00001"))</f>
        <v/>
      </c>
      <c r="L11">
        <v>23</v>
      </c>
      <c r="M11" s="108" t="str">
        <f>IF(N11="","",ﾁｰﾑ登録!$T$6)</f>
        <v/>
      </c>
      <c r="N11" s="108" t="str">
        <f>IF(ﾁｰﾑ登録!E23="","",VLOOKUP(L11,ﾁｰﾑ登録!$Q:$U,5,FALSE))</f>
        <v/>
      </c>
      <c r="O11" s="108" t="str">
        <f>IF(ﾁｰﾑ登録!E23="","",VLOOKUP(L11,ﾁｰﾑ登録!$Q:$AC,6,FALSE))</f>
        <v/>
      </c>
      <c r="P11" s="108" t="str">
        <f>IF(O11="","",VLOOKUP(O11,選手登録!$AJ:$AN,4,FALSE))</f>
        <v/>
      </c>
      <c r="Q11" s="108" t="str">
        <f>IF(O11="","",VLOOKUP(O11,選手登録!$AJ:$AN,5,FALSE))</f>
        <v/>
      </c>
      <c r="R11" s="108" t="str">
        <f>IF(O11="","",VLOOKUP(O11,選手登録!$AJ:$AN,2,FALSE))</f>
        <v/>
      </c>
      <c r="S11" s="108" t="str">
        <f>IF(O11="","",VLOOKUP(O11,選手登録!$AJ:$AN,3,FALSE))</f>
        <v/>
      </c>
      <c r="U11">
        <v>73</v>
      </c>
      <c r="V11">
        <v>75</v>
      </c>
      <c r="W11">
        <v>76</v>
      </c>
      <c r="X11" s="108" t="str">
        <f>IF(Y11="","",ﾁｰﾑ登録!$T$6)</f>
        <v/>
      </c>
      <c r="Y11" s="108" t="str">
        <f>IF(ﾁｰﾑ登録!T75="","",VLOOKUP(データ!W11,ﾁｰﾑ登録!$Q:$AC,5,FALSE))</f>
        <v/>
      </c>
      <c r="Z11" s="108" t="str">
        <f>IF(Y11="","",VLOOKUP(データ!V11,ﾁｰﾑ登録!$Q:$AC,4,FALSE))</f>
        <v/>
      </c>
      <c r="AA11" s="108" t="str">
        <f>IF(Y11="","",VLOOKUP(データ!V11,ﾁｰﾑ登録!$Q:$AC,4,FALSE))</f>
        <v/>
      </c>
      <c r="AB11" s="108" t="str">
        <f>IF(Y11="","",VLOOKUP(データ!V11,ﾁｰﾑ登録!$Q:$AC,5,FALSE))</f>
        <v/>
      </c>
      <c r="AC11" s="108"/>
    </row>
    <row r="12" spans="1:29" ht="10.5" customHeight="1">
      <c r="A12">
        <v>9</v>
      </c>
      <c r="B12" s="40" t="str">
        <f>IF(選手登録!AJ16="","",選手登録!AJ16)</f>
        <v/>
      </c>
      <c r="C12" s="24" t="str">
        <f>IF(選手登録!AM16="","",選手登録!AM16)</f>
        <v/>
      </c>
      <c r="D12" s="24" t="str">
        <f>IF(選手登録!AF16="","",選手登録!AF16)</f>
        <v/>
      </c>
      <c r="E12" s="24" t="str">
        <f>IF(選手登録!AH16="","",選手登録!AH16)</f>
        <v/>
      </c>
      <c r="F12" s="24" t="str">
        <f>IF(選手登録!AK16="","",選手登録!AK16)</f>
        <v/>
      </c>
      <c r="G12" s="24" t="str">
        <f>IF(選手登録!AL16="","",選手登録!AL16)</f>
        <v/>
      </c>
      <c r="H12" s="24" t="str">
        <f>IF(選手登録!AI16="","",選手登録!AI16)</f>
        <v/>
      </c>
      <c r="I12" s="24" t="str">
        <f>IF(選手登録!AG16="","",IF(選手登録!AG16=5,"R00705 00001","R00706 00001"))</f>
        <v/>
      </c>
      <c r="L12">
        <v>24</v>
      </c>
      <c r="M12" s="108" t="str">
        <f>IF(N12="","",ﾁｰﾑ登録!$T$6)</f>
        <v/>
      </c>
      <c r="N12" s="108" t="str">
        <f>IF(ﾁｰﾑ登録!E24="","",VLOOKUP(L12,ﾁｰﾑ登録!$Q:$U,5,FALSE))</f>
        <v/>
      </c>
      <c r="O12" s="108" t="str">
        <f>IF(ﾁｰﾑ登録!E24="","",VLOOKUP(L12,ﾁｰﾑ登録!$Q:$AC,6,FALSE))</f>
        <v/>
      </c>
      <c r="P12" s="108" t="str">
        <f>IF(O12="","",VLOOKUP(O12,選手登録!$AJ:$AN,4,FALSE))</f>
        <v/>
      </c>
      <c r="Q12" s="108" t="str">
        <f>IF(O12="","",VLOOKUP(O12,選手登録!$AJ:$AN,5,FALSE))</f>
        <v/>
      </c>
      <c r="R12" s="108" t="str">
        <f>IF(O12="","",VLOOKUP(O12,選手登録!$AJ:$AN,2,FALSE))</f>
        <v/>
      </c>
      <c r="S12" s="108" t="str">
        <f>IF(O12="","",VLOOKUP(O12,選手登録!$AJ:$AN,3,FALSE))</f>
        <v/>
      </c>
      <c r="U12">
        <v>82</v>
      </c>
      <c r="V12">
        <v>84</v>
      </c>
      <c r="W12">
        <v>85</v>
      </c>
      <c r="X12" s="108" t="str">
        <f>IF(Y12="","",ﾁｰﾑ登録!$T$6)</f>
        <v/>
      </c>
      <c r="Y12" s="108" t="str">
        <f>IF(ﾁｰﾑ登録!T84="","",VLOOKUP(データ!W12,ﾁｰﾑ登録!$Q:$AC,5,FALSE))</f>
        <v/>
      </c>
      <c r="Z12" s="108" t="str">
        <f>IF(Y12="","",VLOOKUP(データ!V12,ﾁｰﾑ登録!$Q:$AC,4,FALSE))</f>
        <v/>
      </c>
      <c r="AA12" s="108" t="str">
        <f>IF(Y12="","",VLOOKUP(データ!V12,ﾁｰﾑ登録!$Q:$AC,4,FALSE))</f>
        <v/>
      </c>
      <c r="AB12" s="108" t="str">
        <f>IF(Y12="","",VLOOKUP(データ!V12,ﾁｰﾑ登録!$Q:$AC,5,FALSE))</f>
        <v/>
      </c>
      <c r="AC12" s="108"/>
    </row>
    <row r="13" spans="1:29" ht="10.5" customHeight="1">
      <c r="A13">
        <v>10</v>
      </c>
      <c r="B13" s="40" t="str">
        <f>IF(選手登録!AJ17="","",選手登録!AJ17)</f>
        <v/>
      </c>
      <c r="C13" s="24" t="str">
        <f>IF(選手登録!AM17="","",選手登録!AM17)</f>
        <v/>
      </c>
      <c r="D13" s="24" t="str">
        <f>IF(選手登録!AF17="","",選手登録!AF17)</f>
        <v/>
      </c>
      <c r="E13" s="24" t="str">
        <f>IF(選手登録!AH17="","",選手登録!AH17)</f>
        <v/>
      </c>
      <c r="F13" s="24" t="str">
        <f>IF(選手登録!AK17="","",選手登録!AK17)</f>
        <v/>
      </c>
      <c r="G13" s="24" t="str">
        <f>IF(選手登録!AL17="","",選手登録!AL17)</f>
        <v/>
      </c>
      <c r="H13" s="24" t="str">
        <f>IF(選手登録!AI17="","",選手登録!AI17)</f>
        <v/>
      </c>
      <c r="I13" s="24" t="str">
        <f>IF(選手登録!AG17="","",IF(選手登録!AG17=5,"R00705 00001","R00706 00001"))</f>
        <v/>
      </c>
      <c r="L13">
        <v>25</v>
      </c>
      <c r="M13" s="108" t="str">
        <f>IF(N13="","",ﾁｰﾑ登録!$T$6)</f>
        <v/>
      </c>
      <c r="N13" s="108" t="str">
        <f>IF(ﾁｰﾑ登録!E25="","",VLOOKUP(L13,ﾁｰﾑ登録!$Q:$U,5,FALSE))</f>
        <v/>
      </c>
      <c r="O13" s="108" t="str">
        <f>IF(ﾁｰﾑ登録!E25="","",VLOOKUP(L13,ﾁｰﾑ登録!$Q:$AC,6,FALSE))</f>
        <v/>
      </c>
      <c r="P13" s="108" t="str">
        <f>IF(O13="","",VLOOKUP(O13,選手登録!$AJ:$AN,4,FALSE))</f>
        <v/>
      </c>
      <c r="Q13" s="108" t="str">
        <f>IF(O13="","",VLOOKUP(O13,選手登録!$AJ:$AN,5,FALSE))</f>
        <v/>
      </c>
      <c r="R13" s="108" t="str">
        <f>IF(O13="","",VLOOKUP(O13,選手登録!$AJ:$AN,2,FALSE))</f>
        <v/>
      </c>
      <c r="S13" s="108" t="str">
        <f>IF(O13="","",VLOOKUP(O13,選手登録!$AJ:$AN,3,FALSE))</f>
        <v/>
      </c>
      <c r="U13">
        <v>91</v>
      </c>
      <c r="V13">
        <v>93</v>
      </c>
      <c r="W13">
        <v>94</v>
      </c>
      <c r="X13" s="108" t="str">
        <f>IF(Y13="","",ﾁｰﾑ登録!$T$6)</f>
        <v/>
      </c>
      <c r="Y13" s="108" t="str">
        <f>IF(ﾁｰﾑ登録!T93="","",VLOOKUP(データ!W13,ﾁｰﾑ登録!$Q:$AC,5,FALSE))</f>
        <v/>
      </c>
      <c r="Z13" s="108" t="str">
        <f>IF(Y13="","",VLOOKUP(データ!V13,ﾁｰﾑ登録!$Q:$AC,4,FALSE))</f>
        <v/>
      </c>
      <c r="AA13" s="108" t="str">
        <f>IF(Y13="","",VLOOKUP(データ!V13,ﾁｰﾑ登録!$Q:$AC,4,FALSE))</f>
        <v/>
      </c>
      <c r="AB13" s="108" t="str">
        <f>IF(Y13="","",VLOOKUP(データ!V13,ﾁｰﾑ登録!$Q:$AC,5,FALSE))</f>
        <v/>
      </c>
      <c r="AC13" s="108"/>
    </row>
    <row r="14" spans="1:29" ht="10.5" customHeight="1">
      <c r="A14">
        <v>11</v>
      </c>
      <c r="B14" s="40" t="str">
        <f>IF(選手登録!AJ18="","",選手登録!AJ18)</f>
        <v/>
      </c>
      <c r="C14" s="24" t="str">
        <f>IF(選手登録!AM18="","",選手登録!AM18)</f>
        <v/>
      </c>
      <c r="D14" s="24" t="str">
        <f>IF(選手登録!AF18="","",選手登録!AF18)</f>
        <v/>
      </c>
      <c r="E14" s="24" t="str">
        <f>IF(選手登録!AH18="","",選手登録!AH18)</f>
        <v/>
      </c>
      <c r="F14" s="24" t="str">
        <f>IF(選手登録!AK18="","",選手登録!AK18)</f>
        <v/>
      </c>
      <c r="G14" s="24" t="str">
        <f>IF(選手登録!AL18="","",選手登録!AL18)</f>
        <v/>
      </c>
      <c r="H14" s="24" t="str">
        <f>IF(選手登録!AI18="","",選手登録!AI18)</f>
        <v/>
      </c>
      <c r="I14" s="24" t="str">
        <f>IF(選手登録!AG18="","",IF(選手登録!AG18=5,"R00705 00001","R00706 00001"))</f>
        <v/>
      </c>
      <c r="L14">
        <v>26</v>
      </c>
      <c r="M14" s="108" t="str">
        <f>IF(N14="","",ﾁｰﾑ登録!$T$6)</f>
        <v/>
      </c>
      <c r="N14" s="108" t="str">
        <f>IF(ﾁｰﾑ登録!E26="","",VLOOKUP(L14,ﾁｰﾑ登録!$Q:$U,5,FALSE))</f>
        <v/>
      </c>
      <c r="O14" s="108" t="str">
        <f>IF(ﾁｰﾑ登録!E26="","",VLOOKUP(L14,ﾁｰﾑ登録!$Q:$AC,6,FALSE))</f>
        <v/>
      </c>
      <c r="P14" s="108" t="str">
        <f>IF(O14="","",VLOOKUP(O14,選手登録!$AJ:$AN,4,FALSE))</f>
        <v/>
      </c>
      <c r="Q14" s="108" t="str">
        <f>IF(O14="","",VLOOKUP(O14,選手登録!$AJ:$AN,5,FALSE))</f>
        <v/>
      </c>
      <c r="R14" s="108" t="str">
        <f>IF(O14="","",VLOOKUP(O14,選手登録!$AJ:$AN,2,FALSE))</f>
        <v/>
      </c>
      <c r="S14" s="108" t="str">
        <f>IF(O14="","",VLOOKUP(O14,選手登録!$AJ:$AN,3,FALSE))</f>
        <v/>
      </c>
      <c r="U14">
        <v>10</v>
      </c>
      <c r="V14">
        <v>12</v>
      </c>
      <c r="W14">
        <v>13</v>
      </c>
      <c r="X14" s="109" t="str">
        <f>IF(Y14="","",ﾁｰﾑ登録!$U$6)</f>
        <v/>
      </c>
      <c r="Y14" s="109" t="str">
        <f>IF(ﾁｰﾑ登録!T22="","",VLOOKUP(データ!W14,ﾁｰﾑ登録!$Q:$AC,12,FALSE))</f>
        <v/>
      </c>
      <c r="Z14" s="109" t="str">
        <f>IF(Y14="","",VLOOKUP(データ!V14,ﾁｰﾑ登録!$Q:$AC,11,FALSE))</f>
        <v/>
      </c>
      <c r="AA14" s="109" t="str">
        <f>IF(Y14="","",VLOOKUP(データ!V14,ﾁｰﾑ登録!$Q:$AC,11,FALSE))</f>
        <v/>
      </c>
      <c r="AB14" s="109" t="str">
        <f>IF(Y14="","",VLOOKUP(データ!V14,ﾁｰﾑ登録!$Q:$AC,12,FALSE))</f>
        <v/>
      </c>
      <c r="AC14" s="109" t="str">
        <f>IF(ﾁｰﾑ登録!X22="","",VLOOKUP(データ!AA14,ﾁｰﾑ登録!U:Z,5))</f>
        <v/>
      </c>
    </row>
    <row r="15" spans="1:29" ht="10.5" customHeight="1">
      <c r="A15">
        <v>12</v>
      </c>
      <c r="B15" s="40" t="str">
        <f>IF(選手登録!AJ19="","",選手登録!AJ19)</f>
        <v/>
      </c>
      <c r="C15" s="24" t="str">
        <f>IF(選手登録!AM19="","",選手登録!AM19)</f>
        <v/>
      </c>
      <c r="D15" s="24" t="str">
        <f>IF(選手登録!AF19="","",選手登録!AF19)</f>
        <v/>
      </c>
      <c r="E15" s="24" t="str">
        <f>IF(選手登録!AH19="","",選手登録!AH19)</f>
        <v/>
      </c>
      <c r="F15" s="24" t="str">
        <f>IF(選手登録!AK19="","",選手登録!AK19)</f>
        <v/>
      </c>
      <c r="G15" s="24" t="str">
        <f>IF(選手登録!AL19="","",選手登録!AL19)</f>
        <v/>
      </c>
      <c r="H15" s="24" t="str">
        <f>IF(選手登録!AI19="","",選手登録!AI19)</f>
        <v/>
      </c>
      <c r="I15" s="24" t="str">
        <f>IF(選手登録!AG19="","",IF(選手登録!AG19=5,"R00705 00001","R00706 00001"))</f>
        <v/>
      </c>
      <c r="L15">
        <v>27</v>
      </c>
      <c r="M15" s="108" t="str">
        <f>IF(N15="","",ﾁｰﾑ登録!$T$6)</f>
        <v/>
      </c>
      <c r="N15" s="108" t="str">
        <f>IF(ﾁｰﾑ登録!E27="","",VLOOKUP(L15,ﾁｰﾑ登録!$Q:$U,5,FALSE))</f>
        <v/>
      </c>
      <c r="O15" s="108" t="str">
        <f>IF(ﾁｰﾑ登録!E27="","",VLOOKUP(L15,ﾁｰﾑ登録!$Q:$AC,6,FALSE))</f>
        <v/>
      </c>
      <c r="P15" s="108" t="str">
        <f>IF(O15="","",VLOOKUP(O15,選手登録!$AJ:$AN,4,FALSE))</f>
        <v/>
      </c>
      <c r="Q15" s="108" t="str">
        <f>IF(O15="","",VLOOKUP(O15,選手登録!$AJ:$AN,5,FALSE))</f>
        <v/>
      </c>
      <c r="R15" s="108" t="str">
        <f>IF(O15="","",VLOOKUP(O15,選手登録!$AJ:$AN,2,FALSE))</f>
        <v/>
      </c>
      <c r="S15" s="108" t="str">
        <f>IF(O15="","",VLOOKUP(O15,選手登録!$AJ:$AN,3,FALSE))</f>
        <v/>
      </c>
      <c r="U15">
        <v>19</v>
      </c>
      <c r="V15">
        <v>21</v>
      </c>
      <c r="W15">
        <v>22</v>
      </c>
      <c r="X15" s="109" t="str">
        <f>IF(Y15="","",ﾁｰﾑ登録!$U$6)</f>
        <v/>
      </c>
      <c r="Y15" s="109" t="str">
        <f>IF(ﾁｰﾑ登録!T31="","",VLOOKUP(データ!W15,ﾁｰﾑ登録!$Q:$AC,12,FALSE))</f>
        <v/>
      </c>
      <c r="Z15" s="109" t="str">
        <f>IF(Y15="","",VLOOKUP(データ!V15,ﾁｰﾑ登録!$Q:$AC,11,FALSE))</f>
        <v/>
      </c>
      <c r="AA15" s="109" t="str">
        <f>IF(Y15="","",VLOOKUP(データ!V15,ﾁｰﾑ登録!$Q:$AC,11,FALSE))</f>
        <v/>
      </c>
      <c r="AB15" s="109" t="str">
        <f>IF(Y15="","",VLOOKUP(データ!V15,ﾁｰﾑ登録!$Q:$AC,12,FALSE))</f>
        <v/>
      </c>
      <c r="AC15" s="109" t="str">
        <f>IF(ﾁｰﾑ登録!X31="","",VLOOKUP(データ!AA15,ﾁｰﾑ登録!U:Z,5))</f>
        <v/>
      </c>
    </row>
    <row r="16" spans="1:29" ht="10.5" customHeight="1">
      <c r="A16">
        <v>13</v>
      </c>
      <c r="B16" s="40" t="str">
        <f>IF(選手登録!AJ20="","",選手登録!AJ20)</f>
        <v/>
      </c>
      <c r="C16" s="24" t="str">
        <f>IF(選手登録!AM20="","",選手登録!AM20)</f>
        <v/>
      </c>
      <c r="D16" s="24" t="str">
        <f>IF(選手登録!AF20="","",選手登録!AF20)</f>
        <v/>
      </c>
      <c r="E16" s="24" t="str">
        <f>IF(選手登録!AH20="","",選手登録!AH20)</f>
        <v/>
      </c>
      <c r="F16" s="24" t="str">
        <f>IF(選手登録!AK20="","",選手登録!AK20)</f>
        <v/>
      </c>
      <c r="G16" s="24" t="str">
        <f>IF(選手登録!AL20="","",選手登録!AL20)</f>
        <v/>
      </c>
      <c r="H16" s="24" t="str">
        <f>IF(選手登録!AI20="","",選手登録!AI20)</f>
        <v/>
      </c>
      <c r="I16" s="24" t="str">
        <f>IF(選手登録!AG20="","",IF(選手登録!AG20=5,"R00705 00001","R00706 00001"))</f>
        <v/>
      </c>
      <c r="K16">
        <v>3</v>
      </c>
      <c r="L16">
        <v>31</v>
      </c>
      <c r="M16" s="108" t="str">
        <f>IF(N16="","",ﾁｰﾑ登録!$T$6)</f>
        <v/>
      </c>
      <c r="N16" s="108" t="str">
        <f>IF(ﾁｰﾑ登録!E31="","",VLOOKUP(L16,ﾁｰﾑ登録!$Q:$U,5,FALSE))</f>
        <v/>
      </c>
      <c r="O16" s="108" t="str">
        <f>IF(ﾁｰﾑ登録!E31="","",VLOOKUP(L16,ﾁｰﾑ登録!$Q:$AC,6,FALSE))</f>
        <v/>
      </c>
      <c r="P16" s="108" t="str">
        <f>IF(O16="","",VLOOKUP(O16,選手登録!$AJ:$AN,4,FALSE))</f>
        <v/>
      </c>
      <c r="Q16" s="108" t="str">
        <f>IF(O16="","",VLOOKUP(O16,選手登録!$AJ:$AN,5,FALSE))</f>
        <v/>
      </c>
      <c r="R16" s="108" t="str">
        <f>IF(O16="","",VLOOKUP(O16,選手登録!$AJ:$AN,2,FALSE))</f>
        <v/>
      </c>
      <c r="S16" s="108" t="str">
        <f>IF(O16="","",VLOOKUP(O16,選手登録!$AJ:$AN,3,FALSE))</f>
        <v/>
      </c>
      <c r="U16">
        <v>28</v>
      </c>
      <c r="V16">
        <v>30</v>
      </c>
      <c r="W16">
        <v>31</v>
      </c>
      <c r="X16" s="109" t="str">
        <f>IF(Y16="","",ﾁｰﾑ登録!$U$6)</f>
        <v/>
      </c>
      <c r="Y16" s="109" t="str">
        <f>IF(ﾁｰﾑ登録!T40="","",VLOOKUP(データ!W16,ﾁｰﾑ登録!$Q:$AC,12,FALSE))</f>
        <v/>
      </c>
      <c r="Z16" s="109" t="str">
        <f>IF(Y16="","",VLOOKUP(データ!V16,ﾁｰﾑ登録!$Q:$AC,11,FALSE))</f>
        <v/>
      </c>
      <c r="AA16" s="109" t="str">
        <f>IF(Y16="","",VLOOKUP(データ!V16,ﾁｰﾑ登録!$Q:$AC,11,FALSE))</f>
        <v/>
      </c>
      <c r="AB16" s="109" t="str">
        <f>IF(Y16="","",VLOOKUP(データ!V16,ﾁｰﾑ登録!$Q:$AC,12,FALSE))</f>
        <v/>
      </c>
      <c r="AC16" s="109" t="str">
        <f>IF(ﾁｰﾑ登録!X40="","",VLOOKUP(データ!AA16,ﾁｰﾑ登録!U:Z,5))</f>
        <v/>
      </c>
    </row>
    <row r="17" spans="1:29" ht="10.5" customHeight="1">
      <c r="A17">
        <v>14</v>
      </c>
      <c r="B17" s="40" t="str">
        <f>IF(選手登録!AJ21="","",選手登録!AJ21)</f>
        <v/>
      </c>
      <c r="C17" s="24" t="str">
        <f>IF(選手登録!AM21="","",選手登録!AM21)</f>
        <v/>
      </c>
      <c r="D17" s="24" t="str">
        <f>IF(選手登録!AF21="","",選手登録!AF21)</f>
        <v/>
      </c>
      <c r="E17" s="24" t="str">
        <f>IF(選手登録!AH21="","",選手登録!AH21)</f>
        <v/>
      </c>
      <c r="F17" s="24" t="str">
        <f>IF(選手登録!AK21="","",選手登録!AK21)</f>
        <v/>
      </c>
      <c r="G17" s="24" t="str">
        <f>IF(選手登録!AL21="","",選手登録!AL21)</f>
        <v/>
      </c>
      <c r="H17" s="24" t="str">
        <f>IF(選手登録!AI21="","",選手登録!AI21)</f>
        <v/>
      </c>
      <c r="I17" s="24" t="str">
        <f>IF(選手登録!AG21="","",IF(選手登録!AG21=5,"R00705 00001","R00706 00001"))</f>
        <v/>
      </c>
      <c r="L17">
        <v>32</v>
      </c>
      <c r="M17" s="108" t="str">
        <f>IF(N17="","",ﾁｰﾑ登録!$T$6)</f>
        <v/>
      </c>
      <c r="N17" s="108" t="str">
        <f>IF(ﾁｰﾑ登録!E32="","",VLOOKUP(L17,ﾁｰﾑ登録!$Q:$U,5,FALSE))</f>
        <v/>
      </c>
      <c r="O17" s="108" t="str">
        <f>IF(ﾁｰﾑ登録!E32="","",VLOOKUP(L17,ﾁｰﾑ登録!$Q:$AC,6,FALSE))</f>
        <v/>
      </c>
      <c r="P17" s="108" t="str">
        <f>IF(O17="","",VLOOKUP(O17,選手登録!$AJ:$AN,4,FALSE))</f>
        <v/>
      </c>
      <c r="Q17" s="108" t="str">
        <f>IF(O17="","",VLOOKUP(O17,選手登録!$AJ:$AN,5,FALSE))</f>
        <v/>
      </c>
      <c r="R17" s="108" t="str">
        <f>IF(O17="","",VLOOKUP(O17,選手登録!$AJ:$AN,2,FALSE))</f>
        <v/>
      </c>
      <c r="S17" s="108" t="str">
        <f>IF(O17="","",VLOOKUP(O17,選手登録!$AJ:$AN,3,FALSE))</f>
        <v/>
      </c>
      <c r="U17">
        <v>37</v>
      </c>
      <c r="V17">
        <v>39</v>
      </c>
      <c r="W17">
        <v>40</v>
      </c>
      <c r="X17" s="109" t="str">
        <f>IF(Y17="","",ﾁｰﾑ登録!$U$6)</f>
        <v/>
      </c>
      <c r="Y17" s="109" t="str">
        <f>IF(ﾁｰﾑ登録!T49="","",VLOOKUP(データ!W17,ﾁｰﾑ登録!$Q:$AC,12,FALSE))</f>
        <v/>
      </c>
      <c r="Z17" s="109" t="str">
        <f>IF(Y17="","",VLOOKUP(データ!V17,ﾁｰﾑ登録!$Q:$AC,11,FALSE))</f>
        <v/>
      </c>
      <c r="AA17" s="109" t="str">
        <f>IF(Y17="","",VLOOKUP(データ!V17,ﾁｰﾑ登録!$Q:$AC,11,FALSE))</f>
        <v/>
      </c>
      <c r="AB17" s="109" t="str">
        <f>IF(Y17="","",VLOOKUP(データ!V17,ﾁｰﾑ登録!$Q:$AC,12,FALSE))</f>
        <v/>
      </c>
      <c r="AC17" s="109" t="str">
        <f>IF(ﾁｰﾑ登録!X49="","",VLOOKUP(データ!AA17,ﾁｰﾑ登録!U:Z,5))</f>
        <v/>
      </c>
    </row>
    <row r="18" spans="1:29" ht="10.5" customHeight="1">
      <c r="A18">
        <v>15</v>
      </c>
      <c r="B18" s="40" t="str">
        <f>IF(選手登録!AJ22="","",選手登録!AJ22)</f>
        <v/>
      </c>
      <c r="C18" s="24" t="str">
        <f>IF(選手登録!AM22="","",選手登録!AM22)</f>
        <v/>
      </c>
      <c r="D18" s="24" t="str">
        <f>IF(選手登録!AF22="","",選手登録!AF22)</f>
        <v/>
      </c>
      <c r="E18" s="24" t="str">
        <f>IF(選手登録!AH22="","",選手登録!AH22)</f>
        <v/>
      </c>
      <c r="F18" s="24" t="str">
        <f>IF(選手登録!AK22="","",選手登録!AK22)</f>
        <v/>
      </c>
      <c r="G18" s="24" t="str">
        <f>IF(選手登録!AL22="","",選手登録!AL22)</f>
        <v/>
      </c>
      <c r="H18" s="24" t="str">
        <f>IF(選手登録!AI22="","",選手登録!AI22)</f>
        <v/>
      </c>
      <c r="I18" s="24" t="str">
        <f>IF(選手登録!AG22="","",IF(選手登録!AG22=5,"R00705 00001","R00706 00001"))</f>
        <v/>
      </c>
      <c r="L18">
        <v>33</v>
      </c>
      <c r="M18" s="108" t="str">
        <f>IF(N18="","",ﾁｰﾑ登録!$T$6)</f>
        <v/>
      </c>
      <c r="N18" s="108" t="str">
        <f>IF(ﾁｰﾑ登録!E33="","",VLOOKUP(L18,ﾁｰﾑ登録!$Q:$U,5,FALSE))</f>
        <v/>
      </c>
      <c r="O18" s="108" t="str">
        <f>IF(ﾁｰﾑ登録!E33="","",VLOOKUP(L18,ﾁｰﾑ登録!$Q:$AC,6,FALSE))</f>
        <v/>
      </c>
      <c r="P18" s="108" t="str">
        <f>IF(O18="","",VLOOKUP(O18,選手登録!$AJ:$AN,4,FALSE))</f>
        <v/>
      </c>
      <c r="Q18" s="108" t="str">
        <f>IF(O18="","",VLOOKUP(O18,選手登録!$AJ:$AN,5,FALSE))</f>
        <v/>
      </c>
      <c r="R18" s="108" t="str">
        <f>IF(O18="","",VLOOKUP(O18,選手登録!$AJ:$AN,2,FALSE))</f>
        <v/>
      </c>
      <c r="S18" s="108" t="str">
        <f>IF(O18="","",VLOOKUP(O18,選手登録!$AJ:$AN,3,FALSE))</f>
        <v/>
      </c>
      <c r="U18">
        <v>46</v>
      </c>
      <c r="V18">
        <v>48</v>
      </c>
      <c r="W18">
        <v>49</v>
      </c>
      <c r="X18" s="109" t="str">
        <f>IF(Y18="","",ﾁｰﾑ登録!$U$6)</f>
        <v/>
      </c>
      <c r="Y18" s="109" t="str">
        <f>IF(ﾁｰﾑ登録!T58="","",VLOOKUP(データ!W18,ﾁｰﾑ登録!$Q:$AC,12,FALSE))</f>
        <v/>
      </c>
      <c r="Z18" s="109" t="str">
        <f>IF(Y18="","",VLOOKUP(データ!V18,ﾁｰﾑ登録!$Q:$AC,11,FALSE))</f>
        <v/>
      </c>
      <c r="AA18" s="109" t="str">
        <f>IF(Y18="","",VLOOKUP(データ!V18,ﾁｰﾑ登録!$Q:$AC,11,FALSE))</f>
        <v/>
      </c>
      <c r="AB18" s="109" t="str">
        <f>IF(Y18="","",VLOOKUP(データ!V18,ﾁｰﾑ登録!$Q:$AC,12,FALSE))</f>
        <v/>
      </c>
      <c r="AC18" s="109" t="str">
        <f>IF(ﾁｰﾑ登録!X58="","",VLOOKUP(データ!AA18,ﾁｰﾑ登録!U:Z,5))</f>
        <v/>
      </c>
    </row>
    <row r="19" spans="1:29" ht="10.5" customHeight="1">
      <c r="A19">
        <v>16</v>
      </c>
      <c r="B19" s="40" t="str">
        <f>IF(選手登録!AJ23="","",選手登録!AJ23)</f>
        <v/>
      </c>
      <c r="C19" s="24" t="str">
        <f>IF(選手登録!AM23="","",選手登録!AM23)</f>
        <v/>
      </c>
      <c r="D19" s="24" t="str">
        <f>IF(選手登録!AF23="","",選手登録!AF23)</f>
        <v/>
      </c>
      <c r="E19" s="24" t="str">
        <f>IF(選手登録!AH23="","",選手登録!AH23)</f>
        <v/>
      </c>
      <c r="F19" s="24" t="str">
        <f>IF(選手登録!AK23="","",選手登録!AK23)</f>
        <v/>
      </c>
      <c r="G19" s="24" t="str">
        <f>IF(選手登録!AL23="","",選手登録!AL23)</f>
        <v/>
      </c>
      <c r="H19" s="24" t="str">
        <f>IF(選手登録!AI23="","",選手登録!AI23)</f>
        <v/>
      </c>
      <c r="I19" s="24" t="str">
        <f>IF(選手登録!AG23="","",IF(選手登録!AG23=5,"R00705 00001","R00706 00001"))</f>
        <v/>
      </c>
      <c r="L19">
        <v>34</v>
      </c>
      <c r="M19" s="108" t="str">
        <f>IF(N19="","",ﾁｰﾑ登録!$T$6)</f>
        <v/>
      </c>
      <c r="N19" s="108" t="str">
        <f>IF(ﾁｰﾑ登録!E34="","",VLOOKUP(L19,ﾁｰﾑ登録!$Q:$U,5,FALSE))</f>
        <v/>
      </c>
      <c r="O19" s="108" t="str">
        <f>IF(ﾁｰﾑ登録!E34="","",VLOOKUP(L19,ﾁｰﾑ登録!$Q:$AC,6,FALSE))</f>
        <v/>
      </c>
      <c r="P19" s="108" t="str">
        <f>IF(O19="","",VLOOKUP(O19,選手登録!$AJ:$AN,4,FALSE))</f>
        <v/>
      </c>
      <c r="Q19" s="108" t="str">
        <f>IF(O19="","",VLOOKUP(O19,選手登録!$AJ:$AN,5,FALSE))</f>
        <v/>
      </c>
      <c r="R19" s="108" t="str">
        <f>IF(O19="","",VLOOKUP(O19,選手登録!$AJ:$AN,2,FALSE))</f>
        <v/>
      </c>
      <c r="S19" s="108" t="str">
        <f>IF(O19="","",VLOOKUP(O19,選手登録!$AJ:$AN,3,FALSE))</f>
        <v/>
      </c>
      <c r="U19">
        <v>55</v>
      </c>
      <c r="V19">
        <v>57</v>
      </c>
      <c r="W19">
        <v>58</v>
      </c>
      <c r="X19" s="109" t="str">
        <f>IF(Y19="","",ﾁｰﾑ登録!$U$6)</f>
        <v/>
      </c>
      <c r="Y19" s="109" t="str">
        <f>IF(ﾁｰﾑ登録!T67="","",VLOOKUP(データ!W19,ﾁｰﾑ登録!$Q:$AC,12,FALSE))</f>
        <v/>
      </c>
      <c r="Z19" s="109" t="str">
        <f>IF(Y19="","",VLOOKUP(データ!V19,ﾁｰﾑ登録!$Q:$AC,11,FALSE))</f>
        <v/>
      </c>
      <c r="AA19" s="109" t="str">
        <f>IF(Y19="","",VLOOKUP(データ!V19,ﾁｰﾑ登録!$Q:$AC,11,FALSE))</f>
        <v/>
      </c>
      <c r="AB19" s="109" t="str">
        <f>IF(Y19="","",VLOOKUP(データ!V19,ﾁｰﾑ登録!$Q:$AC,12,FALSE))</f>
        <v/>
      </c>
      <c r="AC19" s="109" t="str">
        <f>IF(ﾁｰﾑ登録!X67="","",VLOOKUP(データ!AA19,ﾁｰﾑ登録!U:Z,5))</f>
        <v/>
      </c>
    </row>
    <row r="20" spans="1:29" ht="10.5" customHeight="1">
      <c r="A20">
        <v>17</v>
      </c>
      <c r="B20" s="40" t="str">
        <f>IF(選手登録!AJ24="","",選手登録!AJ24)</f>
        <v/>
      </c>
      <c r="C20" s="24" t="str">
        <f>IF(選手登録!AM24="","",選手登録!AM24)</f>
        <v/>
      </c>
      <c r="D20" s="24" t="str">
        <f>IF(選手登録!AF24="","",選手登録!AF24)</f>
        <v/>
      </c>
      <c r="E20" s="24" t="str">
        <f>IF(選手登録!AH24="","",選手登録!AH24)</f>
        <v/>
      </c>
      <c r="F20" s="24" t="str">
        <f>IF(選手登録!AK24="","",選手登録!AK24)</f>
        <v/>
      </c>
      <c r="G20" s="24" t="str">
        <f>IF(選手登録!AL24="","",選手登録!AL24)</f>
        <v/>
      </c>
      <c r="H20" s="24" t="str">
        <f>IF(選手登録!AI24="","",選手登録!AI24)</f>
        <v/>
      </c>
      <c r="I20" s="24" t="str">
        <f>IF(選手登録!AG24="","",IF(選手登録!AG24=5,"R00705 00001","R00706 00001"))</f>
        <v/>
      </c>
      <c r="L20">
        <v>35</v>
      </c>
      <c r="M20" s="108" t="str">
        <f>IF(N20="","",ﾁｰﾑ登録!$T$6)</f>
        <v/>
      </c>
      <c r="N20" s="108" t="str">
        <f>IF(ﾁｰﾑ登録!E35="","",VLOOKUP(L20,ﾁｰﾑ登録!$Q:$U,5,FALSE))</f>
        <v/>
      </c>
      <c r="O20" s="108" t="str">
        <f>IF(ﾁｰﾑ登録!E35="","",VLOOKUP(L20,ﾁｰﾑ登録!$Q:$AC,6,FALSE))</f>
        <v/>
      </c>
      <c r="P20" s="108" t="str">
        <f>IF(O20="","",VLOOKUP(O20,選手登録!$AJ:$AN,4,FALSE))</f>
        <v/>
      </c>
      <c r="Q20" s="108" t="str">
        <f>IF(O20="","",VLOOKUP(O20,選手登録!$AJ:$AN,5,FALSE))</f>
        <v/>
      </c>
      <c r="R20" s="108" t="str">
        <f>IF(O20="","",VLOOKUP(O20,選手登録!$AJ:$AN,2,FALSE))</f>
        <v/>
      </c>
      <c r="S20" s="108" t="str">
        <f>IF(O20="","",VLOOKUP(O20,選手登録!$AJ:$AN,3,FALSE))</f>
        <v/>
      </c>
      <c r="U20">
        <v>64</v>
      </c>
      <c r="V20">
        <v>66</v>
      </c>
      <c r="W20">
        <v>67</v>
      </c>
      <c r="X20" s="109" t="str">
        <f>IF(Y20="","",ﾁｰﾑ登録!$U$6)</f>
        <v/>
      </c>
      <c r="Y20" s="109" t="str">
        <f>IF(ﾁｰﾑ登録!T76="","",VLOOKUP(データ!W20,ﾁｰﾑ登録!$Q:$AC,12,FALSE))</f>
        <v/>
      </c>
      <c r="Z20" s="109" t="str">
        <f>IF(Y20="","",VLOOKUP(データ!V20,ﾁｰﾑ登録!$Q:$AC,11,FALSE))</f>
        <v/>
      </c>
      <c r="AA20" s="109" t="str">
        <f>IF(Y20="","",VLOOKUP(データ!V20,ﾁｰﾑ登録!$Q:$AC,11,FALSE))</f>
        <v/>
      </c>
      <c r="AB20" s="109" t="str">
        <f>IF(Y20="","",VLOOKUP(データ!V20,ﾁｰﾑ登録!$Q:$AC,12,FALSE))</f>
        <v/>
      </c>
      <c r="AC20" s="109" t="str">
        <f>IF(ﾁｰﾑ登録!X76="","",VLOOKUP(データ!AA20,ﾁｰﾑ登録!U:Z,5))</f>
        <v/>
      </c>
    </row>
    <row r="21" spans="1:29" ht="10.5" customHeight="1">
      <c r="A21">
        <v>18</v>
      </c>
      <c r="B21" s="40" t="str">
        <f>IF(選手登録!AJ25="","",選手登録!AJ25)</f>
        <v/>
      </c>
      <c r="C21" s="24" t="str">
        <f>IF(選手登録!AM25="","",選手登録!AM25)</f>
        <v/>
      </c>
      <c r="D21" s="24" t="str">
        <f>IF(選手登録!AF25="","",選手登録!AF25)</f>
        <v/>
      </c>
      <c r="E21" s="24" t="str">
        <f>IF(選手登録!AH25="","",選手登録!AH25)</f>
        <v/>
      </c>
      <c r="F21" s="24" t="str">
        <f>IF(選手登録!AK25="","",選手登録!AK25)</f>
        <v/>
      </c>
      <c r="G21" s="24" t="str">
        <f>IF(選手登録!AL25="","",選手登録!AL25)</f>
        <v/>
      </c>
      <c r="H21" s="24" t="str">
        <f>IF(選手登録!AI25="","",選手登録!AI25)</f>
        <v/>
      </c>
      <c r="I21" s="24" t="str">
        <f>IF(選手登録!AG25="","",IF(選手登録!AG25=5,"R00705 00001","R00706 00001"))</f>
        <v/>
      </c>
      <c r="L21">
        <v>36</v>
      </c>
      <c r="M21" s="108" t="str">
        <f>IF(N21="","",ﾁｰﾑ登録!$T$6)</f>
        <v/>
      </c>
      <c r="N21" s="108" t="str">
        <f>IF(ﾁｰﾑ登録!E36="","",VLOOKUP(L21,ﾁｰﾑ登録!$Q:$U,5,FALSE))</f>
        <v/>
      </c>
      <c r="O21" s="108" t="str">
        <f>IF(ﾁｰﾑ登録!E36="","",VLOOKUP(L21,ﾁｰﾑ登録!$Q:$AC,6,FALSE))</f>
        <v/>
      </c>
      <c r="P21" s="108" t="str">
        <f>IF(O21="","",VLOOKUP(O21,選手登録!$AJ:$AN,4,FALSE))</f>
        <v/>
      </c>
      <c r="Q21" s="108" t="str">
        <f>IF(O21="","",VLOOKUP(O21,選手登録!$AJ:$AN,5,FALSE))</f>
        <v/>
      </c>
      <c r="R21" s="108" t="str">
        <f>IF(O21="","",VLOOKUP(O21,選手登録!$AJ:$AN,2,FALSE))</f>
        <v/>
      </c>
      <c r="S21" s="108" t="str">
        <f>IF(O21="","",VLOOKUP(O21,選手登録!$AJ:$AN,3,FALSE))</f>
        <v/>
      </c>
      <c r="U21">
        <v>73</v>
      </c>
      <c r="V21">
        <v>75</v>
      </c>
      <c r="W21">
        <v>76</v>
      </c>
      <c r="X21" s="109" t="str">
        <f>IF(Y21="","",ﾁｰﾑ登録!$U$6)</f>
        <v/>
      </c>
      <c r="Y21" s="109" t="str">
        <f>IF(ﾁｰﾑ登録!T85="","",VLOOKUP(データ!W21,ﾁｰﾑ登録!$Q:$AC,12,FALSE))</f>
        <v/>
      </c>
      <c r="Z21" s="109" t="str">
        <f>IF(Y21="","",VLOOKUP(データ!V21,ﾁｰﾑ登録!$Q:$AC,11,FALSE))</f>
        <v/>
      </c>
      <c r="AA21" s="109" t="str">
        <f>IF(Y21="","",VLOOKUP(データ!V21,ﾁｰﾑ登録!$Q:$AC,11,FALSE))</f>
        <v/>
      </c>
      <c r="AB21" s="109" t="str">
        <f>IF(Y21="","",VLOOKUP(データ!V21,ﾁｰﾑ登録!$Q:$AC,12,FALSE))</f>
        <v/>
      </c>
      <c r="AC21" s="109" t="str">
        <f>IF(ﾁｰﾑ登録!X85="","",VLOOKUP(データ!AA21,ﾁｰﾑ登録!U:Z,5))</f>
        <v/>
      </c>
    </row>
    <row r="22" spans="1:29" ht="10.5" customHeight="1">
      <c r="A22">
        <v>19</v>
      </c>
      <c r="B22" s="40" t="str">
        <f>IF(選手登録!AJ26="","",選手登録!AJ26)</f>
        <v/>
      </c>
      <c r="C22" s="24" t="str">
        <f>IF(選手登録!AM26="","",選手登録!AM26)</f>
        <v/>
      </c>
      <c r="D22" s="24" t="str">
        <f>IF(選手登録!AF26="","",選手登録!AF26)</f>
        <v/>
      </c>
      <c r="E22" s="24" t="str">
        <f>IF(選手登録!AH26="","",選手登録!AH26)</f>
        <v/>
      </c>
      <c r="F22" s="24" t="str">
        <f>IF(選手登録!AK26="","",選手登録!AK26)</f>
        <v/>
      </c>
      <c r="G22" s="24" t="str">
        <f>IF(選手登録!AL26="","",選手登録!AL26)</f>
        <v/>
      </c>
      <c r="H22" s="24" t="str">
        <f>IF(選手登録!AI26="","",選手登録!AI26)</f>
        <v/>
      </c>
      <c r="I22" s="24" t="str">
        <f>IF(選手登録!AG26="","",IF(選手登録!AG26=5,"R00705 00001","R00706 00001"))</f>
        <v/>
      </c>
      <c r="K22">
        <v>4</v>
      </c>
      <c r="L22">
        <v>40</v>
      </c>
      <c r="M22" s="108" t="str">
        <f>IF(N22="","",ﾁｰﾑ登録!$T$6)</f>
        <v/>
      </c>
      <c r="N22" s="108" t="str">
        <f>IF(ﾁｰﾑ登録!E40="","",VLOOKUP(L22,ﾁｰﾑ登録!$Q:$U,5,FALSE))</f>
        <v/>
      </c>
      <c r="O22" s="108" t="str">
        <f>IF(ﾁｰﾑ登録!E40="","",VLOOKUP(L22,ﾁｰﾑ登録!$Q:$AC,6,FALSE))</f>
        <v/>
      </c>
      <c r="P22" s="108" t="str">
        <f>IF(O22="","",VLOOKUP(O22,選手登録!$AJ:$AN,4,FALSE))</f>
        <v/>
      </c>
      <c r="Q22" s="108" t="str">
        <f>IF(O22="","",VLOOKUP(O22,選手登録!$AJ:$AN,5,FALSE))</f>
        <v/>
      </c>
      <c r="R22" s="108" t="str">
        <f>IF(O22="","",VLOOKUP(O22,選手登録!$AJ:$AN,2,FALSE))</f>
        <v/>
      </c>
      <c r="S22" s="108" t="str">
        <f>IF(O22="","",VLOOKUP(O22,選手登録!$AJ:$AN,3,FALSE))</f>
        <v/>
      </c>
      <c r="U22">
        <v>82</v>
      </c>
      <c r="V22">
        <v>84</v>
      </c>
      <c r="W22">
        <v>85</v>
      </c>
      <c r="X22" s="109" t="str">
        <f>IF(Y22="","",ﾁｰﾑ登録!$U$6)</f>
        <v/>
      </c>
      <c r="Y22" s="109" t="str">
        <f>IF(ﾁｰﾑ登録!T94="","",VLOOKUP(データ!W22,ﾁｰﾑ登録!$Q:$AC,12,FALSE))</f>
        <v/>
      </c>
      <c r="Z22" s="109" t="str">
        <f>IF(Y22="","",VLOOKUP(データ!V22,ﾁｰﾑ登録!$Q:$AC,11,FALSE))</f>
        <v/>
      </c>
      <c r="AA22" s="109" t="str">
        <f>IF(Y22="","",VLOOKUP(データ!V22,ﾁｰﾑ登録!$Q:$AC,11,FALSE))</f>
        <v/>
      </c>
      <c r="AB22" s="109" t="str">
        <f>IF(Y22="","",VLOOKUP(データ!V22,ﾁｰﾑ登録!$Q:$AC,12,FALSE))</f>
        <v/>
      </c>
      <c r="AC22" s="109" t="str">
        <f>IF(ﾁｰﾑ登録!X94="","",VLOOKUP(データ!AA22,ﾁｰﾑ登録!U:Z,5))</f>
        <v/>
      </c>
    </row>
    <row r="23" spans="1:29" ht="10.5" customHeight="1">
      <c r="A23">
        <v>20</v>
      </c>
      <c r="B23" s="40" t="str">
        <f>IF(選手登録!AJ27="","",選手登録!AJ27)</f>
        <v/>
      </c>
      <c r="C23" s="24" t="str">
        <f>IF(選手登録!AM27="","",選手登録!AM27)</f>
        <v/>
      </c>
      <c r="D23" s="24" t="str">
        <f>IF(選手登録!AF27="","",選手登録!AF27)</f>
        <v/>
      </c>
      <c r="E23" s="24" t="str">
        <f>IF(選手登録!AH27="","",選手登録!AH27)</f>
        <v/>
      </c>
      <c r="F23" s="24" t="str">
        <f>IF(選手登録!AK27="","",選手登録!AK27)</f>
        <v/>
      </c>
      <c r="G23" s="24" t="str">
        <f>IF(選手登録!AL27="","",選手登録!AL27)</f>
        <v/>
      </c>
      <c r="H23" s="24" t="str">
        <f>IF(選手登録!AI27="","",選手登録!AI27)</f>
        <v/>
      </c>
      <c r="I23" s="24" t="str">
        <f>IF(選手登録!AG27="","",IF(選手登録!AG27=5,"R00705 00001","R00706 00001"))</f>
        <v/>
      </c>
      <c r="L23">
        <v>41</v>
      </c>
      <c r="M23" s="108" t="str">
        <f>IF(N23="","",ﾁｰﾑ登録!$T$6)</f>
        <v/>
      </c>
      <c r="N23" s="108" t="str">
        <f>IF(ﾁｰﾑ登録!E41="","",VLOOKUP(L23,ﾁｰﾑ登録!$Q:$U,5,FALSE))</f>
        <v/>
      </c>
      <c r="O23" s="108" t="str">
        <f>IF(ﾁｰﾑ登録!E41="","",VLOOKUP(L23,ﾁｰﾑ登録!$Q:$AC,6,FALSE))</f>
        <v/>
      </c>
      <c r="P23" s="108" t="str">
        <f>IF(O23="","",VLOOKUP(O23,選手登録!$AJ:$AN,4,FALSE))</f>
        <v/>
      </c>
      <c r="Q23" s="108" t="str">
        <f>IF(O23="","",VLOOKUP(O23,選手登録!$AJ:$AN,5,FALSE))</f>
        <v/>
      </c>
      <c r="R23" s="108" t="str">
        <f>IF(O23="","",VLOOKUP(O23,選手登録!$AJ:$AN,2,FALSE))</f>
        <v/>
      </c>
      <c r="S23" s="108" t="str">
        <f>IF(O23="","",VLOOKUP(O23,選手登録!$AJ:$AN,3,FALSE))</f>
        <v/>
      </c>
    </row>
    <row r="24" spans="1:29" ht="10.5" customHeight="1">
      <c r="A24">
        <v>21</v>
      </c>
      <c r="B24" s="40" t="str">
        <f>IF(選手登録!AJ28="","",選手登録!AJ28)</f>
        <v/>
      </c>
      <c r="C24" s="24" t="str">
        <f>IF(選手登録!AM28="","",選手登録!AM28)</f>
        <v/>
      </c>
      <c r="D24" s="24" t="str">
        <f>IF(選手登録!AF28="","",選手登録!AF28)</f>
        <v/>
      </c>
      <c r="E24" s="24" t="str">
        <f>IF(選手登録!AH28="","",選手登録!AH28)</f>
        <v/>
      </c>
      <c r="F24" s="24" t="str">
        <f>IF(選手登録!AK28="","",選手登録!AK28)</f>
        <v/>
      </c>
      <c r="G24" s="24" t="str">
        <f>IF(選手登録!AL28="","",選手登録!AL28)</f>
        <v/>
      </c>
      <c r="H24" s="24" t="str">
        <f>IF(選手登録!AI28="","",選手登録!AI28)</f>
        <v/>
      </c>
      <c r="I24" s="24" t="str">
        <f>IF(選手登録!AG28="","",IF(選手登録!AG28=5,"R00705 00001","R00706 00001"))</f>
        <v/>
      </c>
      <c r="L24">
        <v>42</v>
      </c>
      <c r="M24" s="108" t="str">
        <f>IF(N24="","",ﾁｰﾑ登録!$T$6)</f>
        <v/>
      </c>
      <c r="N24" s="108" t="str">
        <f>IF(ﾁｰﾑ登録!E42="","",VLOOKUP(L24,ﾁｰﾑ登録!$Q:$U,5,FALSE))</f>
        <v/>
      </c>
      <c r="O24" s="108" t="str">
        <f>IF(ﾁｰﾑ登録!E42="","",VLOOKUP(L24,ﾁｰﾑ登録!$Q:$AC,6,FALSE))</f>
        <v/>
      </c>
      <c r="P24" s="108" t="str">
        <f>IF(O24="","",VLOOKUP(O24,選手登録!$AJ:$AN,4,FALSE))</f>
        <v/>
      </c>
      <c r="Q24" s="108" t="str">
        <f>IF(O24="","",VLOOKUP(O24,選手登録!$AJ:$AN,5,FALSE))</f>
        <v/>
      </c>
      <c r="R24" s="108" t="str">
        <f>IF(O24="","",VLOOKUP(O24,選手登録!$AJ:$AN,2,FALSE))</f>
        <v/>
      </c>
      <c r="S24" s="108" t="str">
        <f>IF(O24="","",VLOOKUP(O24,選手登録!$AJ:$AN,3,FALSE))</f>
        <v/>
      </c>
    </row>
    <row r="25" spans="1:29" ht="10.5" customHeight="1">
      <c r="A25">
        <v>22</v>
      </c>
      <c r="B25" s="40" t="str">
        <f>IF(選手登録!AJ29="","",選手登録!AJ29)</f>
        <v/>
      </c>
      <c r="C25" s="24" t="str">
        <f>IF(選手登録!AM29="","",選手登録!AM29)</f>
        <v/>
      </c>
      <c r="D25" s="24" t="str">
        <f>IF(選手登録!AF29="","",選手登録!AF29)</f>
        <v/>
      </c>
      <c r="E25" s="24" t="str">
        <f>IF(選手登録!AH29="","",選手登録!AH29)</f>
        <v/>
      </c>
      <c r="F25" s="24" t="str">
        <f>IF(選手登録!AK29="","",選手登録!AK29)</f>
        <v/>
      </c>
      <c r="G25" s="24" t="str">
        <f>IF(選手登録!AL29="","",選手登録!AL29)</f>
        <v/>
      </c>
      <c r="H25" s="24" t="str">
        <f>IF(選手登録!AI29="","",選手登録!AI29)</f>
        <v/>
      </c>
      <c r="I25" s="24" t="str">
        <f>IF(選手登録!AG29="","",IF(選手登録!AG29=5,"R00705 00001","R00706 00001"))</f>
        <v/>
      </c>
      <c r="L25">
        <v>43</v>
      </c>
      <c r="M25" s="108" t="str">
        <f>IF(N25="","",ﾁｰﾑ登録!$T$6)</f>
        <v/>
      </c>
      <c r="N25" s="108" t="str">
        <f>IF(ﾁｰﾑ登録!E43="","",VLOOKUP(L25,ﾁｰﾑ登録!$Q:$U,5,FALSE))</f>
        <v/>
      </c>
      <c r="O25" s="108" t="str">
        <f>IF(ﾁｰﾑ登録!E43="","",VLOOKUP(L25,ﾁｰﾑ登録!$Q:$AC,6,FALSE))</f>
        <v/>
      </c>
      <c r="P25" s="108" t="str">
        <f>IF(O25="","",VLOOKUP(O25,選手登録!$AJ:$AN,4,FALSE))</f>
        <v/>
      </c>
      <c r="Q25" s="108" t="str">
        <f>IF(O25="","",VLOOKUP(O25,選手登録!$AJ:$AN,5,FALSE))</f>
        <v/>
      </c>
      <c r="R25" s="108" t="str">
        <f>IF(O25="","",VLOOKUP(O25,選手登録!$AJ:$AN,2,FALSE))</f>
        <v/>
      </c>
      <c r="S25" s="108" t="str">
        <f>IF(O25="","",VLOOKUP(O25,選手登録!$AJ:$AN,3,FALSE))</f>
        <v/>
      </c>
    </row>
    <row r="26" spans="1:29" ht="10.5" customHeight="1">
      <c r="A26">
        <v>23</v>
      </c>
      <c r="B26" s="40" t="str">
        <f>IF(選手登録!AJ30="","",選手登録!AJ30)</f>
        <v/>
      </c>
      <c r="C26" s="24" t="str">
        <f>IF(選手登録!AM30="","",選手登録!AM30)</f>
        <v/>
      </c>
      <c r="D26" s="24" t="str">
        <f>IF(選手登録!AF30="","",選手登録!AF30)</f>
        <v/>
      </c>
      <c r="E26" s="24" t="str">
        <f>IF(選手登録!AH30="","",選手登録!AH30)</f>
        <v/>
      </c>
      <c r="F26" s="24" t="str">
        <f>IF(選手登録!AK30="","",選手登録!AK30)</f>
        <v/>
      </c>
      <c r="G26" s="24" t="str">
        <f>IF(選手登録!AL30="","",選手登録!AL30)</f>
        <v/>
      </c>
      <c r="H26" s="24" t="str">
        <f>IF(選手登録!AI30="","",選手登録!AI30)</f>
        <v/>
      </c>
      <c r="I26" s="24" t="str">
        <f>IF(選手登録!AG30="","",IF(選手登録!AG30=5,"R00705 00001","R00706 00001"))</f>
        <v/>
      </c>
      <c r="L26">
        <v>44</v>
      </c>
      <c r="M26" s="108" t="str">
        <f>IF(N26="","",ﾁｰﾑ登録!$T$6)</f>
        <v/>
      </c>
      <c r="N26" s="108" t="str">
        <f>IF(ﾁｰﾑ登録!E44="","",VLOOKUP(L26,ﾁｰﾑ登録!$Q:$U,5,FALSE))</f>
        <v/>
      </c>
      <c r="O26" s="108" t="str">
        <f>IF(ﾁｰﾑ登録!E44="","",VLOOKUP(L26,ﾁｰﾑ登録!$Q:$AC,6,FALSE))</f>
        <v/>
      </c>
      <c r="P26" s="108" t="str">
        <f>IF(O26="","",VLOOKUP(O26,選手登録!$AJ:$AN,4,FALSE))</f>
        <v/>
      </c>
      <c r="Q26" s="108" t="str">
        <f>IF(O26="","",VLOOKUP(O26,選手登録!$AJ:$AN,5,FALSE))</f>
        <v/>
      </c>
      <c r="R26" s="108" t="str">
        <f>IF(O26="","",VLOOKUP(O26,選手登録!$AJ:$AN,2,FALSE))</f>
        <v/>
      </c>
      <c r="S26" s="108" t="str">
        <f>IF(O26="","",VLOOKUP(O26,選手登録!$AJ:$AN,3,FALSE))</f>
        <v/>
      </c>
    </row>
    <row r="27" spans="1:29" ht="10.5" customHeight="1">
      <c r="A27">
        <v>24</v>
      </c>
      <c r="B27" s="40" t="str">
        <f>IF(選手登録!AJ31="","",選手登録!AJ31)</f>
        <v/>
      </c>
      <c r="C27" s="24" t="str">
        <f>IF(選手登録!AM31="","",選手登録!AM31)</f>
        <v/>
      </c>
      <c r="D27" s="24" t="str">
        <f>IF(選手登録!AF31="","",選手登録!AF31)</f>
        <v/>
      </c>
      <c r="E27" s="24" t="str">
        <f>IF(選手登録!AH31="","",選手登録!AH31)</f>
        <v/>
      </c>
      <c r="F27" s="24" t="str">
        <f>IF(選手登録!AK31="","",選手登録!AK31)</f>
        <v/>
      </c>
      <c r="G27" s="24" t="str">
        <f>IF(選手登録!AL31="","",選手登録!AL31)</f>
        <v/>
      </c>
      <c r="H27" s="24" t="str">
        <f>IF(選手登録!AI31="","",選手登録!AI31)</f>
        <v/>
      </c>
      <c r="I27" s="24" t="str">
        <f>IF(選手登録!AG31="","",IF(選手登録!AG31=5,"R00705 00001","R00706 00001"))</f>
        <v/>
      </c>
      <c r="L27">
        <v>45</v>
      </c>
      <c r="M27" s="108" t="str">
        <f>IF(N27="","",ﾁｰﾑ登録!$T$6)</f>
        <v/>
      </c>
      <c r="N27" s="108" t="str">
        <f>IF(ﾁｰﾑ登録!E45="","",VLOOKUP(L27,ﾁｰﾑ登録!$Q:$U,5,FALSE))</f>
        <v/>
      </c>
      <c r="O27" s="108" t="str">
        <f>IF(ﾁｰﾑ登録!E45="","",VLOOKUP(L27,ﾁｰﾑ登録!$Q:$AC,6,FALSE))</f>
        <v/>
      </c>
      <c r="P27" s="108" t="str">
        <f>IF(O27="","",VLOOKUP(O27,選手登録!$AJ:$AN,4,FALSE))</f>
        <v/>
      </c>
      <c r="Q27" s="108" t="str">
        <f>IF(O27="","",VLOOKUP(O27,選手登録!$AJ:$AN,5,FALSE))</f>
        <v/>
      </c>
      <c r="R27" s="108" t="str">
        <f>IF(O27="","",VLOOKUP(O27,選手登録!$AJ:$AN,2,FALSE))</f>
        <v/>
      </c>
      <c r="S27" s="108" t="str">
        <f>IF(O27="","",VLOOKUP(O27,選手登録!$AJ:$AN,3,FALSE))</f>
        <v/>
      </c>
    </row>
    <row r="28" spans="1:29" ht="10.5" customHeight="1">
      <c r="A28">
        <v>25</v>
      </c>
      <c r="B28" s="40" t="str">
        <f>IF(選手登録!AJ32="","",選手登録!AJ32)</f>
        <v/>
      </c>
      <c r="C28" s="24" t="str">
        <f>IF(選手登録!AM32="","",選手登録!AM32)</f>
        <v/>
      </c>
      <c r="D28" s="24" t="str">
        <f>IF(選手登録!AF32="","",選手登録!AF32)</f>
        <v/>
      </c>
      <c r="E28" s="24" t="str">
        <f>IF(選手登録!AH32="","",選手登録!AH32)</f>
        <v/>
      </c>
      <c r="F28" s="24" t="str">
        <f>IF(選手登録!AK32="","",選手登録!AK32)</f>
        <v/>
      </c>
      <c r="G28" s="24" t="str">
        <f>IF(選手登録!AL32="","",選手登録!AL32)</f>
        <v/>
      </c>
      <c r="H28" s="24" t="str">
        <f>IF(選手登録!AI32="","",選手登録!AI32)</f>
        <v/>
      </c>
      <c r="I28" s="24" t="str">
        <f>IF(選手登録!AG32="","",IF(選手登録!AG32=5,"R00705 00001","R00706 00001"))</f>
        <v/>
      </c>
      <c r="K28">
        <v>5</v>
      </c>
      <c r="L28">
        <v>49</v>
      </c>
      <c r="M28" s="108" t="str">
        <f>IF(N28="","",ﾁｰﾑ登録!$T$6)</f>
        <v/>
      </c>
      <c r="N28" s="108" t="str">
        <f>IF(ﾁｰﾑ登録!E49="","",VLOOKUP(L28,ﾁｰﾑ登録!$Q:$U,5,FALSE))</f>
        <v/>
      </c>
      <c r="O28" s="108" t="str">
        <f>IF(ﾁｰﾑ登録!E49="","",VLOOKUP(L28,ﾁｰﾑ登録!$Q:$AC,6,FALSE))</f>
        <v/>
      </c>
      <c r="P28" s="108" t="str">
        <f>IF(O28="","",VLOOKUP(O28,選手登録!$AJ:$AN,4,FALSE))</f>
        <v/>
      </c>
      <c r="Q28" s="108" t="str">
        <f>IF(O28="","",VLOOKUP(O28,選手登録!$AJ:$AN,5,FALSE))</f>
        <v/>
      </c>
      <c r="R28" s="108" t="str">
        <f>IF(O28="","",VLOOKUP(O28,選手登録!$AJ:$AN,2,FALSE))</f>
        <v/>
      </c>
      <c r="S28" s="108" t="str">
        <f>IF(O28="","",VLOOKUP(O28,選手登録!$AJ:$AN,3,FALSE))</f>
        <v/>
      </c>
    </row>
    <row r="29" spans="1:29" ht="10.5" customHeight="1">
      <c r="A29">
        <v>26</v>
      </c>
      <c r="B29" s="40" t="str">
        <f>IF(選手登録!AJ33="","",選手登録!AJ33)</f>
        <v/>
      </c>
      <c r="C29" s="24" t="str">
        <f>IF(選手登録!AM33="","",選手登録!AM33)</f>
        <v/>
      </c>
      <c r="D29" s="24" t="str">
        <f>IF(選手登録!AF33="","",選手登録!AF33)</f>
        <v/>
      </c>
      <c r="E29" s="24" t="str">
        <f>IF(選手登録!AH33="","",選手登録!AH33)</f>
        <v/>
      </c>
      <c r="F29" s="24" t="str">
        <f>IF(選手登録!AK33="","",選手登録!AK33)</f>
        <v/>
      </c>
      <c r="G29" s="24" t="str">
        <f>IF(選手登録!AL33="","",選手登録!AL33)</f>
        <v/>
      </c>
      <c r="H29" s="24" t="str">
        <f>IF(選手登録!AI33="","",選手登録!AI33)</f>
        <v/>
      </c>
      <c r="I29" s="24" t="str">
        <f>IF(選手登録!AG33="","",IF(選手登録!AG33=5,"R00705 00001","R00706 00001"))</f>
        <v/>
      </c>
      <c r="L29">
        <v>50</v>
      </c>
      <c r="M29" s="108" t="str">
        <f>IF(N29="","",ﾁｰﾑ登録!$T$6)</f>
        <v/>
      </c>
      <c r="N29" s="108" t="str">
        <f>IF(ﾁｰﾑ登録!E50="","",VLOOKUP(L29,ﾁｰﾑ登録!$Q:$U,5,FALSE))</f>
        <v/>
      </c>
      <c r="O29" s="108" t="str">
        <f>IF(ﾁｰﾑ登録!E50="","",VLOOKUP(L29,ﾁｰﾑ登録!$Q:$AC,6,FALSE))</f>
        <v/>
      </c>
      <c r="P29" s="108" t="str">
        <f>IF(O29="","",VLOOKUP(O29,選手登録!$AJ:$AN,4,FALSE))</f>
        <v/>
      </c>
      <c r="Q29" s="108" t="str">
        <f>IF(O29="","",VLOOKUP(O29,選手登録!$AJ:$AN,5,FALSE))</f>
        <v/>
      </c>
      <c r="R29" s="108" t="str">
        <f>IF(O29="","",VLOOKUP(O29,選手登録!$AJ:$AN,2,FALSE))</f>
        <v/>
      </c>
      <c r="S29" s="108" t="str">
        <f>IF(O29="","",VLOOKUP(O29,選手登録!$AJ:$AN,3,FALSE))</f>
        <v/>
      </c>
    </row>
    <row r="30" spans="1:29" ht="10.5" customHeight="1">
      <c r="A30">
        <v>27</v>
      </c>
      <c r="B30" s="40" t="str">
        <f>IF(選手登録!AJ34="","",選手登録!AJ34)</f>
        <v/>
      </c>
      <c r="C30" s="24" t="str">
        <f>IF(選手登録!AM34="","",選手登録!AM34)</f>
        <v/>
      </c>
      <c r="D30" s="24" t="str">
        <f>IF(選手登録!AF34="","",選手登録!AF34)</f>
        <v/>
      </c>
      <c r="E30" s="24" t="str">
        <f>IF(選手登録!AH34="","",選手登録!AH34)</f>
        <v/>
      </c>
      <c r="F30" s="24" t="str">
        <f>IF(選手登録!AK34="","",選手登録!AK34)</f>
        <v/>
      </c>
      <c r="G30" s="24" t="str">
        <f>IF(選手登録!AL34="","",選手登録!AL34)</f>
        <v/>
      </c>
      <c r="H30" s="24" t="str">
        <f>IF(選手登録!AI34="","",選手登録!AI34)</f>
        <v/>
      </c>
      <c r="I30" s="24" t="str">
        <f>IF(選手登録!AG34="","",IF(選手登録!AG34=5,"R00705 00001","R00706 00001"))</f>
        <v/>
      </c>
      <c r="L30">
        <v>51</v>
      </c>
      <c r="M30" s="108" t="str">
        <f>IF(N30="","",ﾁｰﾑ登録!$T$6)</f>
        <v/>
      </c>
      <c r="N30" s="108" t="str">
        <f>IF(ﾁｰﾑ登録!E51="","",VLOOKUP(L30,ﾁｰﾑ登録!$Q:$U,5,FALSE))</f>
        <v/>
      </c>
      <c r="O30" s="108" t="str">
        <f>IF(ﾁｰﾑ登録!E51="","",VLOOKUP(L30,ﾁｰﾑ登録!$Q:$AC,6,FALSE))</f>
        <v/>
      </c>
      <c r="P30" s="108" t="str">
        <f>IF(O30="","",VLOOKUP(O30,選手登録!$AJ:$AN,4,FALSE))</f>
        <v/>
      </c>
      <c r="Q30" s="108" t="str">
        <f>IF(O30="","",VLOOKUP(O30,選手登録!$AJ:$AN,5,FALSE))</f>
        <v/>
      </c>
      <c r="R30" s="108" t="str">
        <f>IF(O30="","",VLOOKUP(O30,選手登録!$AJ:$AN,2,FALSE))</f>
        <v/>
      </c>
      <c r="S30" s="108" t="str">
        <f>IF(O30="","",VLOOKUP(O30,選手登録!$AJ:$AN,3,FALSE))</f>
        <v/>
      </c>
    </row>
    <row r="31" spans="1:29" ht="10.5" customHeight="1">
      <c r="A31">
        <v>28</v>
      </c>
      <c r="B31" s="40" t="str">
        <f>IF(選手登録!AJ35="","",選手登録!AJ35)</f>
        <v/>
      </c>
      <c r="C31" s="24" t="str">
        <f>IF(選手登録!AM35="","",選手登録!AM35)</f>
        <v/>
      </c>
      <c r="D31" s="24" t="str">
        <f>IF(選手登録!AF35="","",選手登録!AF35)</f>
        <v/>
      </c>
      <c r="E31" s="24" t="str">
        <f>IF(選手登録!AH35="","",選手登録!AH35)</f>
        <v/>
      </c>
      <c r="F31" s="24" t="str">
        <f>IF(選手登録!AK35="","",選手登録!AK35)</f>
        <v/>
      </c>
      <c r="G31" s="24" t="str">
        <f>IF(選手登録!AL35="","",選手登録!AL35)</f>
        <v/>
      </c>
      <c r="H31" s="24" t="str">
        <f>IF(選手登録!AI35="","",選手登録!AI35)</f>
        <v/>
      </c>
      <c r="I31" s="24" t="str">
        <f>IF(選手登録!AG35="","",IF(選手登録!AG35=5,"R00705 00001","R00706 00001"))</f>
        <v/>
      </c>
      <c r="L31">
        <v>52</v>
      </c>
      <c r="M31" s="108" t="str">
        <f>IF(N31="","",ﾁｰﾑ登録!$T$6)</f>
        <v/>
      </c>
      <c r="N31" s="108" t="str">
        <f>IF(ﾁｰﾑ登録!E52="","",VLOOKUP(L31,ﾁｰﾑ登録!$Q:$U,5,FALSE))</f>
        <v/>
      </c>
      <c r="O31" s="108" t="str">
        <f>IF(ﾁｰﾑ登録!E52="","",VLOOKUP(L31,ﾁｰﾑ登録!$Q:$AC,6,FALSE))</f>
        <v/>
      </c>
      <c r="P31" s="108" t="str">
        <f>IF(O31="","",VLOOKUP(O31,選手登録!$AJ:$AN,4,FALSE))</f>
        <v/>
      </c>
      <c r="Q31" s="108" t="str">
        <f>IF(O31="","",VLOOKUP(O31,選手登録!$AJ:$AN,5,FALSE))</f>
        <v/>
      </c>
      <c r="R31" s="108" t="str">
        <f>IF(O31="","",VLOOKUP(O31,選手登録!$AJ:$AN,2,FALSE))</f>
        <v/>
      </c>
      <c r="S31" s="108" t="str">
        <f>IF(O31="","",VLOOKUP(O31,選手登録!$AJ:$AN,3,FALSE))</f>
        <v/>
      </c>
    </row>
    <row r="32" spans="1:29" ht="10.5" customHeight="1">
      <c r="A32">
        <v>29</v>
      </c>
      <c r="B32" s="40" t="str">
        <f>IF(選手登録!AJ36="","",選手登録!AJ36)</f>
        <v/>
      </c>
      <c r="C32" s="24" t="str">
        <f>IF(選手登録!AM36="","",選手登録!AM36)</f>
        <v/>
      </c>
      <c r="D32" s="24" t="str">
        <f>IF(選手登録!AF36="","",選手登録!AF36)</f>
        <v/>
      </c>
      <c r="E32" s="24" t="str">
        <f>IF(選手登録!AH36="","",選手登録!AH36)</f>
        <v/>
      </c>
      <c r="F32" s="24" t="str">
        <f>IF(選手登録!AK36="","",選手登録!AK36)</f>
        <v/>
      </c>
      <c r="G32" s="24" t="str">
        <f>IF(選手登録!AL36="","",選手登録!AL36)</f>
        <v/>
      </c>
      <c r="H32" s="24" t="str">
        <f>IF(選手登録!AI36="","",選手登録!AI36)</f>
        <v/>
      </c>
      <c r="I32" s="24" t="str">
        <f>IF(選手登録!AG36="","",IF(選手登録!AG36=5,"R00705 00001","R00706 00001"))</f>
        <v/>
      </c>
      <c r="L32">
        <v>53</v>
      </c>
      <c r="M32" s="108" t="str">
        <f>IF(N32="","",ﾁｰﾑ登録!$T$6)</f>
        <v/>
      </c>
      <c r="N32" s="108" t="str">
        <f>IF(ﾁｰﾑ登録!E53="","",VLOOKUP(L32,ﾁｰﾑ登録!$Q:$U,5,FALSE))</f>
        <v/>
      </c>
      <c r="O32" s="108" t="str">
        <f>IF(ﾁｰﾑ登録!E53="","",VLOOKUP(L32,ﾁｰﾑ登録!$Q:$AC,6,FALSE))</f>
        <v/>
      </c>
      <c r="P32" s="108" t="str">
        <f>IF(O32="","",VLOOKUP(O32,選手登録!$AJ:$AN,4,FALSE))</f>
        <v/>
      </c>
      <c r="Q32" s="108" t="str">
        <f>IF(O32="","",VLOOKUP(O32,選手登録!$AJ:$AN,5,FALSE))</f>
        <v/>
      </c>
      <c r="R32" s="108" t="str">
        <f>IF(O32="","",VLOOKUP(O32,選手登録!$AJ:$AN,2,FALSE))</f>
        <v/>
      </c>
      <c r="S32" s="108" t="str">
        <f>IF(O32="","",VLOOKUP(O32,選手登録!$AJ:$AN,3,FALSE))</f>
        <v/>
      </c>
    </row>
    <row r="33" spans="1:19" ht="10.5" customHeight="1">
      <c r="A33">
        <v>30</v>
      </c>
      <c r="B33" s="40" t="str">
        <f>IF(選手登録!AJ37="","",選手登録!AJ37)</f>
        <v/>
      </c>
      <c r="C33" s="24" t="str">
        <f>IF(選手登録!AM37="","",選手登録!AM37)</f>
        <v/>
      </c>
      <c r="D33" s="24" t="str">
        <f>IF(選手登録!AF37="","",選手登録!AF37)</f>
        <v/>
      </c>
      <c r="E33" s="24" t="str">
        <f>IF(選手登録!AH37="","",選手登録!AH37)</f>
        <v/>
      </c>
      <c r="F33" s="24" t="str">
        <f>IF(選手登録!AK37="","",選手登録!AK37)</f>
        <v/>
      </c>
      <c r="G33" s="24" t="str">
        <f>IF(選手登録!AL37="","",選手登録!AL37)</f>
        <v/>
      </c>
      <c r="H33" s="24" t="str">
        <f>IF(選手登録!AI37="","",選手登録!AI37)</f>
        <v/>
      </c>
      <c r="I33" s="24" t="str">
        <f>IF(選手登録!AG37="","",IF(選手登録!AG37=5,"R00705 00001","R00706 00001"))</f>
        <v/>
      </c>
      <c r="L33">
        <v>54</v>
      </c>
      <c r="M33" s="108" t="str">
        <f>IF(N33="","",ﾁｰﾑ登録!$T$6)</f>
        <v/>
      </c>
      <c r="N33" s="108" t="str">
        <f>IF(ﾁｰﾑ登録!E54="","",VLOOKUP(L33,ﾁｰﾑ登録!$Q:$U,5,FALSE))</f>
        <v/>
      </c>
      <c r="O33" s="108" t="str">
        <f>IF(ﾁｰﾑ登録!E54="","",VLOOKUP(L33,ﾁｰﾑ登録!$Q:$AC,6,FALSE))</f>
        <v/>
      </c>
      <c r="P33" s="108" t="str">
        <f>IF(O33="","",VLOOKUP(O33,選手登録!$AJ:$AN,4,FALSE))</f>
        <v/>
      </c>
      <c r="Q33" s="108" t="str">
        <f>IF(O33="","",VLOOKUP(O33,選手登録!$AJ:$AN,5,FALSE))</f>
        <v/>
      </c>
      <c r="R33" s="108" t="str">
        <f>IF(O33="","",VLOOKUP(O33,選手登録!$AJ:$AN,2,FALSE))</f>
        <v/>
      </c>
      <c r="S33" s="108" t="str">
        <f>IF(O33="","",VLOOKUP(O33,選手登録!$AJ:$AN,3,FALSE))</f>
        <v/>
      </c>
    </row>
    <row r="34" spans="1:19" ht="10.5" customHeight="1">
      <c r="A34">
        <v>31</v>
      </c>
      <c r="B34" s="40" t="str">
        <f>IF(選手登録!AJ38="","",選手登録!AJ38)</f>
        <v/>
      </c>
      <c r="C34" s="24" t="str">
        <f>IF(選手登録!AM38="","",選手登録!AM38)</f>
        <v/>
      </c>
      <c r="D34" s="24" t="str">
        <f>IF(選手登録!AF38="","",選手登録!AF38)</f>
        <v/>
      </c>
      <c r="E34" s="24" t="str">
        <f>IF(選手登録!AH38="","",選手登録!AH38)</f>
        <v/>
      </c>
      <c r="F34" s="24" t="str">
        <f>IF(選手登録!AK38="","",選手登録!AK38)</f>
        <v/>
      </c>
      <c r="G34" s="24" t="str">
        <f>IF(選手登録!AL38="","",選手登録!AL38)</f>
        <v/>
      </c>
      <c r="H34" s="24" t="str">
        <f>IF(選手登録!AI38="","",選手登録!AI38)</f>
        <v/>
      </c>
      <c r="I34" s="24" t="str">
        <f>IF(選手登録!AG38="","",IF(選手登録!AG38=5,"R00705 00001","R00706 00001"))</f>
        <v/>
      </c>
      <c r="K34">
        <v>6</v>
      </c>
      <c r="L34">
        <v>58</v>
      </c>
      <c r="M34" s="108" t="str">
        <f>IF(N34="","",ﾁｰﾑ登録!$T$6)</f>
        <v/>
      </c>
      <c r="N34" s="108" t="str">
        <f>IF(ﾁｰﾑ登録!E58="","",VLOOKUP(L34,ﾁｰﾑ登録!$Q:$U,5,FALSE))</f>
        <v/>
      </c>
      <c r="O34" s="108" t="str">
        <f>IF(ﾁｰﾑ登録!E58="","",VLOOKUP(L34,ﾁｰﾑ登録!$Q:$AC,6,FALSE))</f>
        <v/>
      </c>
      <c r="P34" s="108" t="str">
        <f>IF(O34="","",VLOOKUP(O34,選手登録!$AJ:$AN,4,FALSE))</f>
        <v/>
      </c>
      <c r="Q34" s="108" t="str">
        <f>IF(O34="","",VLOOKUP(O34,選手登録!$AJ:$AN,5,FALSE))</f>
        <v/>
      </c>
      <c r="R34" s="108" t="str">
        <f>IF(O34="","",VLOOKUP(O34,選手登録!$AJ:$AN,2,FALSE))</f>
        <v/>
      </c>
      <c r="S34" s="108" t="str">
        <f>IF(O34="","",VLOOKUP(O34,選手登録!$AJ:$AN,3,FALSE))</f>
        <v/>
      </c>
    </row>
    <row r="35" spans="1:19" ht="10.5" customHeight="1">
      <c r="A35">
        <v>32</v>
      </c>
      <c r="B35" s="40" t="str">
        <f>IF(選手登録!AJ39="","",選手登録!AJ39)</f>
        <v/>
      </c>
      <c r="C35" s="24" t="str">
        <f>IF(選手登録!AM39="","",選手登録!AM39)</f>
        <v/>
      </c>
      <c r="D35" s="24" t="str">
        <f>IF(選手登録!AF39="","",選手登録!AF39)</f>
        <v/>
      </c>
      <c r="E35" s="24" t="str">
        <f>IF(選手登録!AH39="","",選手登録!AH39)</f>
        <v/>
      </c>
      <c r="F35" s="24" t="str">
        <f>IF(選手登録!AK39="","",選手登録!AK39)</f>
        <v/>
      </c>
      <c r="G35" s="24" t="str">
        <f>IF(選手登録!AL39="","",選手登録!AL39)</f>
        <v/>
      </c>
      <c r="H35" s="24" t="str">
        <f>IF(選手登録!AI39="","",選手登録!AI39)</f>
        <v/>
      </c>
      <c r="I35" s="24" t="str">
        <f>IF(選手登録!AG39="","",IF(選手登録!AG39=5,"R00705 00001","R00706 00001"))</f>
        <v/>
      </c>
      <c r="L35">
        <v>59</v>
      </c>
      <c r="M35" s="108" t="str">
        <f>IF(N35="","",ﾁｰﾑ登録!$T$6)</f>
        <v/>
      </c>
      <c r="N35" s="108" t="str">
        <f>IF(ﾁｰﾑ登録!E59="","",VLOOKUP(L35,ﾁｰﾑ登録!$Q:$U,5,FALSE))</f>
        <v/>
      </c>
      <c r="O35" s="108" t="str">
        <f>IF(ﾁｰﾑ登録!E59="","",VLOOKUP(L35,ﾁｰﾑ登録!$Q:$AC,6,FALSE))</f>
        <v/>
      </c>
      <c r="P35" s="108" t="str">
        <f>IF(O35="","",VLOOKUP(O35,選手登録!$AJ:$AN,4,FALSE))</f>
        <v/>
      </c>
      <c r="Q35" s="108" t="str">
        <f>IF(O35="","",VLOOKUP(O35,選手登録!$AJ:$AN,5,FALSE))</f>
        <v/>
      </c>
      <c r="R35" s="108" t="str">
        <f>IF(O35="","",VLOOKUP(O35,選手登録!$AJ:$AN,2,FALSE))</f>
        <v/>
      </c>
      <c r="S35" s="108" t="str">
        <f>IF(O35="","",VLOOKUP(O35,選手登録!$AJ:$AN,3,FALSE))</f>
        <v/>
      </c>
    </row>
    <row r="36" spans="1:19" ht="10.5" customHeight="1">
      <c r="A36">
        <v>33</v>
      </c>
      <c r="B36" s="40" t="str">
        <f>IF(選手登録!AJ40="","",選手登録!AJ40)</f>
        <v/>
      </c>
      <c r="C36" s="24" t="str">
        <f>IF(選手登録!AM40="","",選手登録!AM40)</f>
        <v/>
      </c>
      <c r="D36" s="24" t="str">
        <f>IF(選手登録!AF40="","",選手登録!AF40)</f>
        <v/>
      </c>
      <c r="E36" s="24" t="str">
        <f>IF(選手登録!AH40="","",選手登録!AH40)</f>
        <v/>
      </c>
      <c r="F36" s="24" t="str">
        <f>IF(選手登録!AK40="","",選手登録!AK40)</f>
        <v/>
      </c>
      <c r="G36" s="24" t="str">
        <f>IF(選手登録!AL40="","",選手登録!AL40)</f>
        <v/>
      </c>
      <c r="H36" s="24" t="str">
        <f>IF(選手登録!AI40="","",選手登録!AI40)</f>
        <v/>
      </c>
      <c r="I36" s="24" t="str">
        <f>IF(選手登録!AG40="","",IF(選手登録!AG40=5,"R00705 00001","R00706 00001"))</f>
        <v/>
      </c>
      <c r="L36">
        <v>60</v>
      </c>
      <c r="M36" s="108" t="str">
        <f>IF(N36="","",ﾁｰﾑ登録!$T$6)</f>
        <v/>
      </c>
      <c r="N36" s="108" t="str">
        <f>IF(ﾁｰﾑ登録!E60="","",VLOOKUP(L36,ﾁｰﾑ登録!$Q:$U,5,FALSE))</f>
        <v/>
      </c>
      <c r="O36" s="108" t="str">
        <f>IF(ﾁｰﾑ登録!E60="","",VLOOKUP(L36,ﾁｰﾑ登録!$Q:$AC,6,FALSE))</f>
        <v/>
      </c>
      <c r="P36" s="108" t="str">
        <f>IF(O36="","",VLOOKUP(O36,選手登録!$AJ:$AN,4,FALSE))</f>
        <v/>
      </c>
      <c r="Q36" s="108" t="str">
        <f>IF(O36="","",VLOOKUP(O36,選手登録!$AJ:$AN,5,FALSE))</f>
        <v/>
      </c>
      <c r="R36" s="108" t="str">
        <f>IF(O36="","",VLOOKUP(O36,選手登録!$AJ:$AN,2,FALSE))</f>
        <v/>
      </c>
      <c r="S36" s="108" t="str">
        <f>IF(O36="","",VLOOKUP(O36,選手登録!$AJ:$AN,3,FALSE))</f>
        <v/>
      </c>
    </row>
    <row r="37" spans="1:19" ht="10.5" customHeight="1">
      <c r="A37">
        <v>34</v>
      </c>
      <c r="B37" s="40" t="str">
        <f>IF(選手登録!AJ41="","",選手登録!AJ41)</f>
        <v/>
      </c>
      <c r="C37" s="24" t="str">
        <f>IF(選手登録!AM41="","",選手登録!AM41)</f>
        <v/>
      </c>
      <c r="D37" s="24" t="str">
        <f>IF(選手登録!AF41="","",選手登録!AF41)</f>
        <v/>
      </c>
      <c r="E37" s="24" t="str">
        <f>IF(選手登録!AH41="","",選手登録!AH41)</f>
        <v/>
      </c>
      <c r="F37" s="24" t="str">
        <f>IF(選手登録!AK41="","",選手登録!AK41)</f>
        <v/>
      </c>
      <c r="G37" s="24" t="str">
        <f>IF(選手登録!AL41="","",選手登録!AL41)</f>
        <v/>
      </c>
      <c r="H37" s="24" t="str">
        <f>IF(選手登録!AI41="","",選手登録!AI41)</f>
        <v/>
      </c>
      <c r="I37" s="24" t="str">
        <f>IF(選手登録!AG41="","",IF(選手登録!AG41=5,"R00705 00001","R00706 00001"))</f>
        <v/>
      </c>
      <c r="L37">
        <v>61</v>
      </c>
      <c r="M37" s="108" t="str">
        <f>IF(N37="","",ﾁｰﾑ登録!$T$6)</f>
        <v/>
      </c>
      <c r="N37" s="108" t="str">
        <f>IF(ﾁｰﾑ登録!E61="","",VLOOKUP(L37,ﾁｰﾑ登録!$Q:$U,5,FALSE))</f>
        <v/>
      </c>
      <c r="O37" s="108" t="str">
        <f>IF(ﾁｰﾑ登録!E61="","",VLOOKUP(L37,ﾁｰﾑ登録!$Q:$AC,6,FALSE))</f>
        <v/>
      </c>
      <c r="P37" s="108" t="str">
        <f>IF(O37="","",VLOOKUP(O37,選手登録!$AJ:$AN,4,FALSE))</f>
        <v/>
      </c>
      <c r="Q37" s="108" t="str">
        <f>IF(O37="","",VLOOKUP(O37,選手登録!$AJ:$AN,5,FALSE))</f>
        <v/>
      </c>
      <c r="R37" s="108" t="str">
        <f>IF(O37="","",VLOOKUP(O37,選手登録!$AJ:$AN,2,FALSE))</f>
        <v/>
      </c>
      <c r="S37" s="108" t="str">
        <f>IF(O37="","",VLOOKUP(O37,選手登録!$AJ:$AN,3,FALSE))</f>
        <v/>
      </c>
    </row>
    <row r="38" spans="1:19" ht="10.5" customHeight="1">
      <c r="A38">
        <v>35</v>
      </c>
      <c r="B38" s="40" t="str">
        <f>IF(選手登録!AJ42="","",選手登録!AJ42)</f>
        <v/>
      </c>
      <c r="C38" s="24" t="str">
        <f>IF(選手登録!AM42="","",選手登録!AM42)</f>
        <v/>
      </c>
      <c r="D38" s="24" t="str">
        <f>IF(選手登録!AF42="","",選手登録!AF42)</f>
        <v/>
      </c>
      <c r="E38" s="24" t="str">
        <f>IF(選手登録!AH42="","",選手登録!AH42)</f>
        <v/>
      </c>
      <c r="F38" s="24" t="str">
        <f>IF(選手登録!AK42="","",選手登録!AK42)</f>
        <v/>
      </c>
      <c r="G38" s="24" t="str">
        <f>IF(選手登録!AL42="","",選手登録!AL42)</f>
        <v/>
      </c>
      <c r="H38" s="24" t="str">
        <f>IF(選手登録!AI42="","",選手登録!AI42)</f>
        <v/>
      </c>
      <c r="I38" s="24" t="str">
        <f>IF(選手登録!AG42="","",IF(選手登録!AG42=5,"R00705 00001","R00706 00001"))</f>
        <v/>
      </c>
      <c r="L38">
        <v>62</v>
      </c>
      <c r="M38" s="108" t="str">
        <f>IF(N38="","",ﾁｰﾑ登録!$T$6)</f>
        <v/>
      </c>
      <c r="N38" s="108" t="str">
        <f>IF(ﾁｰﾑ登録!E62="","",VLOOKUP(L38,ﾁｰﾑ登録!$Q:$U,5,FALSE))</f>
        <v/>
      </c>
      <c r="O38" s="108" t="str">
        <f>IF(ﾁｰﾑ登録!E62="","",VLOOKUP(L38,ﾁｰﾑ登録!$Q:$AC,6,FALSE))</f>
        <v/>
      </c>
      <c r="P38" s="108" t="str">
        <f>IF(O38="","",VLOOKUP(O38,選手登録!$AJ:$AN,4,FALSE))</f>
        <v/>
      </c>
      <c r="Q38" s="108" t="str">
        <f>IF(O38="","",VLOOKUP(O38,選手登録!$AJ:$AN,5,FALSE))</f>
        <v/>
      </c>
      <c r="R38" s="108" t="str">
        <f>IF(O38="","",VLOOKUP(O38,選手登録!$AJ:$AN,2,FALSE))</f>
        <v/>
      </c>
      <c r="S38" s="108" t="str">
        <f>IF(O38="","",VLOOKUP(O38,選手登録!$AJ:$AN,3,FALSE))</f>
        <v/>
      </c>
    </row>
    <row r="39" spans="1:19" ht="10.5" customHeight="1">
      <c r="A39">
        <v>36</v>
      </c>
      <c r="B39" s="40" t="str">
        <f>IF(選手登録!AJ43="","",選手登録!AJ43)</f>
        <v/>
      </c>
      <c r="C39" s="24" t="str">
        <f>IF(選手登録!AM43="","",選手登録!AM43)</f>
        <v/>
      </c>
      <c r="D39" s="24" t="str">
        <f>IF(選手登録!AF43="","",選手登録!AF43)</f>
        <v/>
      </c>
      <c r="E39" s="24" t="str">
        <f>IF(選手登録!AH43="","",選手登録!AH43)</f>
        <v/>
      </c>
      <c r="F39" s="24" t="str">
        <f>IF(選手登録!AK43="","",選手登録!AK43)</f>
        <v/>
      </c>
      <c r="G39" s="24" t="str">
        <f>IF(選手登録!AL43="","",選手登録!AL43)</f>
        <v/>
      </c>
      <c r="H39" s="24" t="str">
        <f>IF(選手登録!AI43="","",選手登録!AI43)</f>
        <v/>
      </c>
      <c r="I39" s="24" t="str">
        <f>IF(選手登録!AG43="","",IF(選手登録!AG43=5,"R00705 00001","R00706 00001"))</f>
        <v/>
      </c>
      <c r="L39">
        <v>63</v>
      </c>
      <c r="M39" s="108" t="str">
        <f>IF(N39="","",ﾁｰﾑ登録!$T$6)</f>
        <v/>
      </c>
      <c r="N39" s="108" t="str">
        <f>IF(ﾁｰﾑ登録!E63="","",VLOOKUP(L39,ﾁｰﾑ登録!$Q:$U,5,FALSE))</f>
        <v/>
      </c>
      <c r="O39" s="108" t="str">
        <f>IF(ﾁｰﾑ登録!E63="","",VLOOKUP(L39,ﾁｰﾑ登録!$Q:$AC,6,FALSE))</f>
        <v/>
      </c>
      <c r="P39" s="108" t="str">
        <f>IF(O39="","",VLOOKUP(O39,選手登録!$AJ:$AN,4,FALSE))</f>
        <v/>
      </c>
      <c r="Q39" s="108" t="str">
        <f>IF(O39="","",VLOOKUP(O39,選手登録!$AJ:$AN,5,FALSE))</f>
        <v/>
      </c>
      <c r="R39" s="108" t="str">
        <f>IF(O39="","",VLOOKUP(O39,選手登録!$AJ:$AN,2,FALSE))</f>
        <v/>
      </c>
      <c r="S39" s="108" t="str">
        <f>IF(O39="","",VLOOKUP(O39,選手登録!$AJ:$AN,3,FALSE))</f>
        <v/>
      </c>
    </row>
    <row r="40" spans="1:19" ht="10.5" customHeight="1">
      <c r="A40">
        <v>37</v>
      </c>
      <c r="B40" s="40" t="str">
        <f>IF(選手登録!AJ44="","",選手登録!AJ44)</f>
        <v/>
      </c>
      <c r="C40" s="24" t="str">
        <f>IF(選手登録!AM44="","",選手登録!AM44)</f>
        <v/>
      </c>
      <c r="D40" s="24" t="str">
        <f>IF(選手登録!AF44="","",選手登録!AF44)</f>
        <v/>
      </c>
      <c r="E40" s="24" t="str">
        <f>IF(選手登録!AH44="","",選手登録!AH44)</f>
        <v/>
      </c>
      <c r="F40" s="24" t="str">
        <f>IF(選手登録!AK44="","",選手登録!AK44)</f>
        <v/>
      </c>
      <c r="G40" s="24" t="str">
        <f>IF(選手登録!AL44="","",選手登録!AL44)</f>
        <v/>
      </c>
      <c r="H40" s="24" t="str">
        <f>IF(選手登録!AI44="","",選手登録!AI44)</f>
        <v/>
      </c>
      <c r="I40" s="24" t="str">
        <f>IF(選手登録!AG44="","",IF(選手登録!AG44=5,"R00705 00001","R00706 00001"))</f>
        <v/>
      </c>
      <c r="K40">
        <v>7</v>
      </c>
      <c r="L40">
        <v>67</v>
      </c>
      <c r="M40" s="108" t="str">
        <f>IF(N40="","",ﾁｰﾑ登録!$T$6)</f>
        <v/>
      </c>
      <c r="N40" s="108" t="str">
        <f>IF(ﾁｰﾑ登録!E67="","",VLOOKUP(L40,ﾁｰﾑ登録!$Q:$U,5,FALSE))</f>
        <v/>
      </c>
      <c r="O40" s="108" t="str">
        <f>IF(ﾁｰﾑ登録!E67="","",VLOOKUP(L40,ﾁｰﾑ登録!$Q:$AC,6,FALSE))</f>
        <v/>
      </c>
      <c r="P40" s="108" t="str">
        <f>IF(O40="","",VLOOKUP(O40,選手登録!$AJ:$AN,4,FALSE))</f>
        <v/>
      </c>
      <c r="Q40" s="108" t="str">
        <f>IF(O40="","",VLOOKUP(O40,選手登録!$AJ:$AN,5,FALSE))</f>
        <v/>
      </c>
      <c r="R40" s="108" t="str">
        <f>IF(O40="","",VLOOKUP(O40,選手登録!$AJ:$AN,2,FALSE))</f>
        <v/>
      </c>
      <c r="S40" s="108" t="str">
        <f>IF(O40="","",VLOOKUP(O40,選手登録!$AJ:$AN,3,FALSE))</f>
        <v/>
      </c>
    </row>
    <row r="41" spans="1:19" ht="10.5" customHeight="1">
      <c r="A41">
        <v>38</v>
      </c>
      <c r="B41" s="40" t="str">
        <f>IF(選手登録!AJ45="","",選手登録!AJ45)</f>
        <v/>
      </c>
      <c r="C41" s="24" t="str">
        <f>IF(選手登録!AM45="","",選手登録!AM45)</f>
        <v/>
      </c>
      <c r="D41" s="24" t="str">
        <f>IF(選手登録!AF45="","",選手登録!AF45)</f>
        <v/>
      </c>
      <c r="E41" s="24" t="str">
        <f>IF(選手登録!AH45="","",選手登録!AH45)</f>
        <v/>
      </c>
      <c r="F41" s="24" t="str">
        <f>IF(選手登録!AK45="","",選手登録!AK45)</f>
        <v/>
      </c>
      <c r="G41" s="24" t="str">
        <f>IF(選手登録!AL45="","",選手登録!AL45)</f>
        <v/>
      </c>
      <c r="H41" s="24" t="str">
        <f>IF(選手登録!AI45="","",選手登録!AI45)</f>
        <v/>
      </c>
      <c r="I41" s="24" t="str">
        <f>IF(選手登録!AG45="","",IF(選手登録!AG45=5,"R00705 00001","R00706 00001"))</f>
        <v/>
      </c>
      <c r="L41">
        <v>68</v>
      </c>
      <c r="M41" s="108" t="str">
        <f>IF(N41="","",ﾁｰﾑ登録!$T$6)</f>
        <v/>
      </c>
      <c r="N41" s="108" t="str">
        <f>IF(ﾁｰﾑ登録!E68="","",VLOOKUP(L41,ﾁｰﾑ登録!$Q:$U,5,FALSE))</f>
        <v/>
      </c>
      <c r="O41" s="108" t="str">
        <f>IF(ﾁｰﾑ登録!E68="","",VLOOKUP(L41,ﾁｰﾑ登録!$Q:$AC,6,FALSE))</f>
        <v/>
      </c>
      <c r="P41" s="108" t="str">
        <f>IF(O41="","",VLOOKUP(O41,選手登録!$AJ:$AN,4,FALSE))</f>
        <v/>
      </c>
      <c r="Q41" s="108" t="str">
        <f>IF(O41="","",VLOOKUP(O41,選手登録!$AJ:$AN,5,FALSE))</f>
        <v/>
      </c>
      <c r="R41" s="108" t="str">
        <f>IF(O41="","",VLOOKUP(O41,選手登録!$AJ:$AN,2,FALSE))</f>
        <v/>
      </c>
      <c r="S41" s="108" t="str">
        <f>IF(O41="","",VLOOKUP(O41,選手登録!$AJ:$AN,3,FALSE))</f>
        <v/>
      </c>
    </row>
    <row r="42" spans="1:19" ht="10.5" customHeight="1">
      <c r="A42">
        <v>39</v>
      </c>
      <c r="B42" s="40" t="str">
        <f>IF(選手登録!AJ46="","",選手登録!AJ46)</f>
        <v/>
      </c>
      <c r="C42" s="24" t="str">
        <f>IF(選手登録!AM46="","",選手登録!AM46)</f>
        <v/>
      </c>
      <c r="D42" s="24" t="str">
        <f>IF(選手登録!AF46="","",選手登録!AF46)</f>
        <v/>
      </c>
      <c r="E42" s="24" t="str">
        <f>IF(選手登録!AH46="","",選手登録!AH46)</f>
        <v/>
      </c>
      <c r="F42" s="24" t="str">
        <f>IF(選手登録!AK46="","",選手登録!AK46)</f>
        <v/>
      </c>
      <c r="G42" s="24" t="str">
        <f>IF(選手登録!AL46="","",選手登録!AL46)</f>
        <v/>
      </c>
      <c r="H42" s="24" t="str">
        <f>IF(選手登録!AI46="","",選手登録!AI46)</f>
        <v/>
      </c>
      <c r="I42" s="24" t="str">
        <f>IF(選手登録!AG46="","",IF(選手登録!AG46=5,"R00705 00001","R00706 00001"))</f>
        <v/>
      </c>
      <c r="L42">
        <v>69</v>
      </c>
      <c r="M42" s="108" t="str">
        <f>IF(N42="","",ﾁｰﾑ登録!$T$6)</f>
        <v/>
      </c>
      <c r="N42" s="108" t="str">
        <f>IF(ﾁｰﾑ登録!E69="","",VLOOKUP(L42,ﾁｰﾑ登録!$Q:$U,5,FALSE))</f>
        <v/>
      </c>
      <c r="O42" s="108" t="str">
        <f>IF(ﾁｰﾑ登録!E69="","",VLOOKUP(L42,ﾁｰﾑ登録!$Q:$AC,6,FALSE))</f>
        <v/>
      </c>
      <c r="P42" s="108" t="str">
        <f>IF(O42="","",VLOOKUP(O42,選手登録!$AJ:$AN,4,FALSE))</f>
        <v/>
      </c>
      <c r="Q42" s="108" t="str">
        <f>IF(O42="","",VLOOKUP(O42,選手登録!$AJ:$AN,5,FALSE))</f>
        <v/>
      </c>
      <c r="R42" s="108" t="str">
        <f>IF(O42="","",VLOOKUP(O42,選手登録!$AJ:$AN,2,FALSE))</f>
        <v/>
      </c>
      <c r="S42" s="108" t="str">
        <f>IF(O42="","",VLOOKUP(O42,選手登録!$AJ:$AN,3,FALSE))</f>
        <v/>
      </c>
    </row>
    <row r="43" spans="1:19" ht="10.5" customHeight="1">
      <c r="A43">
        <v>40</v>
      </c>
      <c r="B43" s="40" t="str">
        <f>IF(選手登録!AJ47="","",選手登録!AJ47)</f>
        <v/>
      </c>
      <c r="C43" s="24" t="str">
        <f>IF(選手登録!AM47="","",選手登録!AM47)</f>
        <v/>
      </c>
      <c r="D43" s="24" t="str">
        <f>IF(選手登録!AF47="","",選手登録!AF47)</f>
        <v/>
      </c>
      <c r="E43" s="24" t="str">
        <f>IF(選手登録!AH47="","",選手登録!AH47)</f>
        <v/>
      </c>
      <c r="F43" s="24" t="str">
        <f>IF(選手登録!AK47="","",選手登録!AK47)</f>
        <v/>
      </c>
      <c r="G43" s="24" t="str">
        <f>IF(選手登録!AL47="","",選手登録!AL47)</f>
        <v/>
      </c>
      <c r="H43" s="24" t="str">
        <f>IF(選手登録!AI47="","",選手登録!AI47)</f>
        <v/>
      </c>
      <c r="I43" s="24" t="str">
        <f>IF(選手登録!AG47="","",IF(選手登録!AG47=5,"R00705 00001","R00706 00001"))</f>
        <v/>
      </c>
      <c r="L43">
        <v>70</v>
      </c>
      <c r="M43" s="108" t="str">
        <f>IF(N43="","",ﾁｰﾑ登録!$T$6)</f>
        <v/>
      </c>
      <c r="N43" s="108" t="str">
        <f>IF(ﾁｰﾑ登録!E70="","",VLOOKUP(L43,ﾁｰﾑ登録!$Q:$U,5,FALSE))</f>
        <v/>
      </c>
      <c r="O43" s="108" t="str">
        <f>IF(ﾁｰﾑ登録!E70="","",VLOOKUP(L43,ﾁｰﾑ登録!$Q:$AC,6,FALSE))</f>
        <v/>
      </c>
      <c r="P43" s="108" t="str">
        <f>IF(O43="","",VLOOKUP(O43,選手登録!$AJ:$AN,4,FALSE))</f>
        <v/>
      </c>
      <c r="Q43" s="108" t="str">
        <f>IF(O43="","",VLOOKUP(O43,選手登録!$AJ:$AN,5,FALSE))</f>
        <v/>
      </c>
      <c r="R43" s="108" t="str">
        <f>IF(O43="","",VLOOKUP(O43,選手登録!$AJ:$AN,2,FALSE))</f>
        <v/>
      </c>
      <c r="S43" s="108" t="str">
        <f>IF(O43="","",VLOOKUP(O43,選手登録!$AJ:$AN,3,FALSE))</f>
        <v/>
      </c>
    </row>
    <row r="44" spans="1:19" ht="10.5" customHeight="1">
      <c r="A44">
        <v>41</v>
      </c>
      <c r="B44" s="40" t="str">
        <f>IF(選手登録!AJ48="","",選手登録!AJ48)</f>
        <v/>
      </c>
      <c r="C44" s="24" t="str">
        <f>IF(選手登録!AM48="","",選手登録!AM48)</f>
        <v/>
      </c>
      <c r="D44" s="24" t="str">
        <f>IF(選手登録!AF48="","",選手登録!AF48)</f>
        <v/>
      </c>
      <c r="E44" s="24" t="str">
        <f>IF(選手登録!AH48="","",選手登録!AH48)</f>
        <v/>
      </c>
      <c r="F44" s="24" t="str">
        <f>IF(選手登録!AK48="","",選手登録!AK48)</f>
        <v/>
      </c>
      <c r="G44" s="24" t="str">
        <f>IF(選手登録!AL48="","",選手登録!AL48)</f>
        <v/>
      </c>
      <c r="H44" s="24" t="str">
        <f>IF(選手登録!AI48="","",選手登録!AI48)</f>
        <v/>
      </c>
      <c r="I44" s="24" t="str">
        <f>IF(選手登録!AG48="","",IF(選手登録!AG48=5,"R00705 00001","R00706 00001"))</f>
        <v/>
      </c>
      <c r="L44">
        <v>71</v>
      </c>
      <c r="M44" s="108" t="str">
        <f>IF(N44="","",ﾁｰﾑ登録!$T$6)</f>
        <v/>
      </c>
      <c r="N44" s="108" t="str">
        <f>IF(ﾁｰﾑ登録!E71="","",VLOOKUP(L44,ﾁｰﾑ登録!$Q:$U,5,FALSE))</f>
        <v/>
      </c>
      <c r="O44" s="108" t="str">
        <f>IF(ﾁｰﾑ登録!E71="","",VLOOKUP(L44,ﾁｰﾑ登録!$Q:$AC,6,FALSE))</f>
        <v/>
      </c>
      <c r="P44" s="108" t="str">
        <f>IF(O44="","",VLOOKUP(O44,選手登録!$AJ:$AN,4,FALSE))</f>
        <v/>
      </c>
      <c r="Q44" s="108" t="str">
        <f>IF(O44="","",VLOOKUP(O44,選手登録!$AJ:$AN,5,FALSE))</f>
        <v/>
      </c>
      <c r="R44" s="108" t="str">
        <f>IF(O44="","",VLOOKUP(O44,選手登録!$AJ:$AN,2,FALSE))</f>
        <v/>
      </c>
      <c r="S44" s="108" t="str">
        <f>IF(O44="","",VLOOKUP(O44,選手登録!$AJ:$AN,3,FALSE))</f>
        <v/>
      </c>
    </row>
    <row r="45" spans="1:19" ht="10.5" customHeight="1">
      <c r="A45">
        <v>42</v>
      </c>
      <c r="B45" s="40" t="str">
        <f>IF(選手登録!AJ49="","",選手登録!AJ49)</f>
        <v/>
      </c>
      <c r="C45" s="24" t="str">
        <f>IF(選手登録!AM49="","",選手登録!AM49)</f>
        <v/>
      </c>
      <c r="D45" s="24" t="str">
        <f>IF(選手登録!AF49="","",選手登録!AF49)</f>
        <v/>
      </c>
      <c r="E45" s="24" t="str">
        <f>IF(選手登録!AH49="","",選手登録!AH49)</f>
        <v/>
      </c>
      <c r="F45" s="24" t="str">
        <f>IF(選手登録!AK49="","",選手登録!AK49)</f>
        <v/>
      </c>
      <c r="G45" s="24" t="str">
        <f>IF(選手登録!AL49="","",選手登録!AL49)</f>
        <v/>
      </c>
      <c r="H45" s="24" t="str">
        <f>IF(選手登録!AI49="","",選手登録!AI49)</f>
        <v/>
      </c>
      <c r="I45" s="24" t="str">
        <f>IF(選手登録!AG49="","",IF(選手登録!AG49=5,"R00705 00001","R00706 00001"))</f>
        <v/>
      </c>
      <c r="L45">
        <v>72</v>
      </c>
      <c r="M45" s="108" t="str">
        <f>IF(N45="","",ﾁｰﾑ登録!$T$6)</f>
        <v/>
      </c>
      <c r="N45" s="108" t="str">
        <f>IF(ﾁｰﾑ登録!E72="","",VLOOKUP(L45,ﾁｰﾑ登録!$Q:$U,5,FALSE))</f>
        <v/>
      </c>
      <c r="O45" s="108" t="str">
        <f>IF(ﾁｰﾑ登録!E72="","",VLOOKUP(L45,ﾁｰﾑ登録!$Q:$AC,6,FALSE))</f>
        <v/>
      </c>
      <c r="P45" s="108" t="str">
        <f>IF(O45="","",VLOOKUP(O45,選手登録!$AJ:$AN,4,FALSE))</f>
        <v/>
      </c>
      <c r="Q45" s="108" t="str">
        <f>IF(O45="","",VLOOKUP(O45,選手登録!$AJ:$AN,5,FALSE))</f>
        <v/>
      </c>
      <c r="R45" s="108" t="str">
        <f>IF(O45="","",VLOOKUP(O45,選手登録!$AJ:$AN,2,FALSE))</f>
        <v/>
      </c>
      <c r="S45" s="108" t="str">
        <f>IF(O45="","",VLOOKUP(O45,選手登録!$AJ:$AN,3,FALSE))</f>
        <v/>
      </c>
    </row>
    <row r="46" spans="1:19" ht="10.5" customHeight="1">
      <c r="A46">
        <v>43</v>
      </c>
      <c r="B46" s="40" t="str">
        <f>IF(選手登録!AJ50="","",選手登録!AJ50)</f>
        <v/>
      </c>
      <c r="C46" s="24" t="str">
        <f>IF(選手登録!AM50="","",選手登録!AM50)</f>
        <v/>
      </c>
      <c r="D46" s="24" t="str">
        <f>IF(選手登録!AF50="","",選手登録!AF50)</f>
        <v/>
      </c>
      <c r="E46" s="24" t="str">
        <f>IF(選手登録!AH50="","",選手登録!AH50)</f>
        <v/>
      </c>
      <c r="F46" s="24" t="str">
        <f>IF(選手登録!AK50="","",選手登録!AK50)</f>
        <v/>
      </c>
      <c r="G46" s="24" t="str">
        <f>IF(選手登録!AL50="","",選手登録!AL50)</f>
        <v/>
      </c>
      <c r="H46" s="24" t="str">
        <f>IF(選手登録!AI50="","",選手登録!AI50)</f>
        <v/>
      </c>
      <c r="I46" s="24" t="str">
        <f>IF(選手登録!AG50="","",IF(選手登録!AG50=5,"R00705 00001","R00706 00001"))</f>
        <v/>
      </c>
      <c r="K46">
        <v>8</v>
      </c>
      <c r="L46">
        <v>76</v>
      </c>
      <c r="M46" s="108" t="str">
        <f>IF(N46="","",ﾁｰﾑ登録!$T$6)</f>
        <v/>
      </c>
      <c r="N46" s="108" t="str">
        <f>IF(ﾁｰﾑ登録!E76="","",VLOOKUP(L46,ﾁｰﾑ登録!$Q:$U,5,FALSE))</f>
        <v/>
      </c>
      <c r="O46" s="108" t="str">
        <f>IF(ﾁｰﾑ登録!E76="","",VLOOKUP(L46,ﾁｰﾑ登録!$Q:$AC,6,FALSE))</f>
        <v/>
      </c>
      <c r="P46" s="108" t="str">
        <f>IF(O46="","",VLOOKUP(O46,選手登録!$AJ:$AN,4,FALSE))</f>
        <v/>
      </c>
      <c r="Q46" s="108" t="str">
        <f>IF(O46="","",VLOOKUP(O46,選手登録!$AJ:$AN,5,FALSE))</f>
        <v/>
      </c>
      <c r="R46" s="108" t="str">
        <f>IF(O46="","",VLOOKUP(O46,選手登録!$AJ:$AN,2,FALSE))</f>
        <v/>
      </c>
      <c r="S46" s="108" t="str">
        <f>IF(O46="","",VLOOKUP(O46,選手登録!$AJ:$AN,3,FALSE))</f>
        <v/>
      </c>
    </row>
    <row r="47" spans="1:19" ht="10.5" customHeight="1">
      <c r="A47">
        <v>44</v>
      </c>
      <c r="B47" s="40" t="str">
        <f>IF(選手登録!AJ51="","",選手登録!AJ51)</f>
        <v/>
      </c>
      <c r="C47" s="24" t="str">
        <f>IF(選手登録!AM51="","",選手登録!AM51)</f>
        <v/>
      </c>
      <c r="D47" s="24" t="str">
        <f>IF(選手登録!AF51="","",選手登録!AF51)</f>
        <v/>
      </c>
      <c r="E47" s="24" t="str">
        <f>IF(選手登録!AH51="","",選手登録!AH51)</f>
        <v/>
      </c>
      <c r="F47" s="24" t="str">
        <f>IF(選手登録!AK51="","",選手登録!AK51)</f>
        <v/>
      </c>
      <c r="G47" s="24" t="str">
        <f>IF(選手登録!AL51="","",選手登録!AL51)</f>
        <v/>
      </c>
      <c r="H47" s="24" t="str">
        <f>IF(選手登録!AI51="","",選手登録!AI51)</f>
        <v/>
      </c>
      <c r="I47" s="24" t="str">
        <f>IF(選手登録!AG51="","",IF(選手登録!AG51=5,"R00705 00001","R00706 00001"))</f>
        <v/>
      </c>
      <c r="L47">
        <v>77</v>
      </c>
      <c r="M47" s="108" t="str">
        <f>IF(N47="","",ﾁｰﾑ登録!$T$6)</f>
        <v/>
      </c>
      <c r="N47" s="108" t="str">
        <f>IF(ﾁｰﾑ登録!E77="","",VLOOKUP(L47,ﾁｰﾑ登録!$Q:$U,5,FALSE))</f>
        <v/>
      </c>
      <c r="O47" s="108" t="str">
        <f>IF(ﾁｰﾑ登録!E77="","",VLOOKUP(L47,ﾁｰﾑ登録!$Q:$AC,6,FALSE))</f>
        <v/>
      </c>
      <c r="P47" s="108" t="str">
        <f>IF(O47="","",VLOOKUP(O47,選手登録!$AJ:$AN,4,FALSE))</f>
        <v/>
      </c>
      <c r="Q47" s="108" t="str">
        <f>IF(O47="","",VLOOKUP(O47,選手登録!$AJ:$AN,5,FALSE))</f>
        <v/>
      </c>
      <c r="R47" s="108" t="str">
        <f>IF(O47="","",VLOOKUP(O47,選手登録!$AJ:$AN,2,FALSE))</f>
        <v/>
      </c>
      <c r="S47" s="108" t="str">
        <f>IF(O47="","",VLOOKUP(O47,選手登録!$AJ:$AN,3,FALSE))</f>
        <v/>
      </c>
    </row>
    <row r="48" spans="1:19" ht="10.5" customHeight="1">
      <c r="A48">
        <v>45</v>
      </c>
      <c r="B48" s="40" t="str">
        <f>IF(選手登録!AJ52="","",選手登録!AJ52)</f>
        <v/>
      </c>
      <c r="C48" s="24" t="str">
        <f>IF(選手登録!AM52="","",選手登録!AM52)</f>
        <v/>
      </c>
      <c r="D48" s="24" t="str">
        <f>IF(選手登録!AF52="","",選手登録!AF52)</f>
        <v/>
      </c>
      <c r="E48" s="24" t="str">
        <f>IF(選手登録!AH52="","",選手登録!AH52)</f>
        <v/>
      </c>
      <c r="F48" s="24" t="str">
        <f>IF(選手登録!AK52="","",選手登録!AK52)</f>
        <v/>
      </c>
      <c r="G48" s="24" t="str">
        <f>IF(選手登録!AL52="","",選手登録!AL52)</f>
        <v/>
      </c>
      <c r="H48" s="24" t="str">
        <f>IF(選手登録!AI52="","",選手登録!AI52)</f>
        <v/>
      </c>
      <c r="I48" s="24" t="str">
        <f>IF(選手登録!AG52="","",IF(選手登録!AG52=5,"R00705 00001","R00706 00001"))</f>
        <v/>
      </c>
      <c r="L48">
        <v>78</v>
      </c>
      <c r="M48" s="108" t="str">
        <f>IF(N48="","",ﾁｰﾑ登録!$T$6)</f>
        <v/>
      </c>
      <c r="N48" s="108" t="str">
        <f>IF(ﾁｰﾑ登録!E78="","",VLOOKUP(L48,ﾁｰﾑ登録!$Q:$U,5,FALSE))</f>
        <v/>
      </c>
      <c r="O48" s="108" t="str">
        <f>IF(ﾁｰﾑ登録!E78="","",VLOOKUP(L48,ﾁｰﾑ登録!$Q:$AC,6,FALSE))</f>
        <v/>
      </c>
      <c r="P48" s="108" t="str">
        <f>IF(O48="","",VLOOKUP(O48,選手登録!$AJ:$AN,4,FALSE))</f>
        <v/>
      </c>
      <c r="Q48" s="108" t="str">
        <f>IF(O48="","",VLOOKUP(O48,選手登録!$AJ:$AN,5,FALSE))</f>
        <v/>
      </c>
      <c r="R48" s="108" t="str">
        <f>IF(O48="","",VLOOKUP(O48,選手登録!$AJ:$AN,2,FALSE))</f>
        <v/>
      </c>
      <c r="S48" s="108" t="str">
        <f>IF(O48="","",VLOOKUP(O48,選手登録!$AJ:$AN,3,FALSE))</f>
        <v/>
      </c>
    </row>
    <row r="49" spans="1:19" ht="10.5" customHeight="1">
      <c r="A49">
        <v>46</v>
      </c>
      <c r="B49" s="40" t="str">
        <f>IF(選手登録!AJ53="","",選手登録!AJ53)</f>
        <v/>
      </c>
      <c r="C49" s="24" t="str">
        <f>IF(選手登録!AM53="","",選手登録!AM53)</f>
        <v/>
      </c>
      <c r="D49" s="24" t="str">
        <f>IF(選手登録!AF53="","",選手登録!AF53)</f>
        <v/>
      </c>
      <c r="E49" s="24" t="str">
        <f>IF(選手登録!AH53="","",選手登録!AH53)</f>
        <v/>
      </c>
      <c r="F49" s="24" t="str">
        <f>IF(選手登録!AK53="","",選手登録!AK53)</f>
        <v/>
      </c>
      <c r="G49" s="24" t="str">
        <f>IF(選手登録!AL53="","",選手登録!AL53)</f>
        <v/>
      </c>
      <c r="H49" s="24" t="str">
        <f>IF(選手登録!AI53="","",選手登録!AI53)</f>
        <v/>
      </c>
      <c r="I49" s="24" t="str">
        <f>IF(選手登録!AG53="","",IF(選手登録!AG53=5,"R00705 00001","R00706 00001"))</f>
        <v/>
      </c>
      <c r="L49">
        <v>79</v>
      </c>
      <c r="M49" s="108" t="str">
        <f>IF(N49="","",ﾁｰﾑ登録!$T$6)</f>
        <v/>
      </c>
      <c r="N49" s="108" t="str">
        <f>IF(ﾁｰﾑ登録!E79="","",VLOOKUP(L49,ﾁｰﾑ登録!$Q:$U,5,FALSE))</f>
        <v/>
      </c>
      <c r="O49" s="108" t="str">
        <f>IF(ﾁｰﾑ登録!E79="","",VLOOKUP(L49,ﾁｰﾑ登録!$Q:$AC,6,FALSE))</f>
        <v/>
      </c>
      <c r="P49" s="108" t="str">
        <f>IF(O49="","",VLOOKUP(O49,選手登録!$AJ:$AN,4,FALSE))</f>
        <v/>
      </c>
      <c r="Q49" s="108" t="str">
        <f>IF(O49="","",VLOOKUP(O49,選手登録!$AJ:$AN,5,FALSE))</f>
        <v/>
      </c>
      <c r="R49" s="108" t="str">
        <f>IF(O49="","",VLOOKUP(O49,選手登録!$AJ:$AN,2,FALSE))</f>
        <v/>
      </c>
      <c r="S49" s="108" t="str">
        <f>IF(O49="","",VLOOKUP(O49,選手登録!$AJ:$AN,3,FALSE))</f>
        <v/>
      </c>
    </row>
    <row r="50" spans="1:19" ht="10.5" customHeight="1">
      <c r="A50">
        <v>47</v>
      </c>
      <c r="B50" s="40" t="str">
        <f>IF(選手登録!AJ54="","",選手登録!AJ54)</f>
        <v/>
      </c>
      <c r="C50" s="24" t="str">
        <f>IF(選手登録!AM54="","",選手登録!AM54)</f>
        <v/>
      </c>
      <c r="D50" s="24" t="str">
        <f>IF(選手登録!AF54="","",選手登録!AF54)</f>
        <v/>
      </c>
      <c r="E50" s="24" t="str">
        <f>IF(選手登録!AH54="","",選手登録!AH54)</f>
        <v/>
      </c>
      <c r="F50" s="24" t="str">
        <f>IF(選手登録!AK54="","",選手登録!AK54)</f>
        <v/>
      </c>
      <c r="G50" s="24" t="str">
        <f>IF(選手登録!AL54="","",選手登録!AL54)</f>
        <v/>
      </c>
      <c r="H50" s="24" t="str">
        <f>IF(選手登録!AI54="","",選手登録!AI54)</f>
        <v/>
      </c>
      <c r="I50" s="24" t="str">
        <f>IF(選手登録!AG54="","",IF(選手登録!AG54=5,"R00705 00001","R00706 00001"))</f>
        <v/>
      </c>
      <c r="L50">
        <v>80</v>
      </c>
      <c r="M50" s="108" t="str">
        <f>IF(N50="","",ﾁｰﾑ登録!$T$6)</f>
        <v/>
      </c>
      <c r="N50" s="108" t="str">
        <f>IF(ﾁｰﾑ登録!E80="","",VLOOKUP(L50,ﾁｰﾑ登録!$Q:$U,5,FALSE))</f>
        <v/>
      </c>
      <c r="O50" s="108" t="str">
        <f>IF(ﾁｰﾑ登録!E80="","",VLOOKUP(L50,ﾁｰﾑ登録!$Q:$AC,6,FALSE))</f>
        <v/>
      </c>
      <c r="P50" s="108" t="str">
        <f>IF(O50="","",VLOOKUP(O50,選手登録!$AJ:$AN,4,FALSE))</f>
        <v/>
      </c>
      <c r="Q50" s="108" t="str">
        <f>IF(O50="","",VLOOKUP(O50,選手登録!$AJ:$AN,5,FALSE))</f>
        <v/>
      </c>
      <c r="R50" s="108" t="str">
        <f>IF(O50="","",VLOOKUP(O50,選手登録!$AJ:$AN,2,FALSE))</f>
        <v/>
      </c>
      <c r="S50" s="108" t="str">
        <f>IF(O50="","",VLOOKUP(O50,選手登録!$AJ:$AN,3,FALSE))</f>
        <v/>
      </c>
    </row>
    <row r="51" spans="1:19" ht="10.5" customHeight="1">
      <c r="A51">
        <v>48</v>
      </c>
      <c r="B51" s="40" t="str">
        <f>IF(選手登録!AJ55="","",選手登録!AJ55)</f>
        <v/>
      </c>
      <c r="C51" s="24" t="str">
        <f>IF(選手登録!AM55="","",選手登録!AM55)</f>
        <v/>
      </c>
      <c r="D51" s="24" t="str">
        <f>IF(選手登録!AF55="","",選手登録!AF55)</f>
        <v/>
      </c>
      <c r="E51" s="24" t="str">
        <f>IF(選手登録!AH55="","",選手登録!AH55)</f>
        <v/>
      </c>
      <c r="F51" s="24" t="str">
        <f>IF(選手登録!AK55="","",選手登録!AK55)</f>
        <v/>
      </c>
      <c r="G51" s="24" t="str">
        <f>IF(選手登録!AL55="","",選手登録!AL55)</f>
        <v/>
      </c>
      <c r="H51" s="24" t="str">
        <f>IF(選手登録!AI55="","",選手登録!AI55)</f>
        <v/>
      </c>
      <c r="I51" s="24" t="str">
        <f>IF(選手登録!AG55="","",IF(選手登録!AG55=5,"R00705 00001","R00706 00001"))</f>
        <v/>
      </c>
      <c r="L51">
        <v>81</v>
      </c>
      <c r="M51" s="108" t="str">
        <f>IF(N51="","",ﾁｰﾑ登録!$T$6)</f>
        <v/>
      </c>
      <c r="N51" s="108" t="str">
        <f>IF(ﾁｰﾑ登録!E81="","",VLOOKUP(L51,ﾁｰﾑ登録!$Q:$U,5,FALSE))</f>
        <v/>
      </c>
      <c r="O51" s="108" t="str">
        <f>IF(ﾁｰﾑ登録!E81="","",VLOOKUP(L51,ﾁｰﾑ登録!$Q:$AC,6,FALSE))</f>
        <v/>
      </c>
      <c r="P51" s="108" t="str">
        <f>IF(O51="","",VLOOKUP(O51,選手登録!$AJ:$AN,4,FALSE))</f>
        <v/>
      </c>
      <c r="Q51" s="108" t="str">
        <f>IF(O51="","",VLOOKUP(O51,選手登録!$AJ:$AN,5,FALSE))</f>
        <v/>
      </c>
      <c r="R51" s="108" t="str">
        <f>IF(O51="","",VLOOKUP(O51,選手登録!$AJ:$AN,2,FALSE))</f>
        <v/>
      </c>
      <c r="S51" s="108" t="str">
        <f>IF(O51="","",VLOOKUP(O51,選手登録!$AJ:$AN,3,FALSE))</f>
        <v/>
      </c>
    </row>
    <row r="52" spans="1:19" ht="10.5" customHeight="1">
      <c r="A52">
        <v>49</v>
      </c>
      <c r="B52" s="40" t="str">
        <f>IF(選手登録!AJ56="","",選手登録!AJ56)</f>
        <v/>
      </c>
      <c r="C52" s="24" t="str">
        <f>IF(選手登録!AM56="","",選手登録!AM56)</f>
        <v/>
      </c>
      <c r="D52" s="24" t="str">
        <f>IF(選手登録!AF56="","",選手登録!AF56)</f>
        <v/>
      </c>
      <c r="E52" s="24" t="str">
        <f>IF(選手登録!AH56="","",選手登録!AH56)</f>
        <v/>
      </c>
      <c r="F52" s="24" t="str">
        <f>IF(選手登録!AK56="","",選手登録!AK56)</f>
        <v/>
      </c>
      <c r="G52" s="24" t="str">
        <f>IF(選手登録!AL56="","",選手登録!AL56)</f>
        <v/>
      </c>
      <c r="H52" s="24" t="str">
        <f>IF(選手登録!AI56="","",選手登録!AI56)</f>
        <v/>
      </c>
      <c r="I52" s="24" t="str">
        <f>IF(選手登録!AG56="","",IF(選手登録!AG56=5,"R00705 00001","R00706 00001"))</f>
        <v/>
      </c>
      <c r="K52">
        <v>9</v>
      </c>
      <c r="L52">
        <v>85</v>
      </c>
      <c r="M52" s="108" t="str">
        <f>IF(N52="","",ﾁｰﾑ登録!$T$6)</f>
        <v/>
      </c>
      <c r="N52" s="108" t="str">
        <f>IF(ﾁｰﾑ登録!E85="","",VLOOKUP(L52,ﾁｰﾑ登録!$Q:$U,5,FALSE))</f>
        <v/>
      </c>
      <c r="O52" s="108" t="str">
        <f>IF(ﾁｰﾑ登録!E85="","",VLOOKUP(L52,ﾁｰﾑ登録!$Q:$AC,6,FALSE))</f>
        <v/>
      </c>
      <c r="P52" s="108" t="str">
        <f>IF(O52="","",VLOOKUP(O52,選手登録!$AJ:$AN,4,FALSE))</f>
        <v/>
      </c>
      <c r="Q52" s="108" t="str">
        <f>IF(O52="","",VLOOKUP(O52,選手登録!$AJ:$AN,5,FALSE))</f>
        <v/>
      </c>
      <c r="R52" s="108" t="str">
        <f>IF(O52="","",VLOOKUP(O52,選手登録!$AJ:$AN,2,FALSE))</f>
        <v/>
      </c>
      <c r="S52" s="108" t="str">
        <f>IF(O52="","",VLOOKUP(O52,選手登録!$AJ:$AN,3,FALSE))</f>
        <v/>
      </c>
    </row>
    <row r="53" spans="1:19" ht="10.5" customHeight="1">
      <c r="A53">
        <v>50</v>
      </c>
      <c r="B53" s="40" t="str">
        <f>IF(選手登録!AJ57="","",選手登録!AJ57)</f>
        <v/>
      </c>
      <c r="C53" s="24" t="str">
        <f>IF(選手登録!AM57="","",選手登録!AM57)</f>
        <v/>
      </c>
      <c r="D53" s="24" t="str">
        <f>IF(選手登録!AF57="","",選手登録!AF57)</f>
        <v/>
      </c>
      <c r="E53" s="24" t="str">
        <f>IF(選手登録!AH57="","",選手登録!AH57)</f>
        <v/>
      </c>
      <c r="F53" s="24" t="str">
        <f>IF(選手登録!AK57="","",選手登録!AK57)</f>
        <v/>
      </c>
      <c r="G53" s="24" t="str">
        <f>IF(選手登録!AL57="","",選手登録!AL57)</f>
        <v/>
      </c>
      <c r="H53" s="24" t="str">
        <f>IF(選手登録!AI57="","",選手登録!AI57)</f>
        <v/>
      </c>
      <c r="I53" s="24" t="str">
        <f>IF(選手登録!AG57="","",IF(選手登録!AG57=5,"R00705 00001","R00706 00001"))</f>
        <v/>
      </c>
      <c r="L53">
        <v>86</v>
      </c>
      <c r="M53" s="108" t="str">
        <f>IF(N53="","",ﾁｰﾑ登録!$T$6)</f>
        <v/>
      </c>
      <c r="N53" s="108" t="str">
        <f>IF(ﾁｰﾑ登録!E86="","",VLOOKUP(L53,ﾁｰﾑ登録!$Q:$U,5,FALSE))</f>
        <v/>
      </c>
      <c r="O53" s="108" t="str">
        <f>IF(ﾁｰﾑ登録!E86="","",VLOOKUP(L53,ﾁｰﾑ登録!$Q:$AC,6,FALSE))</f>
        <v/>
      </c>
      <c r="P53" s="108" t="str">
        <f>IF(O53="","",VLOOKUP(O53,選手登録!$AJ:$AN,4,FALSE))</f>
        <v/>
      </c>
      <c r="Q53" s="108" t="str">
        <f>IF(O53="","",VLOOKUP(O53,選手登録!$AJ:$AN,5,FALSE))</f>
        <v/>
      </c>
      <c r="R53" s="108" t="str">
        <f>IF(O53="","",VLOOKUP(O53,選手登録!$AJ:$AN,2,FALSE))</f>
        <v/>
      </c>
      <c r="S53" s="108" t="str">
        <f>IF(O53="","",VLOOKUP(O53,選手登録!$AJ:$AN,3,FALSE))</f>
        <v/>
      </c>
    </row>
    <row r="54" spans="1:19" ht="10.5" customHeight="1">
      <c r="A54">
        <v>51</v>
      </c>
      <c r="B54" s="40" t="str">
        <f>IF(選手登録!AJ58="","",選手登録!AJ58)</f>
        <v/>
      </c>
      <c r="C54" s="24" t="str">
        <f>IF(選手登録!AM58="","",選手登録!AM58)</f>
        <v/>
      </c>
      <c r="D54" s="24" t="str">
        <f>IF(選手登録!AF58="","",選手登録!AF58)</f>
        <v/>
      </c>
      <c r="E54" s="24" t="str">
        <f>IF(選手登録!AH58="","",選手登録!AH58)</f>
        <v/>
      </c>
      <c r="F54" s="24" t="str">
        <f>IF(選手登録!AK58="","",選手登録!AK58)</f>
        <v/>
      </c>
      <c r="G54" s="24" t="str">
        <f>IF(選手登録!AL58="","",選手登録!AL58)</f>
        <v/>
      </c>
      <c r="H54" s="24" t="str">
        <f>IF(選手登録!AI58="","",選手登録!AI58)</f>
        <v/>
      </c>
      <c r="I54" s="24" t="str">
        <f>IF(選手登録!AG58="","",IF(選手登録!AG58=5,"R00705 00001","R00706 00001"))</f>
        <v/>
      </c>
      <c r="L54">
        <v>87</v>
      </c>
      <c r="M54" s="108" t="str">
        <f>IF(N54="","",ﾁｰﾑ登録!$T$6)</f>
        <v/>
      </c>
      <c r="N54" s="108" t="str">
        <f>IF(ﾁｰﾑ登録!E87="","",VLOOKUP(L54,ﾁｰﾑ登録!$Q:$U,5,FALSE))</f>
        <v/>
      </c>
      <c r="O54" s="108" t="str">
        <f>IF(ﾁｰﾑ登録!E87="","",VLOOKUP(L54,ﾁｰﾑ登録!$Q:$AC,6,FALSE))</f>
        <v/>
      </c>
      <c r="P54" s="108" t="str">
        <f>IF(O54="","",VLOOKUP(O54,選手登録!$AJ:$AN,4,FALSE))</f>
        <v/>
      </c>
      <c r="Q54" s="108" t="str">
        <f>IF(O54="","",VLOOKUP(O54,選手登録!$AJ:$AN,5,FALSE))</f>
        <v/>
      </c>
      <c r="R54" s="108" t="str">
        <f>IF(O54="","",VLOOKUP(O54,選手登録!$AJ:$AN,2,FALSE))</f>
        <v/>
      </c>
      <c r="S54" s="108" t="str">
        <f>IF(O54="","",VLOOKUP(O54,選手登録!$AJ:$AN,3,FALSE))</f>
        <v/>
      </c>
    </row>
    <row r="55" spans="1:19" ht="10.5" customHeight="1">
      <c r="A55">
        <v>52</v>
      </c>
      <c r="B55" s="40" t="str">
        <f>IF(選手登録!AJ59="","",選手登録!AJ59)</f>
        <v/>
      </c>
      <c r="C55" s="24" t="str">
        <f>IF(選手登録!AM59="","",選手登録!AM59)</f>
        <v/>
      </c>
      <c r="D55" s="24" t="str">
        <f>IF(選手登録!AF59="","",選手登録!AF59)</f>
        <v/>
      </c>
      <c r="E55" s="24" t="str">
        <f>IF(選手登録!AH59="","",選手登録!AH59)</f>
        <v/>
      </c>
      <c r="F55" s="24" t="str">
        <f>IF(選手登録!AK59="","",選手登録!AK59)</f>
        <v/>
      </c>
      <c r="G55" s="24" t="str">
        <f>IF(選手登録!AL59="","",選手登録!AL59)</f>
        <v/>
      </c>
      <c r="H55" s="24" t="str">
        <f>IF(選手登録!AI59="","",選手登録!AI59)</f>
        <v/>
      </c>
      <c r="I55" s="24" t="str">
        <f>IF(選手登録!AG59="","",IF(選手登録!AG59=5,"R00705 00001","R00706 00001"))</f>
        <v/>
      </c>
      <c r="L55">
        <v>88</v>
      </c>
      <c r="M55" s="108" t="str">
        <f>IF(N55="","",ﾁｰﾑ登録!$T$6)</f>
        <v/>
      </c>
      <c r="N55" s="108" t="str">
        <f>IF(ﾁｰﾑ登録!E88="","",VLOOKUP(L55,ﾁｰﾑ登録!$Q:$U,5,FALSE))</f>
        <v/>
      </c>
      <c r="O55" s="108" t="str">
        <f>IF(ﾁｰﾑ登録!E88="","",VLOOKUP(L55,ﾁｰﾑ登録!$Q:$AC,6,FALSE))</f>
        <v/>
      </c>
      <c r="P55" s="108" t="str">
        <f>IF(O55="","",VLOOKUP(O55,選手登録!$AJ:$AN,4,FALSE))</f>
        <v/>
      </c>
      <c r="Q55" s="108" t="str">
        <f>IF(O55="","",VLOOKUP(O55,選手登録!$AJ:$AN,5,FALSE))</f>
        <v/>
      </c>
      <c r="R55" s="108" t="str">
        <f>IF(O55="","",VLOOKUP(O55,選手登録!$AJ:$AN,2,FALSE))</f>
        <v/>
      </c>
      <c r="S55" s="108" t="str">
        <f>IF(O55="","",VLOOKUP(O55,選手登録!$AJ:$AN,3,FALSE))</f>
        <v/>
      </c>
    </row>
    <row r="56" spans="1:19" ht="10.5" customHeight="1">
      <c r="A56">
        <v>53</v>
      </c>
      <c r="B56" s="40" t="str">
        <f>IF(選手登録!AJ60="","",選手登録!AJ60)</f>
        <v/>
      </c>
      <c r="C56" s="24" t="str">
        <f>IF(選手登録!AM60="","",選手登録!AM60)</f>
        <v/>
      </c>
      <c r="D56" s="24" t="str">
        <f>IF(選手登録!AF60="","",選手登録!AF60)</f>
        <v/>
      </c>
      <c r="E56" s="24" t="str">
        <f>IF(選手登録!AH60="","",選手登録!AH60)</f>
        <v/>
      </c>
      <c r="F56" s="24" t="str">
        <f>IF(選手登録!AK60="","",選手登録!AK60)</f>
        <v/>
      </c>
      <c r="G56" s="24" t="str">
        <f>IF(選手登録!AL60="","",選手登録!AL60)</f>
        <v/>
      </c>
      <c r="H56" s="24" t="str">
        <f>IF(選手登録!AI60="","",選手登録!AI60)</f>
        <v/>
      </c>
      <c r="I56" s="24" t="str">
        <f>IF(選手登録!AG60="","",IF(選手登録!AG60=5,"R00705 00001","R00706 00001"))</f>
        <v/>
      </c>
      <c r="L56">
        <v>89</v>
      </c>
      <c r="M56" s="108" t="str">
        <f>IF(N56="","",ﾁｰﾑ登録!$T$6)</f>
        <v/>
      </c>
      <c r="N56" s="108" t="str">
        <f>IF(ﾁｰﾑ登録!E89="","",VLOOKUP(L56,ﾁｰﾑ登録!$Q:$U,5,FALSE))</f>
        <v/>
      </c>
      <c r="O56" s="108" t="str">
        <f>IF(ﾁｰﾑ登録!E89="","",VLOOKUP(L56,ﾁｰﾑ登録!$Q:$AC,6,FALSE))</f>
        <v/>
      </c>
      <c r="P56" s="108" t="str">
        <f>IF(O56="","",VLOOKUP(O56,選手登録!$AJ:$AN,4,FALSE))</f>
        <v/>
      </c>
      <c r="Q56" s="108" t="str">
        <f>IF(O56="","",VLOOKUP(O56,選手登録!$AJ:$AN,5,FALSE))</f>
        <v/>
      </c>
      <c r="R56" s="108" t="str">
        <f>IF(O56="","",VLOOKUP(O56,選手登録!$AJ:$AN,2,FALSE))</f>
        <v/>
      </c>
      <c r="S56" s="108" t="str">
        <f>IF(O56="","",VLOOKUP(O56,選手登録!$AJ:$AN,3,FALSE))</f>
        <v/>
      </c>
    </row>
    <row r="57" spans="1:19" ht="10.5" customHeight="1">
      <c r="A57">
        <v>54</v>
      </c>
      <c r="B57" s="40" t="str">
        <f>IF(選手登録!AJ61="","",選手登録!AJ61)</f>
        <v/>
      </c>
      <c r="C57" s="24" t="str">
        <f>IF(選手登録!AM61="","",選手登録!AM61)</f>
        <v/>
      </c>
      <c r="D57" s="24" t="str">
        <f>IF(選手登録!AF61="","",選手登録!AF61)</f>
        <v/>
      </c>
      <c r="E57" s="24" t="str">
        <f>IF(選手登録!AH61="","",選手登録!AH61)</f>
        <v/>
      </c>
      <c r="F57" s="24" t="str">
        <f>IF(選手登録!AK61="","",選手登録!AK61)</f>
        <v/>
      </c>
      <c r="G57" s="24" t="str">
        <f>IF(選手登録!AL61="","",選手登録!AL61)</f>
        <v/>
      </c>
      <c r="H57" s="24" t="str">
        <f>IF(選手登録!AI61="","",選手登録!AI61)</f>
        <v/>
      </c>
      <c r="I57" s="24" t="str">
        <f>IF(選手登録!AG61="","",IF(選手登録!AG61=5,"R00705 00001","R00706 00001"))</f>
        <v/>
      </c>
      <c r="L57">
        <v>90</v>
      </c>
      <c r="M57" s="108" t="str">
        <f>IF(N57="","",ﾁｰﾑ登録!$T$6)</f>
        <v/>
      </c>
      <c r="N57" s="108" t="str">
        <f>IF(ﾁｰﾑ登録!E90="","",VLOOKUP(L57,ﾁｰﾑ登録!$Q:$U,5,FALSE))</f>
        <v/>
      </c>
      <c r="O57" s="108" t="str">
        <f>IF(ﾁｰﾑ登録!E90="","",VLOOKUP(L57,ﾁｰﾑ登録!$Q:$AC,6,FALSE))</f>
        <v/>
      </c>
      <c r="P57" s="108" t="str">
        <f>IF(O57="","",VLOOKUP(O57,選手登録!$AJ:$AN,4,FALSE))</f>
        <v/>
      </c>
      <c r="Q57" s="108" t="str">
        <f>IF(O57="","",VLOOKUP(O57,選手登録!$AJ:$AN,5,FALSE))</f>
        <v/>
      </c>
      <c r="R57" s="108" t="str">
        <f>IF(O57="","",VLOOKUP(O57,選手登録!$AJ:$AN,2,FALSE))</f>
        <v/>
      </c>
      <c r="S57" s="108" t="str">
        <f>IF(O57="","",VLOOKUP(O57,選手登録!$AJ:$AN,3,FALSE))</f>
        <v/>
      </c>
    </row>
    <row r="58" spans="1:19" ht="10.5" customHeight="1">
      <c r="A58">
        <v>55</v>
      </c>
      <c r="B58" s="40" t="str">
        <f>IF(選手登録!AJ62="","",選手登録!AJ62)</f>
        <v/>
      </c>
      <c r="C58" s="24" t="str">
        <f>IF(選手登録!AM62="","",選手登録!AM62)</f>
        <v/>
      </c>
      <c r="D58" s="24" t="str">
        <f>IF(選手登録!AF62="","",選手登録!AF62)</f>
        <v/>
      </c>
      <c r="E58" s="24" t="str">
        <f>IF(選手登録!AH62="","",選手登録!AH62)</f>
        <v/>
      </c>
      <c r="F58" s="24" t="str">
        <f>IF(選手登録!AK62="","",選手登録!AK62)</f>
        <v/>
      </c>
      <c r="G58" s="24" t="str">
        <f>IF(選手登録!AL62="","",選手登録!AL62)</f>
        <v/>
      </c>
      <c r="H58" s="24" t="str">
        <f>IF(選手登録!AI62="","",選手登録!AI62)</f>
        <v/>
      </c>
      <c r="I58" s="24" t="str">
        <f>IF(選手登録!AG62="","",IF(選手登録!AG62=5,"R00705 00001","R00706 00001"))</f>
        <v/>
      </c>
      <c r="K58">
        <v>10</v>
      </c>
      <c r="L58">
        <v>94</v>
      </c>
      <c r="M58" s="108" t="str">
        <f>IF(N58="","",ﾁｰﾑ登録!$T$6)</f>
        <v/>
      </c>
      <c r="N58" s="108" t="str">
        <f>IF(ﾁｰﾑ登録!E94="","",VLOOKUP(L58,ﾁｰﾑ登録!$Q:$U,5,FALSE))</f>
        <v/>
      </c>
      <c r="O58" s="108" t="str">
        <f>IF(ﾁｰﾑ登録!E94="","",VLOOKUP(L58,ﾁｰﾑ登録!$Q:$AC,6,FALSE))</f>
        <v/>
      </c>
      <c r="P58" s="108" t="str">
        <f>IF(O58="","",VLOOKUP(O58,選手登録!$AJ:$AN,4,FALSE))</f>
        <v/>
      </c>
      <c r="Q58" s="108" t="str">
        <f>IF(O58="","",VLOOKUP(O58,選手登録!$AJ:$AN,5,FALSE))</f>
        <v/>
      </c>
      <c r="R58" s="108" t="str">
        <f>IF(O58="","",VLOOKUP(O58,選手登録!$AJ:$AN,2,FALSE))</f>
        <v/>
      </c>
      <c r="S58" s="108" t="str">
        <f>IF(O58="","",VLOOKUP(O58,選手登録!$AJ:$AN,3,FALSE))</f>
        <v/>
      </c>
    </row>
    <row r="59" spans="1:19" ht="10.5" customHeight="1">
      <c r="A59">
        <v>56</v>
      </c>
      <c r="B59" s="40" t="str">
        <f>IF(選手登録!AJ63="","",選手登録!AJ63)</f>
        <v/>
      </c>
      <c r="C59" s="24" t="str">
        <f>IF(選手登録!AM63="","",選手登録!AM63)</f>
        <v/>
      </c>
      <c r="D59" s="24" t="str">
        <f>IF(選手登録!AF63="","",選手登録!AF63)</f>
        <v/>
      </c>
      <c r="E59" s="24" t="str">
        <f>IF(選手登録!AH63="","",選手登録!AH63)</f>
        <v/>
      </c>
      <c r="F59" s="24" t="str">
        <f>IF(選手登録!AK63="","",選手登録!AK63)</f>
        <v/>
      </c>
      <c r="G59" s="24" t="str">
        <f>IF(選手登録!AL63="","",選手登録!AL63)</f>
        <v/>
      </c>
      <c r="H59" s="24" t="str">
        <f>IF(選手登録!AI63="","",選手登録!AI63)</f>
        <v/>
      </c>
      <c r="I59" s="24" t="str">
        <f>IF(選手登録!AG63="","",IF(選手登録!AG63=5,"R00705 00001","R00706 00001"))</f>
        <v/>
      </c>
      <c r="L59">
        <v>95</v>
      </c>
      <c r="M59" s="108" t="str">
        <f>IF(N59="","",ﾁｰﾑ登録!$T$6)</f>
        <v/>
      </c>
      <c r="N59" s="108" t="str">
        <f>IF(ﾁｰﾑ登録!E95="","",VLOOKUP(L59,ﾁｰﾑ登録!$Q:$U,5,FALSE))</f>
        <v/>
      </c>
      <c r="O59" s="108" t="str">
        <f>IF(ﾁｰﾑ登録!E95="","",VLOOKUP(L59,ﾁｰﾑ登録!$Q:$AC,6,FALSE))</f>
        <v/>
      </c>
      <c r="P59" s="108" t="str">
        <f>IF(O59="","",VLOOKUP(O59,選手登録!$AJ:$AN,4,FALSE))</f>
        <v/>
      </c>
      <c r="Q59" s="108" t="str">
        <f>IF(O59="","",VLOOKUP(O59,選手登録!$AJ:$AN,5,FALSE))</f>
        <v/>
      </c>
      <c r="R59" s="108" t="str">
        <f>IF(O59="","",VLOOKUP(O59,選手登録!$AJ:$AN,2,FALSE))</f>
        <v/>
      </c>
      <c r="S59" s="108" t="str">
        <f>IF(O59="","",VLOOKUP(O59,選手登録!$AJ:$AN,3,FALSE))</f>
        <v/>
      </c>
    </row>
    <row r="60" spans="1:19" ht="10.5" customHeight="1">
      <c r="A60">
        <v>57</v>
      </c>
      <c r="B60" s="40" t="str">
        <f>IF(選手登録!AJ64="","",選手登録!AJ64)</f>
        <v/>
      </c>
      <c r="C60" s="24" t="str">
        <f>IF(選手登録!AM64="","",選手登録!AM64)</f>
        <v/>
      </c>
      <c r="D60" s="24" t="str">
        <f>IF(選手登録!AF64="","",選手登録!AF64)</f>
        <v/>
      </c>
      <c r="E60" s="24" t="str">
        <f>IF(選手登録!AH64="","",選手登録!AH64)</f>
        <v/>
      </c>
      <c r="F60" s="24" t="str">
        <f>IF(選手登録!AK64="","",選手登録!AK64)</f>
        <v/>
      </c>
      <c r="G60" s="24" t="str">
        <f>IF(選手登録!AL64="","",選手登録!AL64)</f>
        <v/>
      </c>
      <c r="H60" s="24" t="str">
        <f>IF(選手登録!AI64="","",選手登録!AI64)</f>
        <v/>
      </c>
      <c r="I60" s="24" t="str">
        <f>IF(選手登録!AG64="","",IF(選手登録!AG64=5,"R00705 00001","R00706 00001"))</f>
        <v/>
      </c>
      <c r="L60">
        <v>96</v>
      </c>
      <c r="M60" s="108" t="str">
        <f>IF(N60="","",ﾁｰﾑ登録!$T$6)</f>
        <v/>
      </c>
      <c r="N60" s="108" t="str">
        <f>IF(ﾁｰﾑ登録!E96="","",VLOOKUP(L60,ﾁｰﾑ登録!$Q:$U,5,FALSE))</f>
        <v/>
      </c>
      <c r="O60" s="108" t="str">
        <f>IF(ﾁｰﾑ登録!E96="","",VLOOKUP(L60,ﾁｰﾑ登録!$Q:$AC,6,FALSE))</f>
        <v/>
      </c>
      <c r="P60" s="108" t="str">
        <f>IF(O60="","",VLOOKUP(O60,選手登録!$AJ:$AN,4,FALSE))</f>
        <v/>
      </c>
      <c r="Q60" s="108" t="str">
        <f>IF(O60="","",VLOOKUP(O60,選手登録!$AJ:$AN,5,FALSE))</f>
        <v/>
      </c>
      <c r="R60" s="108" t="str">
        <f>IF(O60="","",VLOOKUP(O60,選手登録!$AJ:$AN,2,FALSE))</f>
        <v/>
      </c>
      <c r="S60" s="108" t="str">
        <f>IF(O60="","",VLOOKUP(O60,選手登録!$AJ:$AN,3,FALSE))</f>
        <v/>
      </c>
    </row>
    <row r="61" spans="1:19" ht="10.5" customHeight="1">
      <c r="A61">
        <v>58</v>
      </c>
      <c r="B61" s="40" t="str">
        <f>IF(選手登録!AJ65="","",選手登録!AJ65)</f>
        <v/>
      </c>
      <c r="C61" s="24" t="str">
        <f>IF(選手登録!AM65="","",選手登録!AM65)</f>
        <v/>
      </c>
      <c r="D61" s="24" t="str">
        <f>IF(選手登録!AF65="","",選手登録!AF65)</f>
        <v/>
      </c>
      <c r="E61" s="24" t="str">
        <f>IF(選手登録!AH65="","",選手登録!AH65)</f>
        <v/>
      </c>
      <c r="F61" s="24" t="str">
        <f>IF(選手登録!AK65="","",選手登録!AK65)</f>
        <v/>
      </c>
      <c r="G61" s="24" t="str">
        <f>IF(選手登録!AL65="","",選手登録!AL65)</f>
        <v/>
      </c>
      <c r="H61" s="24" t="str">
        <f>IF(選手登録!AI65="","",選手登録!AI65)</f>
        <v/>
      </c>
      <c r="I61" s="24" t="str">
        <f>IF(選手登録!AG65="","",IF(選手登録!AG65=5,"R00705 00001","R00706 00001"))</f>
        <v/>
      </c>
      <c r="L61">
        <v>97</v>
      </c>
      <c r="M61" s="108" t="str">
        <f>IF(N61="","",ﾁｰﾑ登録!$T$6)</f>
        <v/>
      </c>
      <c r="N61" s="108" t="str">
        <f>IF(ﾁｰﾑ登録!E97="","",VLOOKUP(L61,ﾁｰﾑ登録!$Q:$U,5,FALSE))</f>
        <v/>
      </c>
      <c r="O61" s="108" t="str">
        <f>IF(ﾁｰﾑ登録!E97="","",VLOOKUP(L61,ﾁｰﾑ登録!$Q:$AC,6,FALSE))</f>
        <v/>
      </c>
      <c r="P61" s="108" t="str">
        <f>IF(O61="","",VLOOKUP(O61,選手登録!$AJ:$AN,4,FALSE))</f>
        <v/>
      </c>
      <c r="Q61" s="108" t="str">
        <f>IF(O61="","",VLOOKUP(O61,選手登録!$AJ:$AN,5,FALSE))</f>
        <v/>
      </c>
      <c r="R61" s="108" t="str">
        <f>IF(O61="","",VLOOKUP(O61,選手登録!$AJ:$AN,2,FALSE))</f>
        <v/>
      </c>
      <c r="S61" s="108" t="str">
        <f>IF(O61="","",VLOOKUP(O61,選手登録!$AJ:$AN,3,FALSE))</f>
        <v/>
      </c>
    </row>
    <row r="62" spans="1:19" ht="10.5" customHeight="1">
      <c r="A62">
        <v>59</v>
      </c>
      <c r="B62" s="40" t="str">
        <f>IF(選手登録!AJ66="","",選手登録!AJ66)</f>
        <v/>
      </c>
      <c r="C62" s="24" t="str">
        <f>IF(選手登録!AM66="","",選手登録!AM66)</f>
        <v/>
      </c>
      <c r="D62" s="24" t="str">
        <f>IF(選手登録!AF66="","",選手登録!AF66)</f>
        <v/>
      </c>
      <c r="E62" s="24" t="str">
        <f>IF(選手登録!AH66="","",選手登録!AH66)</f>
        <v/>
      </c>
      <c r="F62" s="24" t="str">
        <f>IF(選手登録!AK66="","",選手登録!AK66)</f>
        <v/>
      </c>
      <c r="G62" s="24" t="str">
        <f>IF(選手登録!AL66="","",選手登録!AL66)</f>
        <v/>
      </c>
      <c r="H62" s="24" t="str">
        <f>IF(選手登録!AI66="","",選手登録!AI66)</f>
        <v/>
      </c>
      <c r="I62" s="24" t="str">
        <f>IF(選手登録!AG66="","",IF(選手登録!AG66=5,"R00705 00001","R00706 00001"))</f>
        <v/>
      </c>
      <c r="L62">
        <v>98</v>
      </c>
      <c r="M62" s="108" t="str">
        <f>IF(N62="","",ﾁｰﾑ登録!$T$6)</f>
        <v/>
      </c>
      <c r="N62" s="108" t="str">
        <f>IF(ﾁｰﾑ登録!E98="","",VLOOKUP(L62,ﾁｰﾑ登録!$Q:$U,5,FALSE))</f>
        <v/>
      </c>
      <c r="O62" s="108" t="str">
        <f>IF(ﾁｰﾑ登録!E98="","",VLOOKUP(L62,ﾁｰﾑ登録!$Q:$AC,6,FALSE))</f>
        <v/>
      </c>
      <c r="P62" s="108" t="str">
        <f>IF(O62="","",VLOOKUP(O62,選手登録!$AJ:$AN,4,FALSE))</f>
        <v/>
      </c>
      <c r="Q62" s="108" t="str">
        <f>IF(O62="","",VLOOKUP(O62,選手登録!$AJ:$AN,5,FALSE))</f>
        <v/>
      </c>
      <c r="R62" s="108" t="str">
        <f>IF(O62="","",VLOOKUP(O62,選手登録!$AJ:$AN,2,FALSE))</f>
        <v/>
      </c>
      <c r="S62" s="108" t="str">
        <f>IF(O62="","",VLOOKUP(O62,選手登録!$AJ:$AN,3,FALSE))</f>
        <v/>
      </c>
    </row>
    <row r="63" spans="1:19" ht="10.5" customHeight="1">
      <c r="A63">
        <v>60</v>
      </c>
      <c r="B63" s="40" t="str">
        <f>IF(選手登録!AJ67="","",選手登録!AJ67)</f>
        <v/>
      </c>
      <c r="C63" s="24" t="str">
        <f>IF(選手登録!AM67="","",選手登録!AM67)</f>
        <v/>
      </c>
      <c r="D63" s="24" t="str">
        <f>IF(選手登録!AF67="","",選手登録!AF67)</f>
        <v/>
      </c>
      <c r="E63" s="24" t="str">
        <f>IF(選手登録!AH67="","",選手登録!AH67)</f>
        <v/>
      </c>
      <c r="F63" s="24" t="str">
        <f>IF(選手登録!AK67="","",選手登録!AK67)</f>
        <v/>
      </c>
      <c r="G63" s="24" t="str">
        <f>IF(選手登録!AL67="","",選手登録!AL67)</f>
        <v/>
      </c>
      <c r="H63" s="24" t="str">
        <f>IF(選手登録!AI67="","",選手登録!AI67)</f>
        <v/>
      </c>
      <c r="I63" s="24" t="str">
        <f>IF(選手登録!AG67="","",IF(選手登録!AG67=5,"R00705 00001","R00706 00001"))</f>
        <v/>
      </c>
      <c r="L63">
        <v>99</v>
      </c>
      <c r="M63" s="108" t="str">
        <f>IF(N63="","",ﾁｰﾑ登録!$T$6)</f>
        <v/>
      </c>
      <c r="N63" s="108" t="str">
        <f>IF(ﾁｰﾑ登録!E99="","",VLOOKUP(L63,ﾁｰﾑ登録!$Q:$U,5,FALSE))</f>
        <v/>
      </c>
      <c r="O63" s="108" t="str">
        <f>IF(ﾁｰﾑ登録!E99="","",VLOOKUP(L63,ﾁｰﾑ登録!$Q:$AC,6,FALSE))</f>
        <v/>
      </c>
      <c r="P63" s="108" t="str">
        <f>IF(O63="","",VLOOKUP(O63,選手登録!$AJ:$AN,4,FALSE))</f>
        <v/>
      </c>
      <c r="Q63" s="108" t="str">
        <f>IF(O63="","",VLOOKUP(O63,選手登録!$AJ:$AN,5,FALSE))</f>
        <v/>
      </c>
      <c r="R63" s="108" t="str">
        <f>IF(O63="","",VLOOKUP(O63,選手登録!$AJ:$AN,2,FALSE))</f>
        <v/>
      </c>
      <c r="S63" s="108" t="str">
        <f>IF(O63="","",VLOOKUP(O63,選手登録!$AJ:$AN,3,FALSE))</f>
        <v/>
      </c>
    </row>
    <row r="64" spans="1:19" ht="10.5" customHeight="1">
      <c r="A64">
        <v>61</v>
      </c>
      <c r="B64" s="40" t="str">
        <f>IF(選手登録!AJ68="","",選手登録!AJ68)</f>
        <v/>
      </c>
      <c r="C64" s="24" t="str">
        <f>IF(選手登録!AM68="","",選手登録!AM68)</f>
        <v/>
      </c>
      <c r="D64" s="24" t="str">
        <f>IF(選手登録!AF68="","",選手登録!AF68)</f>
        <v/>
      </c>
      <c r="E64" s="24" t="str">
        <f>IF(選手登録!AH68="","",選手登録!AH68)</f>
        <v/>
      </c>
      <c r="F64" s="24" t="str">
        <f>IF(選手登録!AK68="","",選手登録!AK68)</f>
        <v/>
      </c>
      <c r="G64" s="24" t="str">
        <f>IF(選手登録!AL68="","",選手登録!AL68)</f>
        <v/>
      </c>
      <c r="H64" s="24" t="str">
        <f>IF(選手登録!AI68="","",選手登録!AI68)</f>
        <v/>
      </c>
      <c r="I64" s="24" t="str">
        <f>IF(選手登録!AG68="","",IF(選手登録!AG68=5,"R00705 00001","R00706 00001"))</f>
        <v/>
      </c>
      <c r="L64" s="86">
        <v>13</v>
      </c>
      <c r="M64" s="109" t="str">
        <f>IF(N64="","",ﾁｰﾑ登録!$U$6)</f>
        <v/>
      </c>
      <c r="N64" s="109" t="str">
        <f>IF(ﾁｰﾑ登録!L13="","",VLOOKUP(L64,ﾁｰﾑ登録!$Q:$U,5,FALSE))</f>
        <v/>
      </c>
      <c r="O64" s="109" t="str">
        <f>IF(ﾁｰﾑ登録!L13="","",VLOOKUP(L64,ﾁｰﾑ登録!$Q:$AC,13,FALSE))</f>
        <v/>
      </c>
      <c r="P64" s="109" t="str">
        <f>IF(O64="","",VLOOKUP(O64,選手登録!$AJ:$AN,4,FALSE))</f>
        <v/>
      </c>
      <c r="Q64" s="109" t="str">
        <f>IF(O64="","",VLOOKUP(O64,選手登録!$AJ:$AN,5,FALSE))</f>
        <v/>
      </c>
      <c r="R64" s="109" t="str">
        <f>IF(O64="","",VLOOKUP(O64,選手登録!$AJ:$AN,2,FALSE))</f>
        <v/>
      </c>
      <c r="S64" s="109" t="str">
        <f>IF(O64="","",VLOOKUP(O64,選手登録!$AJ:$AN,3,FALSE))</f>
        <v/>
      </c>
    </row>
    <row r="65" spans="1:19" ht="10.5" customHeight="1">
      <c r="A65">
        <v>62</v>
      </c>
      <c r="B65" s="40" t="str">
        <f>IF(選手登録!AJ69="","",選手登録!AJ69)</f>
        <v/>
      </c>
      <c r="C65" s="24" t="str">
        <f>IF(選手登録!AM69="","",選手登録!AM69)</f>
        <v/>
      </c>
      <c r="D65" s="24" t="str">
        <f>IF(選手登録!AF69="","",選手登録!AF69)</f>
        <v/>
      </c>
      <c r="E65" s="24" t="str">
        <f>IF(選手登録!AH69="","",選手登録!AH69)</f>
        <v/>
      </c>
      <c r="F65" s="24" t="str">
        <f>IF(選手登録!AK69="","",選手登録!AK69)</f>
        <v/>
      </c>
      <c r="G65" s="24" t="str">
        <f>IF(選手登録!AL69="","",選手登録!AL69)</f>
        <v/>
      </c>
      <c r="H65" s="24" t="str">
        <f>IF(選手登録!AI69="","",選手登録!AI69)</f>
        <v/>
      </c>
      <c r="I65" s="24" t="str">
        <f>IF(選手登録!AG69="","",IF(選手登録!AG69=5,"R00705 00001","R00706 00001"))</f>
        <v/>
      </c>
      <c r="L65" s="86">
        <v>14</v>
      </c>
      <c r="M65" s="109" t="str">
        <f>IF(N65="","",ﾁｰﾑ登録!$U$6)</f>
        <v/>
      </c>
      <c r="N65" s="109" t="str">
        <f>IF(ﾁｰﾑ登録!L14="","",VLOOKUP(L65,ﾁｰﾑ登録!$Q:$U,5,FALSE))</f>
        <v/>
      </c>
      <c r="O65" s="109" t="str">
        <f>IF(ﾁｰﾑ登録!L14="","",VLOOKUP(L65,ﾁｰﾑ登録!$Q:$AC,13,FALSE))</f>
        <v/>
      </c>
      <c r="P65" s="109" t="str">
        <f>IF(O65="","",VLOOKUP(O65,選手登録!$AJ:$AN,4,FALSE))</f>
        <v/>
      </c>
      <c r="Q65" s="109" t="str">
        <f>IF(O65="","",VLOOKUP(O65,選手登録!$AJ:$AN,5,FALSE))</f>
        <v/>
      </c>
      <c r="R65" s="109" t="str">
        <f>IF(O65="","",VLOOKUP(O65,選手登録!$AJ:$AN,2,FALSE))</f>
        <v/>
      </c>
      <c r="S65" s="109" t="str">
        <f>IF(O65="","",VLOOKUP(O65,選手登録!$AJ:$AN,3,FALSE))</f>
        <v/>
      </c>
    </row>
    <row r="66" spans="1:19" ht="10.5" customHeight="1">
      <c r="A66">
        <v>63</v>
      </c>
      <c r="B66" s="40" t="str">
        <f>IF(選手登録!AJ70="","",選手登録!AJ70)</f>
        <v/>
      </c>
      <c r="C66" s="24" t="str">
        <f>IF(選手登録!AM70="","",選手登録!AM70)</f>
        <v/>
      </c>
      <c r="D66" s="24" t="str">
        <f>IF(選手登録!AF70="","",選手登録!AF70)</f>
        <v/>
      </c>
      <c r="E66" s="24" t="str">
        <f>IF(選手登録!AH70="","",選手登録!AH70)</f>
        <v/>
      </c>
      <c r="F66" s="24" t="str">
        <f>IF(選手登録!AK70="","",選手登録!AK70)</f>
        <v/>
      </c>
      <c r="G66" s="24" t="str">
        <f>IF(選手登録!AL70="","",選手登録!AL70)</f>
        <v/>
      </c>
      <c r="H66" s="24" t="str">
        <f>IF(選手登録!AI70="","",選手登録!AI70)</f>
        <v/>
      </c>
      <c r="I66" s="24" t="str">
        <f>IF(選手登録!AG70="","",IF(選手登録!AG70=5,"R00705 00001","R00706 00001"))</f>
        <v/>
      </c>
      <c r="L66" s="86">
        <v>15</v>
      </c>
      <c r="M66" s="109" t="str">
        <f>IF(N66="","",ﾁｰﾑ登録!$U$6)</f>
        <v/>
      </c>
      <c r="N66" s="109" t="str">
        <f>IF(ﾁｰﾑ登録!L15="","",VLOOKUP(L66,ﾁｰﾑ登録!$Q:$U,5,FALSE))</f>
        <v/>
      </c>
      <c r="O66" s="109" t="str">
        <f>IF(ﾁｰﾑ登録!L15="","",VLOOKUP(L66,ﾁｰﾑ登録!$Q:$AC,13,FALSE))</f>
        <v/>
      </c>
      <c r="P66" s="109" t="str">
        <f>IF(O66="","",VLOOKUP(O66,選手登録!$AJ:$AN,4,FALSE))</f>
        <v/>
      </c>
      <c r="Q66" s="109" t="str">
        <f>IF(O66="","",VLOOKUP(O66,選手登録!$AJ:$AN,5,FALSE))</f>
        <v/>
      </c>
      <c r="R66" s="109" t="str">
        <f>IF(O66="","",VLOOKUP(O66,選手登録!$AJ:$AN,2,FALSE))</f>
        <v/>
      </c>
      <c r="S66" s="109" t="str">
        <f>IF(O66="","",VLOOKUP(O66,選手登録!$AJ:$AN,3,FALSE))</f>
        <v/>
      </c>
    </row>
    <row r="67" spans="1:19" ht="10.5" customHeight="1">
      <c r="A67">
        <v>64</v>
      </c>
      <c r="B67" s="40" t="str">
        <f>IF(選手登録!AJ71="","",選手登録!AJ71)</f>
        <v/>
      </c>
      <c r="C67" s="24" t="str">
        <f>IF(選手登録!AM71="","",選手登録!AM71)</f>
        <v/>
      </c>
      <c r="D67" s="24" t="str">
        <f>IF(選手登録!AF71="","",選手登録!AF71)</f>
        <v/>
      </c>
      <c r="E67" s="24" t="str">
        <f>IF(選手登録!AH71="","",選手登録!AH71)</f>
        <v/>
      </c>
      <c r="F67" s="24" t="str">
        <f>IF(選手登録!AK71="","",選手登録!AK71)</f>
        <v/>
      </c>
      <c r="G67" s="24" t="str">
        <f>IF(選手登録!AL71="","",選手登録!AL71)</f>
        <v/>
      </c>
      <c r="H67" s="24" t="str">
        <f>IF(選手登録!AI71="","",選手登録!AI71)</f>
        <v/>
      </c>
      <c r="I67" s="24" t="str">
        <f>IF(選手登録!AG71="","",IF(選手登録!AG71=5,"R00705 00001","R00706 00001"))</f>
        <v/>
      </c>
      <c r="L67" s="86">
        <v>16</v>
      </c>
      <c r="M67" s="109" t="str">
        <f>IF(N67="","",ﾁｰﾑ登録!$U$6)</f>
        <v/>
      </c>
      <c r="N67" s="109" t="str">
        <f>IF(ﾁｰﾑ登録!L16="","",VLOOKUP(L67,ﾁｰﾑ登録!$Q:$U,5,FALSE))</f>
        <v/>
      </c>
      <c r="O67" s="109" t="str">
        <f>IF(ﾁｰﾑ登録!L16="","",VLOOKUP(L67,ﾁｰﾑ登録!$Q:$AC,13,FALSE))</f>
        <v/>
      </c>
      <c r="P67" s="109" t="str">
        <f>IF(O67="","",VLOOKUP(O67,選手登録!$AJ:$AN,4,FALSE))</f>
        <v/>
      </c>
      <c r="Q67" s="109" t="str">
        <f>IF(O67="","",VLOOKUP(O67,選手登録!$AJ:$AN,5,FALSE))</f>
        <v/>
      </c>
      <c r="R67" s="109" t="str">
        <f>IF(O67="","",VLOOKUP(O67,選手登録!$AJ:$AN,2,FALSE))</f>
        <v/>
      </c>
      <c r="S67" s="109" t="str">
        <f>IF(O67="","",VLOOKUP(O67,選手登録!$AJ:$AN,3,FALSE))</f>
        <v/>
      </c>
    </row>
    <row r="68" spans="1:19" ht="10.5" customHeight="1">
      <c r="A68">
        <v>65</v>
      </c>
      <c r="B68" s="40" t="str">
        <f>IF(選手登録!AJ72="","",選手登録!AJ72)</f>
        <v/>
      </c>
      <c r="C68" s="24" t="str">
        <f>IF(選手登録!AM72="","",選手登録!AM72)</f>
        <v/>
      </c>
      <c r="D68" s="24" t="str">
        <f>IF(選手登録!AF72="","",選手登録!AF72)</f>
        <v/>
      </c>
      <c r="E68" s="24" t="str">
        <f>IF(選手登録!AH72="","",選手登録!AH72)</f>
        <v/>
      </c>
      <c r="F68" s="24" t="str">
        <f>IF(選手登録!AK72="","",選手登録!AK72)</f>
        <v/>
      </c>
      <c r="G68" s="24" t="str">
        <f>IF(選手登録!AL72="","",選手登録!AL72)</f>
        <v/>
      </c>
      <c r="H68" s="24" t="str">
        <f>IF(選手登録!AI72="","",選手登録!AI72)</f>
        <v/>
      </c>
      <c r="I68" s="24" t="str">
        <f>IF(選手登録!AG72="","",IF(選手登録!AG72=5,"R00705 00001","R00706 00001"))</f>
        <v/>
      </c>
      <c r="L68" s="86">
        <v>17</v>
      </c>
      <c r="M68" s="109" t="str">
        <f>IF(N68="","",ﾁｰﾑ登録!$U$6)</f>
        <v/>
      </c>
      <c r="N68" s="109" t="str">
        <f>IF(ﾁｰﾑ登録!L17="","",VLOOKUP(L68,ﾁｰﾑ登録!$Q:$U,5,FALSE))</f>
        <v/>
      </c>
      <c r="O68" s="109" t="str">
        <f>IF(ﾁｰﾑ登録!L17="","",VLOOKUP(L68,ﾁｰﾑ登録!$Q:$AC,13,FALSE))</f>
        <v/>
      </c>
      <c r="P68" s="109" t="str">
        <f>IF(O68="","",VLOOKUP(O68,選手登録!$AJ:$AN,4,FALSE))</f>
        <v/>
      </c>
      <c r="Q68" s="109" t="str">
        <f>IF(O68="","",VLOOKUP(O68,選手登録!$AJ:$AN,5,FALSE))</f>
        <v/>
      </c>
      <c r="R68" s="109" t="str">
        <f>IF(O68="","",VLOOKUP(O68,選手登録!$AJ:$AN,2,FALSE))</f>
        <v/>
      </c>
      <c r="S68" s="109" t="str">
        <f>IF(O68="","",VLOOKUP(O68,選手登録!$AJ:$AN,3,FALSE))</f>
        <v/>
      </c>
    </row>
    <row r="69" spans="1:19" ht="10.5" customHeight="1">
      <c r="A69">
        <v>66</v>
      </c>
      <c r="B69" s="40" t="str">
        <f>IF(選手登録!AJ73="","",選手登録!AJ73)</f>
        <v/>
      </c>
      <c r="C69" s="24" t="str">
        <f>IF(選手登録!AM73="","",選手登録!AM73)</f>
        <v/>
      </c>
      <c r="D69" s="24" t="str">
        <f>IF(選手登録!AF73="","",選手登録!AF73)</f>
        <v/>
      </c>
      <c r="E69" s="24" t="str">
        <f>IF(選手登録!AH73="","",選手登録!AH73)</f>
        <v/>
      </c>
      <c r="F69" s="24" t="str">
        <f>IF(選手登録!AK73="","",選手登録!AK73)</f>
        <v/>
      </c>
      <c r="G69" s="24" t="str">
        <f>IF(選手登録!AL73="","",選手登録!AL73)</f>
        <v/>
      </c>
      <c r="H69" s="24" t="str">
        <f>IF(選手登録!AI73="","",選手登録!AI73)</f>
        <v/>
      </c>
      <c r="I69" s="24" t="str">
        <f>IF(選手登録!AG73="","",IF(選手登録!AG73=5,"R00705 00001","R00706 00001"))</f>
        <v/>
      </c>
      <c r="L69" s="86">
        <v>18</v>
      </c>
      <c r="M69" s="109" t="str">
        <f>IF(N69="","",ﾁｰﾑ登録!$U$6)</f>
        <v/>
      </c>
      <c r="N69" s="109" t="str">
        <f>IF(ﾁｰﾑ登録!L18="","",VLOOKUP(L69,ﾁｰﾑ登録!$Q:$U,5,FALSE))</f>
        <v/>
      </c>
      <c r="O69" s="109" t="str">
        <f>IF(ﾁｰﾑ登録!L18="","",VLOOKUP(L69,ﾁｰﾑ登録!$Q:$AC,13,FALSE))</f>
        <v/>
      </c>
      <c r="P69" s="109" t="str">
        <f>IF(O69="","",VLOOKUP(O69,選手登録!$AJ:$AN,4,FALSE))</f>
        <v/>
      </c>
      <c r="Q69" s="109" t="str">
        <f>IF(O69="","",VLOOKUP(O69,選手登録!$AJ:$AN,5,FALSE))</f>
        <v/>
      </c>
      <c r="R69" s="109" t="str">
        <f>IF(O69="","",VLOOKUP(O69,選手登録!$AJ:$AN,2,FALSE))</f>
        <v/>
      </c>
      <c r="S69" s="109" t="str">
        <f>IF(O69="","",VLOOKUP(O69,選手登録!$AJ:$AN,3,FALSE))</f>
        <v/>
      </c>
    </row>
    <row r="70" spans="1:19" ht="10.5" customHeight="1">
      <c r="A70">
        <v>67</v>
      </c>
      <c r="B70" s="40" t="str">
        <f>IF(選手登録!AJ74="","",選手登録!AJ74)</f>
        <v/>
      </c>
      <c r="C70" s="24" t="str">
        <f>IF(選手登録!AM74="","",選手登録!AM74)</f>
        <v/>
      </c>
      <c r="D70" s="24" t="str">
        <f>IF(選手登録!AF74="","",選手登録!AF74)</f>
        <v/>
      </c>
      <c r="E70" s="24" t="str">
        <f>IF(選手登録!AH74="","",選手登録!AH74)</f>
        <v/>
      </c>
      <c r="F70" s="24" t="str">
        <f>IF(選手登録!AK74="","",選手登録!AK74)</f>
        <v/>
      </c>
      <c r="G70" s="24" t="str">
        <f>IF(選手登録!AL74="","",選手登録!AL74)</f>
        <v/>
      </c>
      <c r="H70" s="24" t="str">
        <f>IF(選手登録!AI74="","",選手登録!AI74)</f>
        <v/>
      </c>
      <c r="I70" s="24" t="str">
        <f>IF(選手登録!AG74="","",IF(選手登録!AG74=5,"R00705 00001","R00706 00001"))</f>
        <v/>
      </c>
      <c r="L70" s="86">
        <v>22</v>
      </c>
      <c r="M70" s="109" t="str">
        <f>IF(N70="","",ﾁｰﾑ登録!$U$6)</f>
        <v/>
      </c>
      <c r="N70" s="109" t="str">
        <f>IF(ﾁｰﾑ登録!L22="","",VLOOKUP(L70,ﾁｰﾑ登録!$Q:$U,5,FALSE))</f>
        <v/>
      </c>
      <c r="O70" s="109" t="str">
        <f>IF(ﾁｰﾑ登録!L22="","",VLOOKUP(L70,ﾁｰﾑ登録!$Q:$AC,13,FALSE))</f>
        <v/>
      </c>
      <c r="P70" s="109" t="str">
        <f>IF(O70="","",VLOOKUP(O70,選手登録!$AJ:$AN,4,FALSE))</f>
        <v/>
      </c>
      <c r="Q70" s="109" t="str">
        <f>IF(O70="","",VLOOKUP(O70,選手登録!$AJ:$AN,5,FALSE))</f>
        <v/>
      </c>
      <c r="R70" s="109" t="str">
        <f>IF(O70="","",VLOOKUP(O70,選手登録!$AJ:$AN,2,FALSE))</f>
        <v/>
      </c>
      <c r="S70" s="109" t="str">
        <f>IF(O70="","",VLOOKUP(O70,選手登録!$AJ:$AN,3,FALSE))</f>
        <v/>
      </c>
    </row>
    <row r="71" spans="1:19" ht="10.5" customHeight="1">
      <c r="A71">
        <v>68</v>
      </c>
      <c r="B71" s="40" t="str">
        <f>IF(選手登録!AJ75="","",選手登録!AJ75)</f>
        <v/>
      </c>
      <c r="C71" s="24" t="str">
        <f>IF(選手登録!AM75="","",選手登録!AM75)</f>
        <v/>
      </c>
      <c r="D71" s="24" t="str">
        <f>IF(選手登録!AF75="","",選手登録!AF75)</f>
        <v/>
      </c>
      <c r="E71" s="24" t="str">
        <f>IF(選手登録!AH75="","",選手登録!AH75)</f>
        <v/>
      </c>
      <c r="F71" s="24" t="str">
        <f>IF(選手登録!AK75="","",選手登録!AK75)</f>
        <v/>
      </c>
      <c r="G71" s="24" t="str">
        <f>IF(選手登録!AL75="","",選手登録!AL75)</f>
        <v/>
      </c>
      <c r="H71" s="24" t="str">
        <f>IF(選手登録!AI75="","",選手登録!AI75)</f>
        <v/>
      </c>
      <c r="I71" s="24" t="str">
        <f>IF(選手登録!AG75="","",IF(選手登録!AG75=5,"R00705 00001","R00706 00001"))</f>
        <v/>
      </c>
      <c r="L71" s="86">
        <v>23</v>
      </c>
      <c r="M71" s="109" t="str">
        <f>IF(N71="","",ﾁｰﾑ登録!$U$6)</f>
        <v/>
      </c>
      <c r="N71" s="109" t="str">
        <f>IF(ﾁｰﾑ登録!L23="","",VLOOKUP(L71,ﾁｰﾑ登録!$Q:$U,5,FALSE))</f>
        <v/>
      </c>
      <c r="O71" s="109" t="str">
        <f>IF(ﾁｰﾑ登録!L23="","",VLOOKUP(L71,ﾁｰﾑ登録!$Q:$AC,13,FALSE))</f>
        <v/>
      </c>
      <c r="P71" s="109" t="str">
        <f>IF(O71="","",VLOOKUP(O71,選手登録!$AJ:$AN,4,FALSE))</f>
        <v/>
      </c>
      <c r="Q71" s="109" t="str">
        <f>IF(O71="","",VLOOKUP(O71,選手登録!$AJ:$AN,5,FALSE))</f>
        <v/>
      </c>
      <c r="R71" s="109" t="str">
        <f>IF(O71="","",VLOOKUP(O71,選手登録!$AJ:$AN,2,FALSE))</f>
        <v/>
      </c>
      <c r="S71" s="109" t="str">
        <f>IF(O71="","",VLOOKUP(O71,選手登録!$AJ:$AN,3,FALSE))</f>
        <v/>
      </c>
    </row>
    <row r="72" spans="1:19" ht="10.5" customHeight="1">
      <c r="A72">
        <v>69</v>
      </c>
      <c r="B72" s="40" t="str">
        <f>IF(選手登録!AJ76="","",選手登録!AJ76)</f>
        <v/>
      </c>
      <c r="C72" s="24" t="str">
        <f>IF(選手登録!AM76="","",選手登録!AM76)</f>
        <v/>
      </c>
      <c r="D72" s="24" t="str">
        <f>IF(選手登録!AF76="","",選手登録!AF76)</f>
        <v/>
      </c>
      <c r="E72" s="24" t="str">
        <f>IF(選手登録!AH76="","",選手登録!AH76)</f>
        <v/>
      </c>
      <c r="F72" s="24" t="str">
        <f>IF(選手登録!AK76="","",選手登録!AK76)</f>
        <v/>
      </c>
      <c r="G72" s="24" t="str">
        <f>IF(選手登録!AL76="","",選手登録!AL76)</f>
        <v/>
      </c>
      <c r="H72" s="24" t="str">
        <f>IF(選手登録!AI76="","",選手登録!AI76)</f>
        <v/>
      </c>
      <c r="I72" s="24" t="str">
        <f>IF(選手登録!AG76="","",IF(選手登録!AG76=5,"R00705 00001","R00706 00001"))</f>
        <v/>
      </c>
      <c r="L72" s="86">
        <v>24</v>
      </c>
      <c r="M72" s="109" t="str">
        <f>IF(N72="","",ﾁｰﾑ登録!$U$6)</f>
        <v/>
      </c>
      <c r="N72" s="109" t="str">
        <f>IF(ﾁｰﾑ登録!L24="","",VLOOKUP(L72,ﾁｰﾑ登録!$Q:$U,5,FALSE))</f>
        <v/>
      </c>
      <c r="O72" s="109" t="str">
        <f>IF(ﾁｰﾑ登録!L24="","",VLOOKUP(L72,ﾁｰﾑ登録!$Q:$AC,13,FALSE))</f>
        <v/>
      </c>
      <c r="P72" s="109" t="str">
        <f>IF(O72="","",VLOOKUP(O72,選手登録!$AJ:$AN,4,FALSE))</f>
        <v/>
      </c>
      <c r="Q72" s="109" t="str">
        <f>IF(O72="","",VLOOKUP(O72,選手登録!$AJ:$AN,5,FALSE))</f>
        <v/>
      </c>
      <c r="R72" s="109" t="str">
        <f>IF(O72="","",VLOOKUP(O72,選手登録!$AJ:$AN,2,FALSE))</f>
        <v/>
      </c>
      <c r="S72" s="109" t="str">
        <f>IF(O72="","",VLOOKUP(O72,選手登録!$AJ:$AN,3,FALSE))</f>
        <v/>
      </c>
    </row>
    <row r="73" spans="1:19" ht="10.5" customHeight="1">
      <c r="A73">
        <v>70</v>
      </c>
      <c r="B73" s="40" t="str">
        <f>IF(選手登録!AJ77="","",選手登録!AJ77)</f>
        <v/>
      </c>
      <c r="C73" s="24" t="str">
        <f>IF(選手登録!AM77="","",選手登録!AM77)</f>
        <v/>
      </c>
      <c r="D73" s="24" t="str">
        <f>IF(選手登録!AF77="","",選手登録!AF77)</f>
        <v/>
      </c>
      <c r="E73" s="24" t="str">
        <f>IF(選手登録!AH77="","",選手登録!AH77)</f>
        <v/>
      </c>
      <c r="F73" s="24" t="str">
        <f>IF(選手登録!AK77="","",選手登録!AK77)</f>
        <v/>
      </c>
      <c r="G73" s="24" t="str">
        <f>IF(選手登録!AL77="","",選手登録!AL77)</f>
        <v/>
      </c>
      <c r="H73" s="24" t="str">
        <f>IF(選手登録!AI77="","",選手登録!AI77)</f>
        <v/>
      </c>
      <c r="I73" s="24" t="str">
        <f>IF(選手登録!AG77="","",IF(選手登録!AG77=5,"R00705 00001","R00706 00001"))</f>
        <v/>
      </c>
      <c r="L73" s="86">
        <v>25</v>
      </c>
      <c r="M73" s="109" t="str">
        <f>IF(N73="","",ﾁｰﾑ登録!$U$6)</f>
        <v/>
      </c>
      <c r="N73" s="109" t="str">
        <f>IF(ﾁｰﾑ登録!L25="","",VLOOKUP(L73,ﾁｰﾑ登録!$Q:$U,5,FALSE))</f>
        <v/>
      </c>
      <c r="O73" s="109" t="str">
        <f>IF(ﾁｰﾑ登録!L25="","",VLOOKUP(L73,ﾁｰﾑ登録!$Q:$AC,13,FALSE))</f>
        <v/>
      </c>
      <c r="P73" s="109" t="str">
        <f>IF(O73="","",VLOOKUP(O73,選手登録!$AJ:$AN,4,FALSE))</f>
        <v/>
      </c>
      <c r="Q73" s="109" t="str">
        <f>IF(O73="","",VLOOKUP(O73,選手登録!$AJ:$AN,5,FALSE))</f>
        <v/>
      </c>
      <c r="R73" s="109" t="str">
        <f>IF(O73="","",VLOOKUP(O73,選手登録!$AJ:$AN,2,FALSE))</f>
        <v/>
      </c>
      <c r="S73" s="109" t="str">
        <f>IF(O73="","",VLOOKUP(O73,選手登録!$AJ:$AN,3,FALSE))</f>
        <v/>
      </c>
    </row>
    <row r="74" spans="1:19" ht="10.5" customHeight="1">
      <c r="A74">
        <v>71</v>
      </c>
      <c r="B74" s="40" t="str">
        <f>IF(選手登録!AJ78="","",選手登録!AJ78)</f>
        <v/>
      </c>
      <c r="C74" s="24" t="str">
        <f>IF(選手登録!AM78="","",選手登録!AM78)</f>
        <v/>
      </c>
      <c r="D74" s="24" t="str">
        <f>IF(選手登録!AF78="","",選手登録!AF78)</f>
        <v/>
      </c>
      <c r="E74" s="24" t="str">
        <f>IF(選手登録!AH78="","",選手登録!AH78)</f>
        <v/>
      </c>
      <c r="F74" s="24" t="str">
        <f>IF(選手登録!AK78="","",選手登録!AK78)</f>
        <v/>
      </c>
      <c r="G74" s="24" t="str">
        <f>IF(選手登録!AL78="","",選手登録!AL78)</f>
        <v/>
      </c>
      <c r="H74" s="24" t="str">
        <f>IF(選手登録!AI78="","",選手登録!AI78)</f>
        <v/>
      </c>
      <c r="I74" s="24" t="str">
        <f>IF(選手登録!AG78="","",IF(選手登録!AG78=5,"R00705 00001","R00706 00001"))</f>
        <v/>
      </c>
      <c r="L74" s="86">
        <v>26</v>
      </c>
      <c r="M74" s="109" t="str">
        <f>IF(N74="","",ﾁｰﾑ登録!$U$6)</f>
        <v/>
      </c>
      <c r="N74" s="109" t="str">
        <f>IF(ﾁｰﾑ登録!L26="","",VLOOKUP(L74,ﾁｰﾑ登録!$Q:$U,5,FALSE))</f>
        <v/>
      </c>
      <c r="O74" s="109" t="str">
        <f>IF(ﾁｰﾑ登録!L26="","",VLOOKUP(L74,ﾁｰﾑ登録!$Q:$AC,13,FALSE))</f>
        <v/>
      </c>
      <c r="P74" s="109" t="str">
        <f>IF(O74="","",VLOOKUP(O74,選手登録!$AJ:$AN,4,FALSE))</f>
        <v/>
      </c>
      <c r="Q74" s="109" t="str">
        <f>IF(O74="","",VLOOKUP(O74,選手登録!$AJ:$AN,5,FALSE))</f>
        <v/>
      </c>
      <c r="R74" s="109" t="str">
        <f>IF(O74="","",VLOOKUP(O74,選手登録!$AJ:$AN,2,FALSE))</f>
        <v/>
      </c>
      <c r="S74" s="109" t="str">
        <f>IF(O74="","",VLOOKUP(O74,選手登録!$AJ:$AN,3,FALSE))</f>
        <v/>
      </c>
    </row>
    <row r="75" spans="1:19" ht="10.5" customHeight="1">
      <c r="A75">
        <v>72</v>
      </c>
      <c r="B75" s="40" t="str">
        <f>IF(選手登録!AJ79="","",選手登録!AJ79)</f>
        <v/>
      </c>
      <c r="C75" s="24" t="str">
        <f>IF(選手登録!AM79="","",選手登録!AM79)</f>
        <v/>
      </c>
      <c r="D75" s="24" t="str">
        <f>IF(選手登録!AF79="","",選手登録!AF79)</f>
        <v/>
      </c>
      <c r="E75" s="24" t="str">
        <f>IF(選手登録!AH79="","",選手登録!AH79)</f>
        <v/>
      </c>
      <c r="F75" s="24" t="str">
        <f>IF(選手登録!AK79="","",選手登録!AK79)</f>
        <v/>
      </c>
      <c r="G75" s="24" t="str">
        <f>IF(選手登録!AL79="","",選手登録!AL79)</f>
        <v/>
      </c>
      <c r="H75" s="24" t="str">
        <f>IF(選手登録!AI79="","",選手登録!AI79)</f>
        <v/>
      </c>
      <c r="I75" s="24" t="str">
        <f>IF(選手登録!AG79="","",IF(選手登録!AG79=5,"R00705 00001","R00706 00001"))</f>
        <v/>
      </c>
      <c r="L75" s="86">
        <v>27</v>
      </c>
      <c r="M75" s="109" t="str">
        <f>IF(N75="","",ﾁｰﾑ登録!$U$6)</f>
        <v/>
      </c>
      <c r="N75" s="109" t="str">
        <f>IF(ﾁｰﾑ登録!L27="","",VLOOKUP(L75,ﾁｰﾑ登録!$Q:$U,5,FALSE))</f>
        <v/>
      </c>
      <c r="O75" s="109" t="str">
        <f>IF(ﾁｰﾑ登録!L27="","",VLOOKUP(L75,ﾁｰﾑ登録!$Q:$AC,13,FALSE))</f>
        <v/>
      </c>
      <c r="P75" s="109" t="str">
        <f>IF(O75="","",VLOOKUP(O75,選手登録!$AJ:$AN,4,FALSE))</f>
        <v/>
      </c>
      <c r="Q75" s="109" t="str">
        <f>IF(O75="","",VLOOKUP(O75,選手登録!$AJ:$AN,5,FALSE))</f>
        <v/>
      </c>
      <c r="R75" s="109" t="str">
        <f>IF(O75="","",VLOOKUP(O75,選手登録!$AJ:$AN,2,FALSE))</f>
        <v/>
      </c>
      <c r="S75" s="109" t="str">
        <f>IF(O75="","",VLOOKUP(O75,選手登録!$AJ:$AN,3,FALSE))</f>
        <v/>
      </c>
    </row>
    <row r="76" spans="1:19" ht="10.5" customHeight="1">
      <c r="A76">
        <v>73</v>
      </c>
      <c r="B76" s="40" t="str">
        <f>IF(選手登録!AJ80="","",選手登録!AJ80)</f>
        <v/>
      </c>
      <c r="C76" s="24" t="str">
        <f>IF(選手登録!AM80="","",選手登録!AM80)</f>
        <v/>
      </c>
      <c r="D76" s="24" t="str">
        <f>IF(選手登録!AF80="","",選手登録!AF80)</f>
        <v/>
      </c>
      <c r="E76" s="24" t="str">
        <f>IF(選手登録!AH80="","",選手登録!AH80)</f>
        <v/>
      </c>
      <c r="F76" s="24" t="str">
        <f>IF(選手登録!AK80="","",選手登録!AK80)</f>
        <v/>
      </c>
      <c r="G76" s="24" t="str">
        <f>IF(選手登録!AL80="","",選手登録!AL80)</f>
        <v/>
      </c>
      <c r="H76" s="24" t="str">
        <f>IF(選手登録!AI80="","",選手登録!AI80)</f>
        <v/>
      </c>
      <c r="I76" s="24" t="str">
        <f>IF(選手登録!AG80="","",IF(選手登録!AG80=5,"R00705 00001","R00706 00001"))</f>
        <v/>
      </c>
      <c r="L76" s="86">
        <v>31</v>
      </c>
      <c r="M76" s="109" t="str">
        <f>IF(N76="","",ﾁｰﾑ登録!$U$6)</f>
        <v/>
      </c>
      <c r="N76" s="109" t="str">
        <f>IF(ﾁｰﾑ登録!L31="","",VLOOKUP(L76,ﾁｰﾑ登録!$Q:$U,5,FALSE))</f>
        <v/>
      </c>
      <c r="O76" s="109" t="str">
        <f>IF(ﾁｰﾑ登録!L31="","",VLOOKUP(L76,ﾁｰﾑ登録!$Q:$AC,13,FALSE))</f>
        <v/>
      </c>
      <c r="P76" s="109" t="str">
        <f>IF(O76="","",VLOOKUP(O76,選手登録!$AJ:$AN,4,FALSE))</f>
        <v/>
      </c>
      <c r="Q76" s="109" t="str">
        <f>IF(O76="","",VLOOKUP(O76,選手登録!$AJ:$AN,5,FALSE))</f>
        <v/>
      </c>
      <c r="R76" s="109" t="str">
        <f>IF(O76="","",VLOOKUP(O76,選手登録!$AJ:$AN,2,FALSE))</f>
        <v/>
      </c>
      <c r="S76" s="109" t="str">
        <f>IF(O76="","",VLOOKUP(O76,選手登録!$AJ:$AN,3,FALSE))</f>
        <v/>
      </c>
    </row>
    <row r="77" spans="1:19" ht="10.5" customHeight="1">
      <c r="A77">
        <v>74</v>
      </c>
      <c r="B77" s="40" t="str">
        <f>IF(選手登録!AJ81="","",選手登録!AJ81)</f>
        <v/>
      </c>
      <c r="C77" s="24" t="str">
        <f>IF(選手登録!AM81="","",選手登録!AM81)</f>
        <v/>
      </c>
      <c r="D77" s="24" t="str">
        <f>IF(選手登録!AF81="","",選手登録!AF81)</f>
        <v/>
      </c>
      <c r="E77" s="24" t="str">
        <f>IF(選手登録!AH81="","",選手登録!AH81)</f>
        <v/>
      </c>
      <c r="F77" s="24" t="str">
        <f>IF(選手登録!AK81="","",選手登録!AK81)</f>
        <v/>
      </c>
      <c r="G77" s="24" t="str">
        <f>IF(選手登録!AL81="","",選手登録!AL81)</f>
        <v/>
      </c>
      <c r="H77" s="24" t="str">
        <f>IF(選手登録!AI81="","",選手登録!AI81)</f>
        <v/>
      </c>
      <c r="I77" s="24" t="str">
        <f>IF(選手登録!AG81="","",IF(選手登録!AG81=5,"R00705 00001","R00706 00001"))</f>
        <v/>
      </c>
      <c r="L77" s="86">
        <v>32</v>
      </c>
      <c r="M77" s="109" t="str">
        <f>IF(N77="","",ﾁｰﾑ登録!$U$6)</f>
        <v/>
      </c>
      <c r="N77" s="109" t="str">
        <f>IF(ﾁｰﾑ登録!L32="","",VLOOKUP(L77,ﾁｰﾑ登録!$Q:$U,5,FALSE))</f>
        <v/>
      </c>
      <c r="O77" s="109" t="str">
        <f>IF(ﾁｰﾑ登録!L32="","",VLOOKUP(L77,ﾁｰﾑ登録!$Q:$AC,13,FALSE))</f>
        <v/>
      </c>
      <c r="P77" s="109" t="str">
        <f>IF(O77="","",VLOOKUP(O77,選手登録!$AJ:$AN,4,FALSE))</f>
        <v/>
      </c>
      <c r="Q77" s="109" t="str">
        <f>IF(O77="","",VLOOKUP(O77,選手登録!$AJ:$AN,5,FALSE))</f>
        <v/>
      </c>
      <c r="R77" s="109" t="str">
        <f>IF(O77="","",VLOOKUP(O77,選手登録!$AJ:$AN,2,FALSE))</f>
        <v/>
      </c>
      <c r="S77" s="109" t="str">
        <f>IF(O77="","",VLOOKUP(O77,選手登録!$AJ:$AN,3,FALSE))</f>
        <v/>
      </c>
    </row>
    <row r="78" spans="1:19" ht="10.5" customHeight="1">
      <c r="A78">
        <v>75</v>
      </c>
      <c r="B78" s="40" t="str">
        <f>IF(選手登録!AJ82="","",選手登録!AJ82)</f>
        <v/>
      </c>
      <c r="C78" s="24" t="str">
        <f>IF(選手登録!AM82="","",選手登録!AM82)</f>
        <v/>
      </c>
      <c r="D78" s="24" t="str">
        <f>IF(選手登録!AF82="","",選手登録!AF82)</f>
        <v/>
      </c>
      <c r="E78" s="24" t="str">
        <f>IF(選手登録!AH82="","",選手登録!AH82)</f>
        <v/>
      </c>
      <c r="F78" s="24" t="str">
        <f>IF(選手登録!AK82="","",選手登録!AK82)</f>
        <v/>
      </c>
      <c r="G78" s="24" t="str">
        <f>IF(選手登録!AL82="","",選手登録!AL82)</f>
        <v/>
      </c>
      <c r="H78" s="24" t="str">
        <f>IF(選手登録!AI82="","",選手登録!AI82)</f>
        <v/>
      </c>
      <c r="I78" s="24" t="str">
        <f>IF(選手登録!AG82="","",IF(選手登録!AG82=5,"R00705 00001","R00706 00001"))</f>
        <v/>
      </c>
      <c r="L78" s="86">
        <v>33</v>
      </c>
      <c r="M78" s="109" t="str">
        <f>IF(N78="","",ﾁｰﾑ登録!$U$6)</f>
        <v/>
      </c>
      <c r="N78" s="109" t="str">
        <f>IF(ﾁｰﾑ登録!L33="","",VLOOKUP(L78,ﾁｰﾑ登録!$Q:$U,5,FALSE))</f>
        <v/>
      </c>
      <c r="O78" s="109" t="str">
        <f>IF(ﾁｰﾑ登録!L33="","",VLOOKUP(L78,ﾁｰﾑ登録!$Q:$AC,13,FALSE))</f>
        <v/>
      </c>
      <c r="P78" s="109" t="str">
        <f>IF(O78="","",VLOOKUP(O78,選手登録!$AJ:$AN,4,FALSE))</f>
        <v/>
      </c>
      <c r="Q78" s="109" t="str">
        <f>IF(O78="","",VLOOKUP(O78,選手登録!$AJ:$AN,5,FALSE))</f>
        <v/>
      </c>
      <c r="R78" s="109" t="str">
        <f>IF(O78="","",VLOOKUP(O78,選手登録!$AJ:$AN,2,FALSE))</f>
        <v/>
      </c>
      <c r="S78" s="109" t="str">
        <f>IF(O78="","",VLOOKUP(O78,選手登録!$AJ:$AN,3,FALSE))</f>
        <v/>
      </c>
    </row>
    <row r="79" spans="1:19" ht="10.5" customHeight="1">
      <c r="A79">
        <v>76</v>
      </c>
      <c r="B79" s="40" t="str">
        <f>IF(選手登録!AJ83="","",選手登録!AJ83)</f>
        <v/>
      </c>
      <c r="C79" s="24" t="str">
        <f>IF(選手登録!AM83="","",選手登録!AM83)</f>
        <v/>
      </c>
      <c r="D79" s="24" t="str">
        <f>IF(選手登録!AF83="","",選手登録!AF83)</f>
        <v/>
      </c>
      <c r="E79" s="24" t="str">
        <f>IF(選手登録!AH83="","",選手登録!AH83)</f>
        <v/>
      </c>
      <c r="F79" s="24" t="str">
        <f>IF(選手登録!AK83="","",選手登録!AK83)</f>
        <v/>
      </c>
      <c r="G79" s="24" t="str">
        <f>IF(選手登録!AL83="","",選手登録!AL83)</f>
        <v/>
      </c>
      <c r="H79" s="24" t="str">
        <f>IF(選手登録!AI83="","",選手登録!AI83)</f>
        <v/>
      </c>
      <c r="I79" s="24" t="str">
        <f>IF(選手登録!AG83="","",IF(選手登録!AG83=5,"R00705 00001","R00706 00001"))</f>
        <v/>
      </c>
      <c r="L79" s="86">
        <v>34</v>
      </c>
      <c r="M79" s="109" t="str">
        <f>IF(N79="","",ﾁｰﾑ登録!$U$6)</f>
        <v/>
      </c>
      <c r="N79" s="109" t="str">
        <f>IF(ﾁｰﾑ登録!L34="","",VLOOKUP(L79,ﾁｰﾑ登録!$Q:$U,5,FALSE))</f>
        <v/>
      </c>
      <c r="O79" s="109" t="str">
        <f>IF(ﾁｰﾑ登録!L34="","",VLOOKUP(L79,ﾁｰﾑ登録!$Q:$AC,13,FALSE))</f>
        <v/>
      </c>
      <c r="P79" s="109" t="str">
        <f>IF(O79="","",VLOOKUP(O79,選手登録!$AJ:$AN,4,FALSE))</f>
        <v/>
      </c>
      <c r="Q79" s="109" t="str">
        <f>IF(O79="","",VLOOKUP(O79,選手登録!$AJ:$AN,5,FALSE))</f>
        <v/>
      </c>
      <c r="R79" s="109" t="str">
        <f>IF(O79="","",VLOOKUP(O79,選手登録!$AJ:$AN,2,FALSE))</f>
        <v/>
      </c>
      <c r="S79" s="109" t="str">
        <f>IF(O79="","",VLOOKUP(O79,選手登録!$AJ:$AN,3,FALSE))</f>
        <v/>
      </c>
    </row>
    <row r="80" spans="1:19" ht="10.5" customHeight="1">
      <c r="A80">
        <v>77</v>
      </c>
      <c r="B80" s="40" t="str">
        <f>IF(選手登録!AJ84="","",選手登録!AJ84)</f>
        <v/>
      </c>
      <c r="C80" s="24" t="str">
        <f>IF(選手登録!AM84="","",選手登録!AM84)</f>
        <v/>
      </c>
      <c r="D80" s="24" t="str">
        <f>IF(選手登録!AF84="","",選手登録!AF84)</f>
        <v/>
      </c>
      <c r="E80" s="24" t="str">
        <f>IF(選手登録!AH84="","",選手登録!AH84)</f>
        <v/>
      </c>
      <c r="F80" s="24" t="str">
        <f>IF(選手登録!AK84="","",選手登録!AK84)</f>
        <v/>
      </c>
      <c r="G80" s="24" t="str">
        <f>IF(選手登録!AL84="","",選手登録!AL84)</f>
        <v/>
      </c>
      <c r="H80" s="24" t="str">
        <f>IF(選手登録!AI84="","",選手登録!AI84)</f>
        <v/>
      </c>
      <c r="I80" s="24" t="str">
        <f>IF(選手登録!AG84="","",IF(選手登録!AG84=5,"R00705 00001","R00706 00001"))</f>
        <v/>
      </c>
      <c r="L80" s="86">
        <v>35</v>
      </c>
      <c r="M80" s="109" t="str">
        <f>IF(N80="","",ﾁｰﾑ登録!$U$6)</f>
        <v/>
      </c>
      <c r="N80" s="109" t="str">
        <f>IF(ﾁｰﾑ登録!L35="","",VLOOKUP(L80,ﾁｰﾑ登録!$Q:$U,5,FALSE))</f>
        <v/>
      </c>
      <c r="O80" s="109" t="str">
        <f>IF(ﾁｰﾑ登録!L35="","",VLOOKUP(L80,ﾁｰﾑ登録!$Q:$AC,13,FALSE))</f>
        <v/>
      </c>
      <c r="P80" s="109" t="str">
        <f>IF(O80="","",VLOOKUP(O80,選手登録!$AJ:$AN,4,FALSE))</f>
        <v/>
      </c>
      <c r="Q80" s="109" t="str">
        <f>IF(O80="","",VLOOKUP(O80,選手登録!$AJ:$AN,5,FALSE))</f>
        <v/>
      </c>
      <c r="R80" s="109" t="str">
        <f>IF(O80="","",VLOOKUP(O80,選手登録!$AJ:$AN,2,FALSE))</f>
        <v/>
      </c>
      <c r="S80" s="109" t="str">
        <f>IF(O80="","",VLOOKUP(O80,選手登録!$AJ:$AN,3,FALSE))</f>
        <v/>
      </c>
    </row>
    <row r="81" spans="1:19" ht="10.5" customHeight="1">
      <c r="A81">
        <v>78</v>
      </c>
      <c r="B81" s="40" t="str">
        <f>IF(選手登録!AJ85="","",選手登録!AJ85)</f>
        <v/>
      </c>
      <c r="C81" s="24" t="str">
        <f>IF(選手登録!AM85="","",選手登録!AM85)</f>
        <v/>
      </c>
      <c r="D81" s="24" t="str">
        <f>IF(選手登録!AF85="","",選手登録!AF85)</f>
        <v/>
      </c>
      <c r="E81" s="24" t="str">
        <f>IF(選手登録!AH85="","",選手登録!AH85)</f>
        <v/>
      </c>
      <c r="F81" s="24" t="str">
        <f>IF(選手登録!AK85="","",選手登録!AK85)</f>
        <v/>
      </c>
      <c r="G81" s="24" t="str">
        <f>IF(選手登録!AL85="","",選手登録!AL85)</f>
        <v/>
      </c>
      <c r="H81" s="24" t="str">
        <f>IF(選手登録!AI85="","",選手登録!AI85)</f>
        <v/>
      </c>
      <c r="I81" s="24" t="str">
        <f>IF(選手登録!AG85="","",IF(選手登録!AG85=5,"R00705 00001","R00706 00001"))</f>
        <v/>
      </c>
      <c r="L81" s="86">
        <v>36</v>
      </c>
      <c r="M81" s="109" t="str">
        <f>IF(N81="","",ﾁｰﾑ登録!$U$6)</f>
        <v/>
      </c>
      <c r="N81" s="109" t="str">
        <f>IF(ﾁｰﾑ登録!L36="","",VLOOKUP(L81,ﾁｰﾑ登録!$Q:$U,5,FALSE))</f>
        <v/>
      </c>
      <c r="O81" s="109" t="str">
        <f>IF(ﾁｰﾑ登録!L36="","",VLOOKUP(L81,ﾁｰﾑ登録!$Q:$AC,13,FALSE))</f>
        <v/>
      </c>
      <c r="P81" s="109" t="str">
        <f>IF(O81="","",VLOOKUP(O81,選手登録!$AJ:$AN,4,FALSE))</f>
        <v/>
      </c>
      <c r="Q81" s="109" t="str">
        <f>IF(O81="","",VLOOKUP(O81,選手登録!$AJ:$AN,5,FALSE))</f>
        <v/>
      </c>
      <c r="R81" s="109" t="str">
        <f>IF(O81="","",VLOOKUP(O81,選手登録!$AJ:$AN,2,FALSE))</f>
        <v/>
      </c>
      <c r="S81" s="109" t="str">
        <f>IF(O81="","",VLOOKUP(O81,選手登録!$AJ:$AN,3,FALSE))</f>
        <v/>
      </c>
    </row>
    <row r="82" spans="1:19" ht="10.5" customHeight="1">
      <c r="A82">
        <v>79</v>
      </c>
      <c r="B82" s="40" t="str">
        <f>IF(選手登録!AJ86="","",選手登録!AJ86)</f>
        <v/>
      </c>
      <c r="C82" s="24" t="str">
        <f>IF(選手登録!AM86="","",選手登録!AM86)</f>
        <v/>
      </c>
      <c r="D82" s="24" t="str">
        <f>IF(選手登録!AF86="","",選手登録!AF86)</f>
        <v/>
      </c>
      <c r="E82" s="24" t="str">
        <f>IF(選手登録!AH86="","",選手登録!AH86)</f>
        <v/>
      </c>
      <c r="F82" s="24" t="str">
        <f>IF(選手登録!AK86="","",選手登録!AK86)</f>
        <v/>
      </c>
      <c r="G82" s="24" t="str">
        <f>IF(選手登録!AL86="","",選手登録!AL86)</f>
        <v/>
      </c>
      <c r="H82" s="24" t="str">
        <f>IF(選手登録!AI86="","",選手登録!AI86)</f>
        <v/>
      </c>
      <c r="I82" s="24" t="str">
        <f>IF(選手登録!AG86="","",IF(選手登録!AG86=5,"R00705 00001","R00706 00001"))</f>
        <v/>
      </c>
      <c r="L82" s="86">
        <v>40</v>
      </c>
      <c r="M82" s="109" t="str">
        <f>IF(N82="","",ﾁｰﾑ登録!$U$6)</f>
        <v/>
      </c>
      <c r="N82" s="109" t="str">
        <f>IF(ﾁｰﾑ登録!L40="","",VLOOKUP(L82,ﾁｰﾑ登録!$Q:$U,5,FALSE))</f>
        <v/>
      </c>
      <c r="O82" s="109" t="str">
        <f>IF(ﾁｰﾑ登録!L40="","",VLOOKUP(L82,ﾁｰﾑ登録!$Q:$AC,13,FALSE))</f>
        <v/>
      </c>
      <c r="P82" s="109" t="str">
        <f>IF(O82="","",VLOOKUP(O82,選手登録!$AJ:$AN,4,FALSE))</f>
        <v/>
      </c>
      <c r="Q82" s="109" t="str">
        <f>IF(O82="","",VLOOKUP(O82,選手登録!$AJ:$AN,5,FALSE))</f>
        <v/>
      </c>
      <c r="R82" s="109" t="str">
        <f>IF(O82="","",VLOOKUP(O82,選手登録!$AJ:$AN,2,FALSE))</f>
        <v/>
      </c>
      <c r="S82" s="109" t="str">
        <f>IF(O82="","",VLOOKUP(O82,選手登録!$AJ:$AN,3,FALSE))</f>
        <v/>
      </c>
    </row>
    <row r="83" spans="1:19" ht="10.5" customHeight="1">
      <c r="A83">
        <v>80</v>
      </c>
      <c r="B83" s="40" t="str">
        <f>IF(選手登録!AJ87="","",選手登録!AJ87)</f>
        <v/>
      </c>
      <c r="C83" s="24" t="str">
        <f>IF(選手登録!AM87="","",選手登録!AM87)</f>
        <v/>
      </c>
      <c r="D83" s="24" t="str">
        <f>IF(選手登録!AF87="","",選手登録!AF87)</f>
        <v/>
      </c>
      <c r="E83" s="24" t="str">
        <f>IF(選手登録!AH87="","",選手登録!AH87)</f>
        <v/>
      </c>
      <c r="F83" s="24" t="str">
        <f>IF(選手登録!AK87="","",選手登録!AK87)</f>
        <v/>
      </c>
      <c r="G83" s="24" t="str">
        <f>IF(選手登録!AL87="","",選手登録!AL87)</f>
        <v/>
      </c>
      <c r="H83" s="24" t="str">
        <f>IF(選手登録!AI87="","",選手登録!AI87)</f>
        <v/>
      </c>
      <c r="I83" s="24" t="str">
        <f>IF(選手登録!AG87="","",IF(選手登録!AG87=5,"R00705 00001","R00706 00001"))</f>
        <v/>
      </c>
      <c r="L83" s="86">
        <v>41</v>
      </c>
      <c r="M83" s="109" t="str">
        <f>IF(N83="","",ﾁｰﾑ登録!$U$6)</f>
        <v/>
      </c>
      <c r="N83" s="109" t="str">
        <f>IF(ﾁｰﾑ登録!L41="","",VLOOKUP(L83,ﾁｰﾑ登録!$Q:$U,5,FALSE))</f>
        <v/>
      </c>
      <c r="O83" s="109" t="str">
        <f>IF(ﾁｰﾑ登録!L41="","",VLOOKUP(L83,ﾁｰﾑ登録!$Q:$AC,13,FALSE))</f>
        <v/>
      </c>
      <c r="P83" s="109" t="str">
        <f>IF(O83="","",VLOOKUP(O83,選手登録!$AJ:$AN,4,FALSE))</f>
        <v/>
      </c>
      <c r="Q83" s="109" t="str">
        <f>IF(O83="","",VLOOKUP(O83,選手登録!$AJ:$AN,5,FALSE))</f>
        <v/>
      </c>
      <c r="R83" s="109" t="str">
        <f>IF(O83="","",VLOOKUP(O83,選手登録!$AJ:$AN,2,FALSE))</f>
        <v/>
      </c>
      <c r="S83" s="109" t="str">
        <f>IF(O83="","",VLOOKUP(O83,選手登録!$AJ:$AN,3,FALSE))</f>
        <v/>
      </c>
    </row>
    <row r="84" spans="1:19" ht="10.5" customHeight="1">
      <c r="A84">
        <v>81</v>
      </c>
      <c r="B84" s="40" t="str">
        <f>IF(選手登録!AJ88="","",選手登録!AJ88)</f>
        <v/>
      </c>
      <c r="C84" s="24" t="str">
        <f>IF(選手登録!AM88="","",選手登録!AM88)</f>
        <v/>
      </c>
      <c r="D84" s="24" t="str">
        <f>IF(選手登録!AF88="","",選手登録!AF88)</f>
        <v/>
      </c>
      <c r="E84" s="24" t="str">
        <f>IF(選手登録!AH88="","",選手登録!AH88)</f>
        <v/>
      </c>
      <c r="F84" s="24" t="str">
        <f>IF(選手登録!AK88="","",選手登録!AK88)</f>
        <v/>
      </c>
      <c r="G84" s="24" t="str">
        <f>IF(選手登録!AL88="","",選手登録!AL88)</f>
        <v/>
      </c>
      <c r="H84" s="24" t="str">
        <f>IF(選手登録!AI88="","",選手登録!AI88)</f>
        <v/>
      </c>
      <c r="I84" s="24" t="str">
        <f>IF(選手登録!AG88="","",IF(選手登録!AG88=5,"R00705 00001","R00706 00001"))</f>
        <v/>
      </c>
      <c r="L84" s="86">
        <v>42</v>
      </c>
      <c r="M84" s="109" t="str">
        <f>IF(N84="","",ﾁｰﾑ登録!$U$6)</f>
        <v/>
      </c>
      <c r="N84" s="109" t="str">
        <f>IF(ﾁｰﾑ登録!L42="","",VLOOKUP(L84,ﾁｰﾑ登録!$Q:$U,5,FALSE))</f>
        <v/>
      </c>
      <c r="O84" s="109" t="str">
        <f>IF(ﾁｰﾑ登録!L42="","",VLOOKUP(L84,ﾁｰﾑ登録!$Q:$AC,13,FALSE))</f>
        <v/>
      </c>
      <c r="P84" s="109" t="str">
        <f>IF(O84="","",VLOOKUP(O84,選手登録!$AJ:$AN,4,FALSE))</f>
        <v/>
      </c>
      <c r="Q84" s="109" t="str">
        <f>IF(O84="","",VLOOKUP(O84,選手登録!$AJ:$AN,5,FALSE))</f>
        <v/>
      </c>
      <c r="R84" s="109" t="str">
        <f>IF(O84="","",VLOOKUP(O84,選手登録!$AJ:$AN,2,FALSE))</f>
        <v/>
      </c>
      <c r="S84" s="109" t="str">
        <f>IF(O84="","",VLOOKUP(O84,選手登録!$AJ:$AN,3,FALSE))</f>
        <v/>
      </c>
    </row>
    <row r="85" spans="1:19" ht="10.5" customHeight="1">
      <c r="A85">
        <v>82</v>
      </c>
      <c r="B85" s="40" t="str">
        <f>IF(選手登録!AJ89="","",選手登録!AJ89)</f>
        <v/>
      </c>
      <c r="C85" s="24" t="str">
        <f>IF(選手登録!AM89="","",選手登録!AM89)</f>
        <v/>
      </c>
      <c r="D85" s="24" t="str">
        <f>IF(選手登録!AF89="","",選手登録!AF89)</f>
        <v/>
      </c>
      <c r="E85" s="24" t="str">
        <f>IF(選手登録!AH89="","",選手登録!AH89)</f>
        <v/>
      </c>
      <c r="F85" s="24" t="str">
        <f>IF(選手登録!AK89="","",選手登録!AK89)</f>
        <v/>
      </c>
      <c r="G85" s="24" t="str">
        <f>IF(選手登録!AL89="","",選手登録!AL89)</f>
        <v/>
      </c>
      <c r="H85" s="24" t="str">
        <f>IF(選手登録!AI89="","",選手登録!AI89)</f>
        <v/>
      </c>
      <c r="I85" s="24" t="str">
        <f>IF(選手登録!AG89="","",IF(選手登録!AG89=5,"R00705 00001","R00706 00001"))</f>
        <v/>
      </c>
      <c r="L85" s="86">
        <v>43</v>
      </c>
      <c r="M85" s="109" t="str">
        <f>IF(N85="","",ﾁｰﾑ登録!$U$6)</f>
        <v/>
      </c>
      <c r="N85" s="109" t="str">
        <f>IF(ﾁｰﾑ登録!L43="","",VLOOKUP(L85,ﾁｰﾑ登録!$Q:$U,5,FALSE))</f>
        <v/>
      </c>
      <c r="O85" s="109" t="str">
        <f>IF(ﾁｰﾑ登録!L43="","",VLOOKUP(L85,ﾁｰﾑ登録!$Q:$AC,13,FALSE))</f>
        <v/>
      </c>
      <c r="P85" s="109" t="str">
        <f>IF(O85="","",VLOOKUP(O85,選手登録!$AJ:$AN,4,FALSE))</f>
        <v/>
      </c>
      <c r="Q85" s="109" t="str">
        <f>IF(O85="","",VLOOKUP(O85,選手登録!$AJ:$AN,5,FALSE))</f>
        <v/>
      </c>
      <c r="R85" s="109" t="str">
        <f>IF(O85="","",VLOOKUP(O85,選手登録!$AJ:$AN,2,FALSE))</f>
        <v/>
      </c>
      <c r="S85" s="109" t="str">
        <f>IF(O85="","",VLOOKUP(O85,選手登録!$AJ:$AN,3,FALSE))</f>
        <v/>
      </c>
    </row>
    <row r="86" spans="1:19" ht="10.5" customHeight="1">
      <c r="A86">
        <v>83</v>
      </c>
      <c r="B86" s="40" t="str">
        <f>IF(選手登録!AJ90="","",選手登録!AJ90)</f>
        <v/>
      </c>
      <c r="C86" s="24" t="str">
        <f>IF(選手登録!AM90="","",選手登録!AM90)</f>
        <v/>
      </c>
      <c r="D86" s="24" t="str">
        <f>IF(選手登録!AF90="","",選手登録!AF90)</f>
        <v/>
      </c>
      <c r="E86" s="24" t="str">
        <f>IF(選手登録!AH90="","",選手登録!AH90)</f>
        <v/>
      </c>
      <c r="F86" s="24" t="str">
        <f>IF(選手登録!AK90="","",選手登録!AK90)</f>
        <v/>
      </c>
      <c r="G86" s="24" t="str">
        <f>IF(選手登録!AL90="","",選手登録!AL90)</f>
        <v/>
      </c>
      <c r="H86" s="24" t="str">
        <f>IF(選手登録!AI90="","",選手登録!AI90)</f>
        <v/>
      </c>
      <c r="I86" s="24" t="str">
        <f>IF(選手登録!AG90="","",IF(選手登録!AG90=5,"R00705 00001","R00706 00001"))</f>
        <v/>
      </c>
      <c r="L86" s="86">
        <v>44</v>
      </c>
      <c r="M86" s="109" t="str">
        <f>IF(N86="","",ﾁｰﾑ登録!$U$6)</f>
        <v/>
      </c>
      <c r="N86" s="109" t="str">
        <f>IF(ﾁｰﾑ登録!L44="","",VLOOKUP(L86,ﾁｰﾑ登録!$Q:$U,5,FALSE))</f>
        <v/>
      </c>
      <c r="O86" s="109" t="str">
        <f>IF(ﾁｰﾑ登録!L44="","",VLOOKUP(L86,ﾁｰﾑ登録!$Q:$AC,13,FALSE))</f>
        <v/>
      </c>
      <c r="P86" s="109" t="str">
        <f>IF(O86="","",VLOOKUP(O86,選手登録!$AJ:$AN,4,FALSE))</f>
        <v/>
      </c>
      <c r="Q86" s="109" t="str">
        <f>IF(O86="","",VLOOKUP(O86,選手登録!$AJ:$AN,5,FALSE))</f>
        <v/>
      </c>
      <c r="R86" s="109" t="str">
        <f>IF(O86="","",VLOOKUP(O86,選手登録!$AJ:$AN,2,FALSE))</f>
        <v/>
      </c>
      <c r="S86" s="109" t="str">
        <f>IF(O86="","",VLOOKUP(O86,選手登録!$AJ:$AN,3,FALSE))</f>
        <v/>
      </c>
    </row>
    <row r="87" spans="1:19" ht="10.5" customHeight="1">
      <c r="A87">
        <v>84</v>
      </c>
      <c r="B87" s="40" t="str">
        <f>IF(選手登録!AJ91="","",選手登録!AJ91)</f>
        <v/>
      </c>
      <c r="C87" s="24" t="str">
        <f>IF(選手登録!AM91="","",選手登録!AM91)</f>
        <v/>
      </c>
      <c r="D87" s="24" t="str">
        <f>IF(選手登録!AF91="","",選手登録!AF91)</f>
        <v/>
      </c>
      <c r="E87" s="24" t="str">
        <f>IF(選手登録!AH91="","",選手登録!AH91)</f>
        <v/>
      </c>
      <c r="F87" s="24" t="str">
        <f>IF(選手登録!AK91="","",選手登録!AK91)</f>
        <v/>
      </c>
      <c r="G87" s="24" t="str">
        <f>IF(選手登録!AL91="","",選手登録!AL91)</f>
        <v/>
      </c>
      <c r="H87" s="24" t="str">
        <f>IF(選手登録!AI91="","",選手登録!AI91)</f>
        <v/>
      </c>
      <c r="I87" s="24" t="str">
        <f>IF(選手登録!AG91="","",IF(選手登録!AG91=5,"R00705 00001","R00706 00001"))</f>
        <v/>
      </c>
      <c r="L87" s="86">
        <v>45</v>
      </c>
      <c r="M87" s="109" t="str">
        <f>IF(N87="","",ﾁｰﾑ登録!$U$6)</f>
        <v/>
      </c>
      <c r="N87" s="109" t="str">
        <f>IF(ﾁｰﾑ登録!L45="","",VLOOKUP(L87,ﾁｰﾑ登録!$Q:$U,5,FALSE))</f>
        <v/>
      </c>
      <c r="O87" s="109" t="str">
        <f>IF(ﾁｰﾑ登録!L45="","",VLOOKUP(L87,ﾁｰﾑ登録!$Q:$AC,13,FALSE))</f>
        <v/>
      </c>
      <c r="P87" s="109" t="str">
        <f>IF(O87="","",VLOOKUP(O87,選手登録!$AJ:$AN,4,FALSE))</f>
        <v/>
      </c>
      <c r="Q87" s="109" t="str">
        <f>IF(O87="","",VLOOKUP(O87,選手登録!$AJ:$AN,5,FALSE))</f>
        <v/>
      </c>
      <c r="R87" s="109" t="str">
        <f>IF(O87="","",VLOOKUP(O87,選手登録!$AJ:$AN,2,FALSE))</f>
        <v/>
      </c>
      <c r="S87" s="109" t="str">
        <f>IF(O87="","",VLOOKUP(O87,選手登録!$AJ:$AN,3,FALSE))</f>
        <v/>
      </c>
    </row>
    <row r="88" spans="1:19" ht="10.5" customHeight="1">
      <c r="A88">
        <v>85</v>
      </c>
      <c r="B88" s="40" t="str">
        <f>IF(選手登録!AJ92="","",選手登録!AJ92)</f>
        <v/>
      </c>
      <c r="C88" s="24" t="str">
        <f>IF(選手登録!AM92="","",選手登録!AM92)</f>
        <v/>
      </c>
      <c r="D88" s="24" t="str">
        <f>IF(選手登録!AF92="","",選手登録!AF92)</f>
        <v/>
      </c>
      <c r="E88" s="24" t="str">
        <f>IF(選手登録!AH92="","",選手登録!AH92)</f>
        <v/>
      </c>
      <c r="F88" s="24" t="str">
        <f>IF(選手登録!AK92="","",選手登録!AK92)</f>
        <v/>
      </c>
      <c r="G88" s="24" t="str">
        <f>IF(選手登録!AL92="","",選手登録!AL92)</f>
        <v/>
      </c>
      <c r="H88" s="24" t="str">
        <f>IF(選手登録!AI92="","",選手登録!AI92)</f>
        <v/>
      </c>
      <c r="I88" s="24" t="str">
        <f>IF(選手登録!AG92="","",IF(選手登録!AG92=5,"R00705 00001","R00706 00001"))</f>
        <v/>
      </c>
      <c r="L88" s="86">
        <v>49</v>
      </c>
      <c r="M88" s="109" t="str">
        <f>IF(N88="","",ﾁｰﾑ登録!$U$6)</f>
        <v/>
      </c>
      <c r="N88" s="109" t="str">
        <f>IF(ﾁｰﾑ登録!L49="","",VLOOKUP(L88,ﾁｰﾑ登録!$Q:$U,5,FALSE))</f>
        <v/>
      </c>
      <c r="O88" s="109" t="str">
        <f>IF(ﾁｰﾑ登録!L49="","",VLOOKUP(L88,ﾁｰﾑ登録!$Q:$AC,13,FALSE))</f>
        <v/>
      </c>
      <c r="P88" s="109" t="str">
        <f>IF(O88="","",VLOOKUP(O88,選手登録!$AJ:$AN,4,FALSE))</f>
        <v/>
      </c>
      <c r="Q88" s="109" t="str">
        <f>IF(O88="","",VLOOKUP(O88,選手登録!$AJ:$AN,5,FALSE))</f>
        <v/>
      </c>
      <c r="R88" s="109" t="str">
        <f>IF(O88="","",VLOOKUP(O88,選手登録!$AJ:$AN,2,FALSE))</f>
        <v/>
      </c>
      <c r="S88" s="109" t="str">
        <f>IF(O88="","",VLOOKUP(O88,選手登録!$AJ:$AN,3,FALSE))</f>
        <v/>
      </c>
    </row>
    <row r="89" spans="1:19" ht="10.5" customHeight="1">
      <c r="A89">
        <v>86</v>
      </c>
      <c r="B89" s="40" t="str">
        <f>IF(選手登録!AJ93="","",選手登録!AJ93)</f>
        <v/>
      </c>
      <c r="C89" s="24" t="str">
        <f>IF(選手登録!AM93="","",選手登録!AM93)</f>
        <v/>
      </c>
      <c r="D89" s="24" t="str">
        <f>IF(選手登録!AF93="","",選手登録!AF93)</f>
        <v/>
      </c>
      <c r="E89" s="24" t="str">
        <f>IF(選手登録!AH93="","",選手登録!AH93)</f>
        <v/>
      </c>
      <c r="F89" s="24" t="str">
        <f>IF(選手登録!AK93="","",選手登録!AK93)</f>
        <v/>
      </c>
      <c r="G89" s="24" t="str">
        <f>IF(選手登録!AL93="","",選手登録!AL93)</f>
        <v/>
      </c>
      <c r="H89" s="24" t="str">
        <f>IF(選手登録!AI93="","",選手登録!AI93)</f>
        <v/>
      </c>
      <c r="I89" s="24" t="str">
        <f>IF(選手登録!AG93="","",IF(選手登録!AG93=5,"R00705 00001","R00706 00001"))</f>
        <v/>
      </c>
      <c r="L89" s="86">
        <v>50</v>
      </c>
      <c r="M89" s="109" t="str">
        <f>IF(N89="","",ﾁｰﾑ登録!$U$6)</f>
        <v/>
      </c>
      <c r="N89" s="109" t="str">
        <f>IF(ﾁｰﾑ登録!L50="","",VLOOKUP(L89,ﾁｰﾑ登録!$Q:$U,5,FALSE))</f>
        <v/>
      </c>
      <c r="O89" s="109" t="str">
        <f>IF(ﾁｰﾑ登録!L50="","",VLOOKUP(L89,ﾁｰﾑ登録!$Q:$AC,13,FALSE))</f>
        <v/>
      </c>
      <c r="P89" s="109" t="str">
        <f>IF(O89="","",VLOOKUP(O89,選手登録!$AJ:$AN,4,FALSE))</f>
        <v/>
      </c>
      <c r="Q89" s="109" t="str">
        <f>IF(O89="","",VLOOKUP(O89,選手登録!$AJ:$AN,5,FALSE))</f>
        <v/>
      </c>
      <c r="R89" s="109" t="str">
        <f>IF(O89="","",VLOOKUP(O89,選手登録!$AJ:$AN,2,FALSE))</f>
        <v/>
      </c>
      <c r="S89" s="109" t="str">
        <f>IF(O89="","",VLOOKUP(O89,選手登録!$AJ:$AN,3,FALSE))</f>
        <v/>
      </c>
    </row>
    <row r="90" spans="1:19" ht="10.5" customHeight="1">
      <c r="A90">
        <v>87</v>
      </c>
      <c r="B90" s="40" t="str">
        <f>IF(選手登録!AJ94="","",選手登録!AJ94)</f>
        <v/>
      </c>
      <c r="C90" s="24" t="str">
        <f>IF(選手登録!AM94="","",選手登録!AM94)</f>
        <v/>
      </c>
      <c r="D90" s="24" t="str">
        <f>IF(選手登録!AF94="","",選手登録!AF94)</f>
        <v/>
      </c>
      <c r="E90" s="24" t="str">
        <f>IF(選手登録!AH94="","",選手登録!AH94)</f>
        <v/>
      </c>
      <c r="F90" s="24" t="str">
        <f>IF(選手登録!AK94="","",選手登録!AK94)</f>
        <v/>
      </c>
      <c r="G90" s="24" t="str">
        <f>IF(選手登録!AL94="","",選手登録!AL94)</f>
        <v/>
      </c>
      <c r="H90" s="24" t="str">
        <f>IF(選手登録!AI94="","",選手登録!AI94)</f>
        <v/>
      </c>
      <c r="I90" s="24" t="str">
        <f>IF(選手登録!AG94="","",IF(選手登録!AG94=5,"R00705 00001","R00706 00001"))</f>
        <v/>
      </c>
      <c r="L90" s="86">
        <v>51</v>
      </c>
      <c r="M90" s="109" t="str">
        <f>IF(N90="","",ﾁｰﾑ登録!$U$6)</f>
        <v/>
      </c>
      <c r="N90" s="109" t="str">
        <f>IF(ﾁｰﾑ登録!L51="","",VLOOKUP(L90,ﾁｰﾑ登録!$Q:$U,5,FALSE))</f>
        <v/>
      </c>
      <c r="O90" s="109" t="str">
        <f>IF(ﾁｰﾑ登録!L51="","",VLOOKUP(L90,ﾁｰﾑ登録!$Q:$AC,13,FALSE))</f>
        <v/>
      </c>
      <c r="P90" s="109" t="str">
        <f>IF(O90="","",VLOOKUP(O90,選手登録!$AJ:$AN,4,FALSE))</f>
        <v/>
      </c>
      <c r="Q90" s="109" t="str">
        <f>IF(O90="","",VLOOKUP(O90,選手登録!$AJ:$AN,5,FALSE))</f>
        <v/>
      </c>
      <c r="R90" s="109" t="str">
        <f>IF(O90="","",VLOOKUP(O90,選手登録!$AJ:$AN,2,FALSE))</f>
        <v/>
      </c>
      <c r="S90" s="109" t="str">
        <f>IF(O90="","",VLOOKUP(O90,選手登録!$AJ:$AN,3,FALSE))</f>
        <v/>
      </c>
    </row>
    <row r="91" spans="1:19" ht="10.5" customHeight="1">
      <c r="A91">
        <v>88</v>
      </c>
      <c r="B91" s="40" t="str">
        <f>IF(選手登録!AJ95="","",選手登録!AJ95)</f>
        <v/>
      </c>
      <c r="C91" s="24" t="str">
        <f>IF(選手登録!AM95="","",選手登録!AM95)</f>
        <v/>
      </c>
      <c r="D91" s="24" t="str">
        <f>IF(選手登録!AF95="","",選手登録!AF95)</f>
        <v/>
      </c>
      <c r="E91" s="24" t="str">
        <f>IF(選手登録!AH95="","",選手登録!AH95)</f>
        <v/>
      </c>
      <c r="F91" s="24" t="str">
        <f>IF(選手登録!AK95="","",選手登録!AK95)</f>
        <v/>
      </c>
      <c r="G91" s="24" t="str">
        <f>IF(選手登録!AL95="","",選手登録!AL95)</f>
        <v/>
      </c>
      <c r="H91" s="24" t="str">
        <f>IF(選手登録!AI95="","",選手登録!AI95)</f>
        <v/>
      </c>
      <c r="I91" s="24" t="str">
        <f>IF(選手登録!AG95="","",IF(選手登録!AG95=5,"R00705 00001","R00706 00001"))</f>
        <v/>
      </c>
      <c r="L91" s="86">
        <v>52</v>
      </c>
      <c r="M91" s="109" t="str">
        <f>IF(N91="","",ﾁｰﾑ登録!$U$6)</f>
        <v/>
      </c>
      <c r="N91" s="109" t="str">
        <f>IF(ﾁｰﾑ登録!L52="","",VLOOKUP(L91,ﾁｰﾑ登録!$Q:$U,5,FALSE))</f>
        <v/>
      </c>
      <c r="O91" s="109" t="str">
        <f>IF(ﾁｰﾑ登録!L52="","",VLOOKUP(L91,ﾁｰﾑ登録!$Q:$AC,13,FALSE))</f>
        <v/>
      </c>
      <c r="P91" s="109" t="str">
        <f>IF(O91="","",VLOOKUP(O91,選手登録!$AJ:$AN,4,FALSE))</f>
        <v/>
      </c>
      <c r="Q91" s="109" t="str">
        <f>IF(O91="","",VLOOKUP(O91,選手登録!$AJ:$AN,5,FALSE))</f>
        <v/>
      </c>
      <c r="R91" s="109" t="str">
        <f>IF(O91="","",VLOOKUP(O91,選手登録!$AJ:$AN,2,FALSE))</f>
        <v/>
      </c>
      <c r="S91" s="109" t="str">
        <f>IF(O91="","",VLOOKUP(O91,選手登録!$AJ:$AN,3,FALSE))</f>
        <v/>
      </c>
    </row>
    <row r="92" spans="1:19" ht="10.5" customHeight="1">
      <c r="A92">
        <v>89</v>
      </c>
      <c r="B92" s="40" t="str">
        <f>IF(選手登録!AJ96="","",選手登録!AJ96)</f>
        <v/>
      </c>
      <c r="C92" s="24" t="str">
        <f>IF(選手登録!AM96="","",選手登録!AM96)</f>
        <v/>
      </c>
      <c r="D92" s="24" t="str">
        <f>IF(選手登録!AF96="","",選手登録!AF96)</f>
        <v/>
      </c>
      <c r="E92" s="24" t="str">
        <f>IF(選手登録!AH96="","",選手登録!AH96)</f>
        <v/>
      </c>
      <c r="F92" s="24" t="str">
        <f>IF(選手登録!AK96="","",選手登録!AK96)</f>
        <v/>
      </c>
      <c r="G92" s="24" t="str">
        <f>IF(選手登録!AL96="","",選手登録!AL96)</f>
        <v/>
      </c>
      <c r="H92" s="24" t="str">
        <f>IF(選手登録!AI96="","",選手登録!AI96)</f>
        <v/>
      </c>
      <c r="I92" s="24" t="str">
        <f>IF(選手登録!AG96="","",IF(選手登録!AG96=5,"R00705 00001","R00706 00001"))</f>
        <v/>
      </c>
      <c r="L92" s="86">
        <v>53</v>
      </c>
      <c r="M92" s="109" t="str">
        <f>IF(N92="","",ﾁｰﾑ登録!$U$6)</f>
        <v/>
      </c>
      <c r="N92" s="109" t="str">
        <f>IF(ﾁｰﾑ登録!L53="","",VLOOKUP(L92,ﾁｰﾑ登録!$Q:$U,5,FALSE))</f>
        <v/>
      </c>
      <c r="O92" s="109" t="str">
        <f>IF(ﾁｰﾑ登録!L53="","",VLOOKUP(L92,ﾁｰﾑ登録!$Q:$AC,13,FALSE))</f>
        <v/>
      </c>
      <c r="P92" s="109" t="str">
        <f>IF(O92="","",VLOOKUP(O92,選手登録!$AJ:$AN,4,FALSE))</f>
        <v/>
      </c>
      <c r="Q92" s="109" t="str">
        <f>IF(O92="","",VLOOKUP(O92,選手登録!$AJ:$AN,5,FALSE))</f>
        <v/>
      </c>
      <c r="R92" s="109" t="str">
        <f>IF(O92="","",VLOOKUP(O92,選手登録!$AJ:$AN,2,FALSE))</f>
        <v/>
      </c>
      <c r="S92" s="109" t="str">
        <f>IF(O92="","",VLOOKUP(O92,選手登録!$AJ:$AN,3,FALSE))</f>
        <v/>
      </c>
    </row>
    <row r="93" spans="1:19" ht="10.5" customHeight="1">
      <c r="A93">
        <v>90</v>
      </c>
      <c r="B93" s="40" t="str">
        <f>IF(選手登録!AJ97="","",選手登録!AJ97)</f>
        <v/>
      </c>
      <c r="C93" s="24" t="str">
        <f>IF(選手登録!AM97="","",選手登録!AM97)</f>
        <v/>
      </c>
      <c r="D93" s="24" t="str">
        <f>IF(選手登録!AF97="","",選手登録!AF97)</f>
        <v/>
      </c>
      <c r="E93" s="24" t="str">
        <f>IF(選手登録!AH97="","",選手登録!AH97)</f>
        <v/>
      </c>
      <c r="F93" s="24" t="str">
        <f>IF(選手登録!AK97="","",選手登録!AK97)</f>
        <v/>
      </c>
      <c r="G93" s="24" t="str">
        <f>IF(選手登録!AL97="","",選手登録!AL97)</f>
        <v/>
      </c>
      <c r="H93" s="24" t="str">
        <f>IF(選手登録!AI97="","",選手登録!AI97)</f>
        <v/>
      </c>
      <c r="I93" s="24" t="str">
        <f>IF(選手登録!AG97="","",IF(選手登録!AG97=5,"R00705 00001","R00706 00001"))</f>
        <v/>
      </c>
      <c r="L93" s="86">
        <v>54</v>
      </c>
      <c r="M93" s="109" t="str">
        <f>IF(N93="","",ﾁｰﾑ登録!$U$6)</f>
        <v/>
      </c>
      <c r="N93" s="109" t="str">
        <f>IF(ﾁｰﾑ登録!L54="","",VLOOKUP(L93,ﾁｰﾑ登録!$Q:$U,5,FALSE))</f>
        <v/>
      </c>
      <c r="O93" s="109" t="str">
        <f>IF(ﾁｰﾑ登録!L54="","",VLOOKUP(L93,ﾁｰﾑ登録!$Q:$AC,13,FALSE))</f>
        <v/>
      </c>
      <c r="P93" s="109" t="str">
        <f>IF(O93="","",VLOOKUP(O93,選手登録!$AJ:$AN,4,FALSE))</f>
        <v/>
      </c>
      <c r="Q93" s="109" t="str">
        <f>IF(O93="","",VLOOKUP(O93,選手登録!$AJ:$AN,5,FALSE))</f>
        <v/>
      </c>
      <c r="R93" s="109" t="str">
        <f>IF(O93="","",VLOOKUP(O93,選手登録!$AJ:$AN,2,FALSE))</f>
        <v/>
      </c>
      <c r="S93" s="109" t="str">
        <f>IF(O93="","",VLOOKUP(O93,選手登録!$AJ:$AN,3,FALSE))</f>
        <v/>
      </c>
    </row>
    <row r="94" spans="1:19" ht="10.5" customHeight="1">
      <c r="A94">
        <v>91</v>
      </c>
      <c r="B94" s="40" t="str">
        <f>IF(選手登録!AJ98="","",選手登録!AJ98)</f>
        <v/>
      </c>
      <c r="C94" s="24" t="str">
        <f>IF(選手登録!AM98="","",選手登録!AM98)</f>
        <v/>
      </c>
      <c r="D94" s="24" t="str">
        <f>IF(選手登録!AF98="","",選手登録!AF98)</f>
        <v/>
      </c>
      <c r="E94" s="24" t="str">
        <f>IF(選手登録!AH98="","",選手登録!AH98)</f>
        <v/>
      </c>
      <c r="F94" s="24" t="str">
        <f>IF(選手登録!AK98="","",選手登録!AK98)</f>
        <v/>
      </c>
      <c r="G94" s="24" t="str">
        <f>IF(選手登録!AL98="","",選手登録!AL98)</f>
        <v/>
      </c>
      <c r="H94" s="24" t="str">
        <f>IF(選手登録!AI98="","",選手登録!AI98)</f>
        <v/>
      </c>
      <c r="I94" s="24" t="str">
        <f>IF(選手登録!AG98="","",IF(選手登録!AG98=5,"R00705 00001","R00706 00001"))</f>
        <v/>
      </c>
      <c r="L94" s="86">
        <v>58</v>
      </c>
      <c r="M94" s="109" t="str">
        <f>IF(N94="","",ﾁｰﾑ登録!$U$6)</f>
        <v/>
      </c>
      <c r="N94" s="109" t="str">
        <f>IF(ﾁｰﾑ登録!L58="","",VLOOKUP(L94,ﾁｰﾑ登録!$Q:$U,5,FALSE))</f>
        <v/>
      </c>
      <c r="O94" s="109" t="str">
        <f>IF(ﾁｰﾑ登録!L58="","",VLOOKUP(L94,ﾁｰﾑ登録!$Q:$AC,13,FALSE))</f>
        <v/>
      </c>
      <c r="P94" s="109" t="str">
        <f>IF(O94="","",VLOOKUP(O94,選手登録!$AJ:$AN,4,FALSE))</f>
        <v/>
      </c>
      <c r="Q94" s="109" t="str">
        <f>IF(O94="","",VLOOKUP(O94,選手登録!$AJ:$AN,5,FALSE))</f>
        <v/>
      </c>
      <c r="R94" s="109" t="str">
        <f>IF(O94="","",VLOOKUP(O94,選手登録!$AJ:$AN,2,FALSE))</f>
        <v/>
      </c>
      <c r="S94" s="109" t="str">
        <f>IF(O94="","",VLOOKUP(O94,選手登録!$AJ:$AN,3,FALSE))</f>
        <v/>
      </c>
    </row>
    <row r="95" spans="1:19" ht="10.5" customHeight="1">
      <c r="A95">
        <v>92</v>
      </c>
      <c r="B95" s="40" t="str">
        <f>IF(選手登録!AJ99="","",選手登録!AJ99)</f>
        <v/>
      </c>
      <c r="C95" s="24" t="str">
        <f>IF(選手登録!AM99="","",選手登録!AM99)</f>
        <v/>
      </c>
      <c r="D95" s="24" t="str">
        <f>IF(選手登録!AF99="","",選手登録!AF99)</f>
        <v/>
      </c>
      <c r="E95" s="24" t="str">
        <f>IF(選手登録!AH99="","",選手登録!AH99)</f>
        <v/>
      </c>
      <c r="F95" s="24" t="str">
        <f>IF(選手登録!AK99="","",選手登録!AK99)</f>
        <v/>
      </c>
      <c r="G95" s="24" t="str">
        <f>IF(選手登録!AL99="","",選手登録!AL99)</f>
        <v/>
      </c>
      <c r="H95" s="24" t="str">
        <f>IF(選手登録!AI99="","",選手登録!AI99)</f>
        <v/>
      </c>
      <c r="I95" s="24" t="str">
        <f>IF(選手登録!AG99="","",IF(選手登録!AG99=5,"R00705 00001","R00706 00001"))</f>
        <v/>
      </c>
      <c r="L95" s="86">
        <v>59</v>
      </c>
      <c r="M95" s="109" t="str">
        <f>IF(N95="","",ﾁｰﾑ登録!$U$6)</f>
        <v/>
      </c>
      <c r="N95" s="109" t="str">
        <f>IF(ﾁｰﾑ登録!L59="","",VLOOKUP(L95,ﾁｰﾑ登録!$Q:$U,5,FALSE))</f>
        <v/>
      </c>
      <c r="O95" s="109" t="str">
        <f>IF(ﾁｰﾑ登録!L59="","",VLOOKUP(L95,ﾁｰﾑ登録!$Q:$AC,13,FALSE))</f>
        <v/>
      </c>
      <c r="P95" s="109" t="str">
        <f>IF(O95="","",VLOOKUP(O95,選手登録!$AJ:$AN,4,FALSE))</f>
        <v/>
      </c>
      <c r="Q95" s="109" t="str">
        <f>IF(O95="","",VLOOKUP(O95,選手登録!$AJ:$AN,5,FALSE))</f>
        <v/>
      </c>
      <c r="R95" s="109" t="str">
        <f>IF(O95="","",VLOOKUP(O95,選手登録!$AJ:$AN,2,FALSE))</f>
        <v/>
      </c>
      <c r="S95" s="109" t="str">
        <f>IF(O95="","",VLOOKUP(O95,選手登録!$AJ:$AN,3,FALSE))</f>
        <v/>
      </c>
    </row>
    <row r="96" spans="1:19" ht="10.5" customHeight="1">
      <c r="A96">
        <v>93</v>
      </c>
      <c r="B96" s="40" t="str">
        <f>IF(選手登録!AJ100="","",選手登録!AJ100)</f>
        <v/>
      </c>
      <c r="C96" s="24" t="str">
        <f>IF(選手登録!AM100="","",選手登録!AM100)</f>
        <v/>
      </c>
      <c r="D96" s="24" t="str">
        <f>IF(選手登録!AF100="","",選手登録!AF100)</f>
        <v/>
      </c>
      <c r="E96" s="24" t="str">
        <f>IF(選手登録!AH100="","",選手登録!AH100)</f>
        <v/>
      </c>
      <c r="F96" s="24" t="str">
        <f>IF(選手登録!AK100="","",選手登録!AK100)</f>
        <v/>
      </c>
      <c r="G96" s="24" t="str">
        <f>IF(選手登録!AL100="","",選手登録!AL100)</f>
        <v/>
      </c>
      <c r="H96" s="24" t="str">
        <f>IF(選手登録!AI100="","",選手登録!AI100)</f>
        <v/>
      </c>
      <c r="I96" s="24" t="str">
        <f>IF(選手登録!AG100="","",IF(選手登録!AG100=5,"R00705 00001","R00706 00001"))</f>
        <v/>
      </c>
      <c r="L96" s="86">
        <v>60</v>
      </c>
      <c r="M96" s="109" t="str">
        <f>IF(N96="","",ﾁｰﾑ登録!$U$6)</f>
        <v/>
      </c>
      <c r="N96" s="109" t="str">
        <f>IF(ﾁｰﾑ登録!L60="","",VLOOKUP(L96,ﾁｰﾑ登録!$Q:$U,5,FALSE))</f>
        <v/>
      </c>
      <c r="O96" s="109" t="str">
        <f>IF(ﾁｰﾑ登録!L60="","",VLOOKUP(L96,ﾁｰﾑ登録!$Q:$AC,13,FALSE))</f>
        <v/>
      </c>
      <c r="P96" s="109" t="str">
        <f>IF(O96="","",VLOOKUP(O96,選手登録!$AJ:$AN,4,FALSE))</f>
        <v/>
      </c>
      <c r="Q96" s="109" t="str">
        <f>IF(O96="","",VLOOKUP(O96,選手登録!$AJ:$AN,5,FALSE))</f>
        <v/>
      </c>
      <c r="R96" s="109" t="str">
        <f>IF(O96="","",VLOOKUP(O96,選手登録!$AJ:$AN,2,FALSE))</f>
        <v/>
      </c>
      <c r="S96" s="109" t="str">
        <f>IF(O96="","",VLOOKUP(O96,選手登録!$AJ:$AN,3,FALSE))</f>
        <v/>
      </c>
    </row>
    <row r="97" spans="1:19" ht="10.5" customHeight="1">
      <c r="A97">
        <v>94</v>
      </c>
      <c r="B97" s="40" t="str">
        <f>IF(選手登録!AJ101="","",選手登録!AJ101)</f>
        <v/>
      </c>
      <c r="C97" s="24" t="str">
        <f>IF(選手登録!AM101="","",選手登録!AM101)</f>
        <v/>
      </c>
      <c r="D97" s="24" t="str">
        <f>IF(選手登録!AF101="","",選手登録!AF101)</f>
        <v/>
      </c>
      <c r="E97" s="24" t="str">
        <f>IF(選手登録!AH101="","",選手登録!AH101)</f>
        <v/>
      </c>
      <c r="F97" s="24" t="str">
        <f>IF(選手登録!AK101="","",選手登録!AK101)</f>
        <v/>
      </c>
      <c r="G97" s="24" t="str">
        <f>IF(選手登録!AL101="","",選手登録!AL101)</f>
        <v/>
      </c>
      <c r="H97" s="24" t="str">
        <f>IF(選手登録!AI101="","",選手登録!AI101)</f>
        <v/>
      </c>
      <c r="I97" s="24" t="str">
        <f>IF(選手登録!AG101="","",IF(選手登録!AG101=5,"R00705 00001","R00706 00001"))</f>
        <v/>
      </c>
      <c r="L97" s="86">
        <v>61</v>
      </c>
      <c r="M97" s="109" t="str">
        <f>IF(N97="","",ﾁｰﾑ登録!$U$6)</f>
        <v/>
      </c>
      <c r="N97" s="109" t="str">
        <f>IF(ﾁｰﾑ登録!L61="","",VLOOKUP(L97,ﾁｰﾑ登録!$Q:$U,5,FALSE))</f>
        <v/>
      </c>
      <c r="O97" s="109" t="str">
        <f>IF(ﾁｰﾑ登録!L61="","",VLOOKUP(L97,ﾁｰﾑ登録!$Q:$AC,13,FALSE))</f>
        <v/>
      </c>
      <c r="P97" s="109" t="str">
        <f>IF(O97="","",VLOOKUP(O97,選手登録!$AJ:$AN,4,FALSE))</f>
        <v/>
      </c>
      <c r="Q97" s="109" t="str">
        <f>IF(O97="","",VLOOKUP(O97,選手登録!$AJ:$AN,5,FALSE))</f>
        <v/>
      </c>
      <c r="R97" s="109" t="str">
        <f>IF(O97="","",VLOOKUP(O97,選手登録!$AJ:$AN,2,FALSE))</f>
        <v/>
      </c>
      <c r="S97" s="109" t="str">
        <f>IF(O97="","",VLOOKUP(O97,選手登録!$AJ:$AN,3,FALSE))</f>
        <v/>
      </c>
    </row>
    <row r="98" spans="1:19" ht="10.5" customHeight="1">
      <c r="A98">
        <v>95</v>
      </c>
      <c r="B98" s="40" t="str">
        <f>IF(選手登録!AJ102="","",選手登録!AJ102)</f>
        <v/>
      </c>
      <c r="C98" s="24" t="str">
        <f>IF(選手登録!AM102="","",選手登録!AM102)</f>
        <v/>
      </c>
      <c r="D98" s="24" t="str">
        <f>IF(選手登録!AF102="","",選手登録!AF102)</f>
        <v/>
      </c>
      <c r="E98" s="24" t="str">
        <f>IF(選手登録!AH102="","",選手登録!AH102)</f>
        <v/>
      </c>
      <c r="F98" s="24" t="str">
        <f>IF(選手登録!AK102="","",選手登録!AK102)</f>
        <v/>
      </c>
      <c r="G98" s="24" t="str">
        <f>IF(選手登録!AL102="","",選手登録!AL102)</f>
        <v/>
      </c>
      <c r="H98" s="24" t="str">
        <f>IF(選手登録!AI102="","",選手登録!AI102)</f>
        <v/>
      </c>
      <c r="I98" s="24" t="str">
        <f>IF(選手登録!AG102="","",IF(選手登録!AG102=5,"R00705 00001","R00706 00001"))</f>
        <v/>
      </c>
      <c r="L98" s="86">
        <v>62</v>
      </c>
      <c r="M98" s="109" t="str">
        <f>IF(N98="","",ﾁｰﾑ登録!$U$6)</f>
        <v/>
      </c>
      <c r="N98" s="109" t="str">
        <f>IF(ﾁｰﾑ登録!L62="","",VLOOKUP(L98,ﾁｰﾑ登録!$Q:$U,5,FALSE))</f>
        <v/>
      </c>
      <c r="O98" s="109" t="str">
        <f>IF(ﾁｰﾑ登録!L62="","",VLOOKUP(L98,ﾁｰﾑ登録!$Q:$AC,13,FALSE))</f>
        <v/>
      </c>
      <c r="P98" s="109" t="str">
        <f>IF(O98="","",VLOOKUP(O98,選手登録!$AJ:$AN,4,FALSE))</f>
        <v/>
      </c>
      <c r="Q98" s="109" t="str">
        <f>IF(O98="","",VLOOKUP(O98,選手登録!$AJ:$AN,5,FALSE))</f>
        <v/>
      </c>
      <c r="R98" s="109" t="str">
        <f>IF(O98="","",VLOOKUP(O98,選手登録!$AJ:$AN,2,FALSE))</f>
        <v/>
      </c>
      <c r="S98" s="109" t="str">
        <f>IF(O98="","",VLOOKUP(O98,選手登録!$AJ:$AN,3,FALSE))</f>
        <v/>
      </c>
    </row>
    <row r="99" spans="1:19" ht="10.5" customHeight="1">
      <c r="A99">
        <v>96</v>
      </c>
      <c r="B99" s="40" t="str">
        <f>IF(選手登録!AJ103="","",選手登録!AJ103)</f>
        <v/>
      </c>
      <c r="C99" s="24" t="str">
        <f>IF(選手登録!AM103="","",選手登録!AM103)</f>
        <v/>
      </c>
      <c r="D99" s="24" t="str">
        <f>IF(選手登録!AF103="","",選手登録!AF103)</f>
        <v/>
      </c>
      <c r="E99" s="24" t="str">
        <f>IF(選手登録!AH103="","",選手登録!AH103)</f>
        <v/>
      </c>
      <c r="F99" s="24" t="str">
        <f>IF(選手登録!AK103="","",選手登録!AK103)</f>
        <v/>
      </c>
      <c r="G99" s="24" t="str">
        <f>IF(選手登録!AL103="","",選手登録!AL103)</f>
        <v/>
      </c>
      <c r="H99" s="24" t="str">
        <f>IF(選手登録!AI103="","",選手登録!AI103)</f>
        <v/>
      </c>
      <c r="I99" s="24" t="str">
        <f>IF(選手登録!AG103="","",IF(選手登録!AG103=5,"R00705 00001","R00706 00001"))</f>
        <v/>
      </c>
      <c r="L99" s="86">
        <v>63</v>
      </c>
      <c r="M99" s="109" t="str">
        <f>IF(N99="","",ﾁｰﾑ登録!$U$6)</f>
        <v/>
      </c>
      <c r="N99" s="109" t="str">
        <f>IF(ﾁｰﾑ登録!L63="","",VLOOKUP(L99,ﾁｰﾑ登録!$Q:$U,5,FALSE))</f>
        <v/>
      </c>
      <c r="O99" s="109" t="str">
        <f>IF(ﾁｰﾑ登録!L63="","",VLOOKUP(L99,ﾁｰﾑ登録!$Q:$AC,13,FALSE))</f>
        <v/>
      </c>
      <c r="P99" s="109" t="str">
        <f>IF(O99="","",VLOOKUP(O99,選手登録!$AJ:$AN,4,FALSE))</f>
        <v/>
      </c>
      <c r="Q99" s="109" t="str">
        <f>IF(O99="","",VLOOKUP(O99,選手登録!$AJ:$AN,5,FALSE))</f>
        <v/>
      </c>
      <c r="R99" s="109" t="str">
        <f>IF(O99="","",VLOOKUP(O99,選手登録!$AJ:$AN,2,FALSE))</f>
        <v/>
      </c>
      <c r="S99" s="109" t="str">
        <f>IF(O99="","",VLOOKUP(O99,選手登録!$AJ:$AN,3,FALSE))</f>
        <v/>
      </c>
    </row>
    <row r="100" spans="1:19" ht="10.5" customHeight="1">
      <c r="A100">
        <v>97</v>
      </c>
      <c r="B100" s="40" t="str">
        <f>IF(選手登録!AJ104="","",選手登録!AJ104)</f>
        <v/>
      </c>
      <c r="C100" s="24" t="str">
        <f>IF(選手登録!AM104="","",選手登録!AM104)</f>
        <v/>
      </c>
      <c r="D100" s="24" t="str">
        <f>IF(選手登録!AF104="","",選手登録!AF104)</f>
        <v/>
      </c>
      <c r="E100" s="24" t="str">
        <f>IF(選手登録!AH104="","",選手登録!AH104)</f>
        <v/>
      </c>
      <c r="F100" s="24" t="str">
        <f>IF(選手登録!AK104="","",選手登録!AK104)</f>
        <v/>
      </c>
      <c r="G100" s="24" t="str">
        <f>IF(選手登録!AL104="","",選手登録!AL104)</f>
        <v/>
      </c>
      <c r="H100" s="24" t="str">
        <f>IF(選手登録!AI104="","",選手登録!AI104)</f>
        <v/>
      </c>
      <c r="I100" s="24" t="str">
        <f>IF(選手登録!AG104="","",IF(選手登録!AG104=5,"R00705 00001","R00706 00001"))</f>
        <v/>
      </c>
      <c r="L100" s="86">
        <v>67</v>
      </c>
      <c r="M100" s="109" t="str">
        <f>IF(N100="","",ﾁｰﾑ登録!$U$6)</f>
        <v/>
      </c>
      <c r="N100" s="109" t="str">
        <f>IF(ﾁｰﾑ登録!L67="","",VLOOKUP(L100,ﾁｰﾑ登録!$Q:$U,5,FALSE))</f>
        <v/>
      </c>
      <c r="O100" s="109" t="str">
        <f>IF(ﾁｰﾑ登録!L67="","",VLOOKUP(L100,ﾁｰﾑ登録!$Q:$AC,13,FALSE))</f>
        <v/>
      </c>
      <c r="P100" s="109" t="str">
        <f>IF(O100="","",VLOOKUP(O100,選手登録!$AJ:$AN,4,FALSE))</f>
        <v/>
      </c>
      <c r="Q100" s="109" t="str">
        <f>IF(O100="","",VLOOKUP(O100,選手登録!$AJ:$AN,5,FALSE))</f>
        <v/>
      </c>
      <c r="R100" s="109" t="str">
        <f>IF(O100="","",VLOOKUP(O100,選手登録!$AJ:$AN,2,FALSE))</f>
        <v/>
      </c>
      <c r="S100" s="109" t="str">
        <f>IF(O100="","",VLOOKUP(O100,選手登録!$AJ:$AN,3,FALSE))</f>
        <v/>
      </c>
    </row>
    <row r="101" spans="1:19" ht="10.5" customHeight="1">
      <c r="A101">
        <v>98</v>
      </c>
      <c r="B101" s="40" t="str">
        <f>IF(選手登録!AJ105="","",選手登録!AJ105)</f>
        <v/>
      </c>
      <c r="C101" s="24" t="str">
        <f>IF(選手登録!AM105="","",選手登録!AM105)</f>
        <v/>
      </c>
      <c r="D101" s="24" t="str">
        <f>IF(選手登録!AF105="","",選手登録!AF105)</f>
        <v/>
      </c>
      <c r="E101" s="24" t="str">
        <f>IF(選手登録!AH105="","",選手登録!AH105)</f>
        <v/>
      </c>
      <c r="F101" s="24" t="str">
        <f>IF(選手登録!AK105="","",選手登録!AK105)</f>
        <v/>
      </c>
      <c r="G101" s="24" t="str">
        <f>IF(選手登録!AL105="","",選手登録!AL105)</f>
        <v/>
      </c>
      <c r="H101" s="24" t="str">
        <f>IF(選手登録!AI105="","",選手登録!AI105)</f>
        <v/>
      </c>
      <c r="I101" s="24" t="str">
        <f>IF(選手登録!AG105="","",IF(選手登録!AG105=5,"R00705 00001","R00706 00001"))</f>
        <v/>
      </c>
      <c r="L101" s="86">
        <v>68</v>
      </c>
      <c r="M101" s="109" t="str">
        <f>IF(N101="","",ﾁｰﾑ登録!$U$6)</f>
        <v/>
      </c>
      <c r="N101" s="109" t="str">
        <f>IF(ﾁｰﾑ登録!L68="","",VLOOKUP(L101,ﾁｰﾑ登録!$Q:$U,5,FALSE))</f>
        <v/>
      </c>
      <c r="O101" s="109" t="str">
        <f>IF(ﾁｰﾑ登録!L68="","",VLOOKUP(L101,ﾁｰﾑ登録!$Q:$AC,13,FALSE))</f>
        <v/>
      </c>
      <c r="P101" s="109" t="str">
        <f>IF(O101="","",VLOOKUP(O101,選手登録!$AJ:$AN,4,FALSE))</f>
        <v/>
      </c>
      <c r="Q101" s="109" t="str">
        <f>IF(O101="","",VLOOKUP(O101,選手登録!$AJ:$AN,5,FALSE))</f>
        <v/>
      </c>
      <c r="R101" s="109" t="str">
        <f>IF(O101="","",VLOOKUP(O101,選手登録!$AJ:$AN,2,FALSE))</f>
        <v/>
      </c>
      <c r="S101" s="109" t="str">
        <f>IF(O101="","",VLOOKUP(O101,選手登録!$AJ:$AN,3,FALSE))</f>
        <v/>
      </c>
    </row>
    <row r="102" spans="1:19" ht="10.5" customHeight="1">
      <c r="A102">
        <v>99</v>
      </c>
      <c r="B102" s="40" t="str">
        <f>IF(選手登録!AJ106="","",選手登録!AJ106)</f>
        <v/>
      </c>
      <c r="C102" s="24" t="str">
        <f>IF(選手登録!AM106="","",選手登録!AM106)</f>
        <v/>
      </c>
      <c r="D102" s="24" t="str">
        <f>IF(選手登録!AF106="","",選手登録!AF106)</f>
        <v/>
      </c>
      <c r="E102" s="24" t="str">
        <f>IF(選手登録!AH106="","",選手登録!AH106)</f>
        <v/>
      </c>
      <c r="F102" s="24" t="str">
        <f>IF(選手登録!AK106="","",選手登録!AK106)</f>
        <v/>
      </c>
      <c r="G102" s="24" t="str">
        <f>IF(選手登録!AL106="","",選手登録!AL106)</f>
        <v/>
      </c>
      <c r="H102" s="24" t="str">
        <f>IF(選手登録!AI106="","",選手登録!AI106)</f>
        <v/>
      </c>
      <c r="I102" s="24" t="str">
        <f>IF(選手登録!AG106="","",IF(選手登録!AG106=5,"R00705 00001","R00706 00001"))</f>
        <v/>
      </c>
      <c r="L102" s="86">
        <v>69</v>
      </c>
      <c r="M102" s="109" t="str">
        <f>IF(N102="","",ﾁｰﾑ登録!$U$6)</f>
        <v/>
      </c>
      <c r="N102" s="109" t="str">
        <f>IF(ﾁｰﾑ登録!L69="","",VLOOKUP(L102,ﾁｰﾑ登録!$Q:$U,5,FALSE))</f>
        <v/>
      </c>
      <c r="O102" s="109" t="str">
        <f>IF(ﾁｰﾑ登録!L69="","",VLOOKUP(L102,ﾁｰﾑ登録!$Q:$AC,13,FALSE))</f>
        <v/>
      </c>
      <c r="P102" s="109" t="str">
        <f>IF(O102="","",VLOOKUP(O102,選手登録!$AJ:$AN,4,FALSE))</f>
        <v/>
      </c>
      <c r="Q102" s="109" t="str">
        <f>IF(O102="","",VLOOKUP(O102,選手登録!$AJ:$AN,5,FALSE))</f>
        <v/>
      </c>
      <c r="R102" s="109" t="str">
        <f>IF(O102="","",VLOOKUP(O102,選手登録!$AJ:$AN,2,FALSE))</f>
        <v/>
      </c>
      <c r="S102" s="109" t="str">
        <f>IF(O102="","",VLOOKUP(O102,選手登録!$AJ:$AN,3,FALSE))</f>
        <v/>
      </c>
    </row>
    <row r="103" spans="1:19" ht="10.5" customHeight="1">
      <c r="A103">
        <v>100</v>
      </c>
      <c r="B103" s="40" t="str">
        <f>IF(選手登録!AJ107="","",選手登録!AJ107)</f>
        <v/>
      </c>
      <c r="C103" s="24" t="str">
        <f>IF(選手登録!AM107="","",選手登録!AM107)</f>
        <v/>
      </c>
      <c r="D103" s="24" t="str">
        <f>IF(選手登録!AF107="","",選手登録!AF107)</f>
        <v/>
      </c>
      <c r="E103" s="24" t="str">
        <f>IF(選手登録!AH107="","",選手登録!AH107)</f>
        <v/>
      </c>
      <c r="F103" s="24" t="str">
        <f>IF(選手登録!AK107="","",選手登録!AK107)</f>
        <v/>
      </c>
      <c r="G103" s="24" t="str">
        <f>IF(選手登録!AL107="","",選手登録!AL107)</f>
        <v/>
      </c>
      <c r="H103" s="24" t="str">
        <f>IF(選手登録!AI107="","",選手登録!AI107)</f>
        <v/>
      </c>
      <c r="I103" s="24" t="str">
        <f>IF(選手登録!AG107="","",IF(選手登録!AG107=5,"R00705 00001","R00706 00001"))</f>
        <v/>
      </c>
      <c r="L103" s="86">
        <v>70</v>
      </c>
      <c r="M103" s="109" t="str">
        <f>IF(N103="","",ﾁｰﾑ登録!$U$6)</f>
        <v/>
      </c>
      <c r="N103" s="109" t="str">
        <f>IF(ﾁｰﾑ登録!L70="","",VLOOKUP(L103,ﾁｰﾑ登録!$Q:$U,5,FALSE))</f>
        <v/>
      </c>
      <c r="O103" s="109" t="str">
        <f>IF(ﾁｰﾑ登録!L70="","",VLOOKUP(L103,ﾁｰﾑ登録!$Q:$AC,13,FALSE))</f>
        <v/>
      </c>
      <c r="P103" s="109" t="str">
        <f>IF(O103="","",VLOOKUP(O103,選手登録!$AJ:$AN,4,FALSE))</f>
        <v/>
      </c>
      <c r="Q103" s="109" t="str">
        <f>IF(O103="","",VLOOKUP(O103,選手登録!$AJ:$AN,5,FALSE))</f>
        <v/>
      </c>
      <c r="R103" s="109" t="str">
        <f>IF(O103="","",VLOOKUP(O103,選手登録!$AJ:$AN,2,FALSE))</f>
        <v/>
      </c>
      <c r="S103" s="109" t="str">
        <f>IF(O103="","",VLOOKUP(O103,選手登録!$AJ:$AN,3,FALSE))</f>
        <v/>
      </c>
    </row>
    <row r="104" spans="1:19">
      <c r="L104" s="86">
        <v>71</v>
      </c>
      <c r="M104" s="109" t="str">
        <f>IF(N104="","",ﾁｰﾑ登録!$U$6)</f>
        <v/>
      </c>
      <c r="N104" s="109" t="str">
        <f>IF(ﾁｰﾑ登録!L71="","",VLOOKUP(L104,ﾁｰﾑ登録!$Q:$U,5,FALSE))</f>
        <v/>
      </c>
      <c r="O104" s="109" t="str">
        <f>IF(ﾁｰﾑ登録!L71="","",VLOOKUP(L104,ﾁｰﾑ登録!$Q:$AC,13,FALSE))</f>
        <v/>
      </c>
      <c r="P104" s="109" t="str">
        <f>IF(O104="","",VLOOKUP(O104,選手登録!$AJ:$AN,4,FALSE))</f>
        <v/>
      </c>
      <c r="Q104" s="109" t="str">
        <f>IF(O104="","",VLOOKUP(O104,選手登録!$AJ:$AN,5,FALSE))</f>
        <v/>
      </c>
      <c r="R104" s="109" t="str">
        <f>IF(O104="","",VLOOKUP(O104,選手登録!$AJ:$AN,2,FALSE))</f>
        <v/>
      </c>
      <c r="S104" s="109" t="str">
        <f>IF(O104="","",VLOOKUP(O104,選手登録!$AJ:$AN,3,FALSE))</f>
        <v/>
      </c>
    </row>
    <row r="105" spans="1:19">
      <c r="L105" s="86">
        <v>72</v>
      </c>
      <c r="M105" s="109" t="str">
        <f>IF(N105="","",ﾁｰﾑ登録!$U$6)</f>
        <v/>
      </c>
      <c r="N105" s="109" t="str">
        <f>IF(ﾁｰﾑ登録!L72="","",VLOOKUP(L105,ﾁｰﾑ登録!$Q:$U,5,FALSE))</f>
        <v/>
      </c>
      <c r="O105" s="109" t="str">
        <f>IF(ﾁｰﾑ登録!L72="","",VLOOKUP(L105,ﾁｰﾑ登録!$Q:$AC,13,FALSE))</f>
        <v/>
      </c>
      <c r="P105" s="109" t="str">
        <f>IF(O105="","",VLOOKUP(O105,選手登録!$AJ:$AN,4,FALSE))</f>
        <v/>
      </c>
      <c r="Q105" s="109" t="str">
        <f>IF(O105="","",VLOOKUP(O105,選手登録!$AJ:$AN,5,FALSE))</f>
        <v/>
      </c>
      <c r="R105" s="109" t="str">
        <f>IF(O105="","",VLOOKUP(O105,選手登録!$AJ:$AN,2,FALSE))</f>
        <v/>
      </c>
      <c r="S105" s="109" t="str">
        <f>IF(O105="","",VLOOKUP(O105,選手登録!$AJ:$AN,3,FALSE))</f>
        <v/>
      </c>
    </row>
    <row r="106" spans="1:19">
      <c r="L106" s="86">
        <v>76</v>
      </c>
      <c r="M106" s="109" t="str">
        <f>IF(N106="","",ﾁｰﾑ登録!$U$6)</f>
        <v/>
      </c>
      <c r="N106" s="109" t="str">
        <f>IF(ﾁｰﾑ登録!L76="","",VLOOKUP(L106,ﾁｰﾑ登録!$Q:$U,5,FALSE))</f>
        <v/>
      </c>
      <c r="O106" s="109" t="str">
        <f>IF(ﾁｰﾑ登録!L76="","",VLOOKUP(L106,ﾁｰﾑ登録!$Q:$AC,13,FALSE))</f>
        <v/>
      </c>
      <c r="P106" s="109" t="str">
        <f>IF(O106="","",VLOOKUP(O106,選手登録!$AJ:$AN,4,FALSE))</f>
        <v/>
      </c>
      <c r="Q106" s="109" t="str">
        <f>IF(O106="","",VLOOKUP(O106,選手登録!$AJ:$AN,5,FALSE))</f>
        <v/>
      </c>
      <c r="R106" s="109" t="str">
        <f>IF(O106="","",VLOOKUP(O106,選手登録!$AJ:$AN,2,FALSE))</f>
        <v/>
      </c>
      <c r="S106" s="109" t="str">
        <f>IF(O106="","",VLOOKUP(O106,選手登録!$AJ:$AN,3,FALSE))</f>
        <v/>
      </c>
    </row>
    <row r="107" spans="1:19">
      <c r="L107" s="86">
        <v>77</v>
      </c>
      <c r="M107" s="109" t="str">
        <f>IF(N107="","",ﾁｰﾑ登録!$U$6)</f>
        <v/>
      </c>
      <c r="N107" s="109" t="str">
        <f>IF(ﾁｰﾑ登録!L77="","",VLOOKUP(L107,ﾁｰﾑ登録!$Q:$U,5,FALSE))</f>
        <v/>
      </c>
      <c r="O107" s="109" t="str">
        <f>IF(ﾁｰﾑ登録!L77="","",VLOOKUP(L107,ﾁｰﾑ登録!$Q:$AC,13,FALSE))</f>
        <v/>
      </c>
      <c r="P107" s="109" t="str">
        <f>IF(O107="","",VLOOKUP(O107,選手登録!$AJ:$AN,4,FALSE))</f>
        <v/>
      </c>
      <c r="Q107" s="109" t="str">
        <f>IF(O107="","",VLOOKUP(O107,選手登録!$AJ:$AN,5,FALSE))</f>
        <v/>
      </c>
      <c r="R107" s="109" t="str">
        <f>IF(O107="","",VLOOKUP(O107,選手登録!$AJ:$AN,2,FALSE))</f>
        <v/>
      </c>
      <c r="S107" s="109" t="str">
        <f>IF(O107="","",VLOOKUP(O107,選手登録!$AJ:$AN,3,FALSE))</f>
        <v/>
      </c>
    </row>
    <row r="108" spans="1:19">
      <c r="L108" s="86">
        <v>78</v>
      </c>
      <c r="M108" s="109" t="str">
        <f>IF(N108="","",ﾁｰﾑ登録!$U$6)</f>
        <v/>
      </c>
      <c r="N108" s="109" t="str">
        <f>IF(ﾁｰﾑ登録!L78="","",VLOOKUP(L108,ﾁｰﾑ登録!$Q:$U,5,FALSE))</f>
        <v/>
      </c>
      <c r="O108" s="109" t="str">
        <f>IF(ﾁｰﾑ登録!L78="","",VLOOKUP(L108,ﾁｰﾑ登録!$Q:$AC,13,FALSE))</f>
        <v/>
      </c>
      <c r="P108" s="109" t="str">
        <f>IF(O108="","",VLOOKUP(O108,選手登録!$AJ:$AN,4,FALSE))</f>
        <v/>
      </c>
      <c r="Q108" s="109" t="str">
        <f>IF(O108="","",VLOOKUP(O108,選手登録!$AJ:$AN,5,FALSE))</f>
        <v/>
      </c>
      <c r="R108" s="109" t="str">
        <f>IF(O108="","",VLOOKUP(O108,選手登録!$AJ:$AN,2,FALSE))</f>
        <v/>
      </c>
      <c r="S108" s="109" t="str">
        <f>IF(O108="","",VLOOKUP(O108,選手登録!$AJ:$AN,3,FALSE))</f>
        <v/>
      </c>
    </row>
    <row r="109" spans="1:19">
      <c r="L109" s="86">
        <v>79</v>
      </c>
      <c r="M109" s="109" t="str">
        <f>IF(N109="","",ﾁｰﾑ登録!$U$6)</f>
        <v/>
      </c>
      <c r="N109" s="109" t="str">
        <f>IF(ﾁｰﾑ登録!L79="","",VLOOKUP(L109,ﾁｰﾑ登録!$Q:$U,5,FALSE))</f>
        <v/>
      </c>
      <c r="O109" s="109" t="str">
        <f>IF(ﾁｰﾑ登録!L79="","",VLOOKUP(L109,ﾁｰﾑ登録!$Q:$AC,13,FALSE))</f>
        <v/>
      </c>
      <c r="P109" s="109" t="str">
        <f>IF(O109="","",VLOOKUP(O109,選手登録!$AJ:$AN,4,FALSE))</f>
        <v/>
      </c>
      <c r="Q109" s="109" t="str">
        <f>IF(O109="","",VLOOKUP(O109,選手登録!$AJ:$AN,5,FALSE))</f>
        <v/>
      </c>
      <c r="R109" s="109" t="str">
        <f>IF(O109="","",VLOOKUP(O109,選手登録!$AJ:$AN,2,FALSE))</f>
        <v/>
      </c>
      <c r="S109" s="109" t="str">
        <f>IF(O109="","",VLOOKUP(O109,選手登録!$AJ:$AN,3,FALSE))</f>
        <v/>
      </c>
    </row>
    <row r="110" spans="1:19">
      <c r="L110" s="86">
        <v>80</v>
      </c>
      <c r="M110" s="109" t="str">
        <f>IF(N110="","",ﾁｰﾑ登録!$U$6)</f>
        <v/>
      </c>
      <c r="N110" s="109" t="str">
        <f>IF(ﾁｰﾑ登録!L80="","",VLOOKUP(L110,ﾁｰﾑ登録!$Q:$U,5,FALSE))</f>
        <v/>
      </c>
      <c r="O110" s="109" t="str">
        <f>IF(ﾁｰﾑ登録!L80="","",VLOOKUP(L110,ﾁｰﾑ登録!$Q:$AC,13,FALSE))</f>
        <v/>
      </c>
      <c r="P110" s="109" t="str">
        <f>IF(O110="","",VLOOKUP(O110,選手登録!$AJ:$AN,4,FALSE))</f>
        <v/>
      </c>
      <c r="Q110" s="109" t="str">
        <f>IF(O110="","",VLOOKUP(O110,選手登録!$AJ:$AN,5,FALSE))</f>
        <v/>
      </c>
      <c r="R110" s="109" t="str">
        <f>IF(O110="","",VLOOKUP(O110,選手登録!$AJ:$AN,2,FALSE))</f>
        <v/>
      </c>
      <c r="S110" s="109" t="str">
        <f>IF(O110="","",VLOOKUP(O110,選手登録!$AJ:$AN,3,FALSE))</f>
        <v/>
      </c>
    </row>
    <row r="111" spans="1:19">
      <c r="L111" s="86">
        <v>81</v>
      </c>
      <c r="M111" s="109" t="str">
        <f>IF(N111="","",ﾁｰﾑ登録!$U$6)</f>
        <v/>
      </c>
      <c r="N111" s="109" t="str">
        <f>IF(ﾁｰﾑ登録!L81="","",VLOOKUP(L111,ﾁｰﾑ登録!$Q:$U,5,FALSE))</f>
        <v/>
      </c>
      <c r="O111" s="109" t="str">
        <f>IF(ﾁｰﾑ登録!L81="","",VLOOKUP(L111,ﾁｰﾑ登録!$Q:$AC,13,FALSE))</f>
        <v/>
      </c>
      <c r="P111" s="109" t="str">
        <f>IF(O111="","",VLOOKUP(O111,選手登録!$AJ:$AN,4,FALSE))</f>
        <v/>
      </c>
      <c r="Q111" s="109" t="str">
        <f>IF(O111="","",VLOOKUP(O111,選手登録!$AJ:$AN,5,FALSE))</f>
        <v/>
      </c>
      <c r="R111" s="109" t="str">
        <f>IF(O111="","",VLOOKUP(O111,選手登録!$AJ:$AN,2,FALSE))</f>
        <v/>
      </c>
      <c r="S111" s="109" t="str">
        <f>IF(O111="","",VLOOKUP(O111,選手登録!$AJ:$AN,3,FALSE))</f>
        <v/>
      </c>
    </row>
    <row r="112" spans="1:19">
      <c r="L112" s="86">
        <v>85</v>
      </c>
      <c r="M112" s="109" t="str">
        <f>IF(N112="","",ﾁｰﾑ登録!$U$6)</f>
        <v/>
      </c>
      <c r="N112" s="109" t="str">
        <f>IF(ﾁｰﾑ登録!L85="","",VLOOKUP(L112,ﾁｰﾑ登録!$Q:$U,5,FALSE))</f>
        <v/>
      </c>
      <c r="O112" s="109" t="str">
        <f>IF(ﾁｰﾑ登録!L85="","",VLOOKUP(L112,ﾁｰﾑ登録!$Q:$AC,13,FALSE))</f>
        <v/>
      </c>
      <c r="P112" s="109" t="str">
        <f>IF(O112="","",VLOOKUP(O112,選手登録!$AJ:$AN,4,FALSE))</f>
        <v/>
      </c>
      <c r="Q112" s="109" t="str">
        <f>IF(O112="","",VLOOKUP(O112,選手登録!$AJ:$AN,5,FALSE))</f>
        <v/>
      </c>
      <c r="R112" s="109" t="str">
        <f>IF(O112="","",VLOOKUP(O112,選手登録!$AJ:$AN,2,FALSE))</f>
        <v/>
      </c>
      <c r="S112" s="109" t="str">
        <f>IF(O112="","",VLOOKUP(O112,選手登録!$AJ:$AN,3,FALSE))</f>
        <v/>
      </c>
    </row>
    <row r="113" spans="12:19">
      <c r="L113" s="86">
        <v>86</v>
      </c>
      <c r="M113" s="109" t="str">
        <f>IF(N113="","",ﾁｰﾑ登録!$U$6)</f>
        <v/>
      </c>
      <c r="N113" s="109" t="str">
        <f>IF(ﾁｰﾑ登録!L86="","",VLOOKUP(L113,ﾁｰﾑ登録!$Q:$U,5,FALSE))</f>
        <v/>
      </c>
      <c r="O113" s="109" t="str">
        <f>IF(ﾁｰﾑ登録!L86="","",VLOOKUP(L113,ﾁｰﾑ登録!$Q:$AC,13,FALSE))</f>
        <v/>
      </c>
      <c r="P113" s="109" t="str">
        <f>IF(O113="","",VLOOKUP(O113,選手登録!$AJ:$AN,4,FALSE))</f>
        <v/>
      </c>
      <c r="Q113" s="109" t="str">
        <f>IF(O113="","",VLOOKUP(O113,選手登録!$AJ:$AN,5,FALSE))</f>
        <v/>
      </c>
      <c r="R113" s="109" t="str">
        <f>IF(O113="","",VLOOKUP(O113,選手登録!$AJ:$AN,2,FALSE))</f>
        <v/>
      </c>
      <c r="S113" s="109" t="str">
        <f>IF(O113="","",VLOOKUP(O113,選手登録!$AJ:$AN,3,FALSE))</f>
        <v/>
      </c>
    </row>
    <row r="114" spans="12:19">
      <c r="L114" s="86">
        <v>87</v>
      </c>
      <c r="M114" s="109" t="str">
        <f>IF(N114="","",ﾁｰﾑ登録!$U$6)</f>
        <v/>
      </c>
      <c r="N114" s="109" t="str">
        <f>IF(ﾁｰﾑ登録!L87="","",VLOOKUP(L114,ﾁｰﾑ登録!$Q:$U,5,FALSE))</f>
        <v/>
      </c>
      <c r="O114" s="109" t="str">
        <f>IF(ﾁｰﾑ登録!L87="","",VLOOKUP(L114,ﾁｰﾑ登録!$Q:$AC,13,FALSE))</f>
        <v/>
      </c>
      <c r="P114" s="109" t="str">
        <f>IF(O114="","",VLOOKUP(O114,選手登録!$AJ:$AN,4,FALSE))</f>
        <v/>
      </c>
      <c r="Q114" s="109" t="str">
        <f>IF(O114="","",VLOOKUP(O114,選手登録!$AJ:$AN,5,FALSE))</f>
        <v/>
      </c>
      <c r="R114" s="109" t="str">
        <f>IF(O114="","",VLOOKUP(O114,選手登録!$AJ:$AN,2,FALSE))</f>
        <v/>
      </c>
      <c r="S114" s="109" t="str">
        <f>IF(O114="","",VLOOKUP(O114,選手登録!$AJ:$AN,3,FALSE))</f>
        <v/>
      </c>
    </row>
    <row r="115" spans="12:19">
      <c r="L115" s="86">
        <v>88</v>
      </c>
      <c r="M115" s="109" t="str">
        <f>IF(N115="","",ﾁｰﾑ登録!$U$6)</f>
        <v/>
      </c>
      <c r="N115" s="109" t="str">
        <f>IF(ﾁｰﾑ登録!L88="","",VLOOKUP(L115,ﾁｰﾑ登録!$Q:$U,5,FALSE))</f>
        <v/>
      </c>
      <c r="O115" s="109" t="str">
        <f>IF(ﾁｰﾑ登録!L88="","",VLOOKUP(L115,ﾁｰﾑ登録!$Q:$AC,13,FALSE))</f>
        <v/>
      </c>
      <c r="P115" s="109" t="str">
        <f>IF(O115="","",VLOOKUP(O115,選手登録!$AJ:$AN,4,FALSE))</f>
        <v/>
      </c>
      <c r="Q115" s="109" t="str">
        <f>IF(O115="","",VLOOKUP(O115,選手登録!$AJ:$AN,5,FALSE))</f>
        <v/>
      </c>
      <c r="R115" s="109" t="str">
        <f>IF(O115="","",VLOOKUP(O115,選手登録!$AJ:$AN,2,FALSE))</f>
        <v/>
      </c>
      <c r="S115" s="109" t="str">
        <f>IF(O115="","",VLOOKUP(O115,選手登録!$AJ:$AN,3,FALSE))</f>
        <v/>
      </c>
    </row>
    <row r="116" spans="12:19">
      <c r="L116" s="86">
        <v>89</v>
      </c>
      <c r="M116" s="109" t="str">
        <f>IF(N116="","",ﾁｰﾑ登録!$U$6)</f>
        <v/>
      </c>
      <c r="N116" s="109" t="str">
        <f>IF(ﾁｰﾑ登録!L89="","",VLOOKUP(L116,ﾁｰﾑ登録!$Q:$U,5,FALSE))</f>
        <v/>
      </c>
      <c r="O116" s="109" t="str">
        <f>IF(ﾁｰﾑ登録!L89="","",VLOOKUP(L116,ﾁｰﾑ登録!$Q:$AC,13,FALSE))</f>
        <v/>
      </c>
      <c r="P116" s="109" t="str">
        <f>IF(O116="","",VLOOKUP(O116,選手登録!$AJ:$AN,4,FALSE))</f>
        <v/>
      </c>
      <c r="Q116" s="109" t="str">
        <f>IF(O116="","",VLOOKUP(O116,選手登録!$AJ:$AN,5,FALSE))</f>
        <v/>
      </c>
      <c r="R116" s="109" t="str">
        <f>IF(O116="","",VLOOKUP(O116,選手登録!$AJ:$AN,2,FALSE))</f>
        <v/>
      </c>
      <c r="S116" s="109" t="str">
        <f>IF(O116="","",VLOOKUP(O116,選手登録!$AJ:$AN,3,FALSE))</f>
        <v/>
      </c>
    </row>
    <row r="117" spans="12:19">
      <c r="L117" s="86">
        <v>90</v>
      </c>
      <c r="M117" s="109" t="str">
        <f>IF(N117="","",ﾁｰﾑ登録!$U$6)</f>
        <v/>
      </c>
      <c r="N117" s="109" t="str">
        <f>IF(ﾁｰﾑ登録!L90="","",VLOOKUP(L117,ﾁｰﾑ登録!$Q:$U,5,FALSE))</f>
        <v/>
      </c>
      <c r="O117" s="109" t="str">
        <f>IF(ﾁｰﾑ登録!L90="","",VLOOKUP(L117,ﾁｰﾑ登録!$Q:$AC,13,FALSE))</f>
        <v/>
      </c>
      <c r="P117" s="109" t="str">
        <f>IF(O117="","",VLOOKUP(O117,選手登録!$AJ:$AN,4,FALSE))</f>
        <v/>
      </c>
      <c r="Q117" s="109" t="str">
        <f>IF(O117="","",VLOOKUP(O117,選手登録!$AJ:$AN,5,FALSE))</f>
        <v/>
      </c>
      <c r="R117" s="109" t="str">
        <f>IF(O117="","",VLOOKUP(O117,選手登録!$AJ:$AN,2,FALSE))</f>
        <v/>
      </c>
      <c r="S117" s="109" t="str">
        <f>IF(O117="","",VLOOKUP(O117,選手登録!$AJ:$AN,3,FALSE))</f>
        <v/>
      </c>
    </row>
    <row r="118" spans="12:19">
      <c r="L118" s="86">
        <v>94</v>
      </c>
      <c r="M118" s="109" t="str">
        <f>IF(N118="","",ﾁｰﾑ登録!$U$6)</f>
        <v/>
      </c>
      <c r="N118" s="109" t="str">
        <f>IF(ﾁｰﾑ登録!L94="","",VLOOKUP(L118,ﾁｰﾑ登録!$Q:$U,5,FALSE))</f>
        <v/>
      </c>
      <c r="O118" s="109" t="str">
        <f>IF(ﾁｰﾑ登録!L94="","",VLOOKUP(L118,ﾁｰﾑ登録!$Q:$AC,13,FALSE))</f>
        <v/>
      </c>
      <c r="P118" s="109" t="str">
        <f>IF(O118="","",VLOOKUP(O118,選手登録!$AJ:$AN,4,FALSE))</f>
        <v/>
      </c>
      <c r="Q118" s="109" t="str">
        <f>IF(O118="","",VLOOKUP(O118,選手登録!$AJ:$AN,5,FALSE))</f>
        <v/>
      </c>
      <c r="R118" s="109" t="str">
        <f>IF(O118="","",VLOOKUP(O118,選手登録!$AJ:$AN,2,FALSE))</f>
        <v/>
      </c>
      <c r="S118" s="109" t="str">
        <f>IF(O118="","",VLOOKUP(O118,選手登録!$AJ:$AN,3,FALSE))</f>
        <v/>
      </c>
    </row>
    <row r="119" spans="12:19">
      <c r="L119" s="86">
        <v>95</v>
      </c>
      <c r="M119" s="109" t="str">
        <f>IF(N119="","",ﾁｰﾑ登録!$U$6)</f>
        <v/>
      </c>
      <c r="N119" s="109" t="str">
        <f>IF(ﾁｰﾑ登録!L95="","",VLOOKUP(L119,ﾁｰﾑ登録!$Q:$U,5,FALSE))</f>
        <v/>
      </c>
      <c r="O119" s="109" t="str">
        <f>IF(ﾁｰﾑ登録!L95="","",VLOOKUP(L119,ﾁｰﾑ登録!$Q:$AC,13,FALSE))</f>
        <v/>
      </c>
      <c r="P119" s="109" t="str">
        <f>IF(O119="","",VLOOKUP(O119,選手登録!$AJ:$AN,4,FALSE))</f>
        <v/>
      </c>
      <c r="Q119" s="109" t="str">
        <f>IF(O119="","",VLOOKUP(O119,選手登録!$AJ:$AN,5,FALSE))</f>
        <v/>
      </c>
      <c r="R119" s="109" t="str">
        <f>IF(O119="","",VLOOKUP(O119,選手登録!$AJ:$AN,2,FALSE))</f>
        <v/>
      </c>
      <c r="S119" s="109" t="str">
        <f>IF(O119="","",VLOOKUP(O119,選手登録!$AJ:$AN,3,FALSE))</f>
        <v/>
      </c>
    </row>
    <row r="120" spans="12:19">
      <c r="L120" s="86">
        <v>96</v>
      </c>
      <c r="M120" s="109" t="str">
        <f>IF(N120="","",ﾁｰﾑ登録!$U$6)</f>
        <v/>
      </c>
      <c r="N120" s="109" t="str">
        <f>IF(ﾁｰﾑ登録!L96="","",VLOOKUP(L120,ﾁｰﾑ登録!$Q:$U,5,FALSE))</f>
        <v/>
      </c>
      <c r="O120" s="109" t="str">
        <f>IF(ﾁｰﾑ登録!L96="","",VLOOKUP(L120,ﾁｰﾑ登録!$Q:$AC,13,FALSE))</f>
        <v/>
      </c>
      <c r="P120" s="109" t="str">
        <f>IF(O120="","",VLOOKUP(O120,選手登録!$AJ:$AN,4,FALSE))</f>
        <v/>
      </c>
      <c r="Q120" s="109" t="str">
        <f>IF(O120="","",VLOOKUP(O120,選手登録!$AJ:$AN,5,FALSE))</f>
        <v/>
      </c>
      <c r="R120" s="109" t="str">
        <f>IF(O120="","",VLOOKUP(O120,選手登録!$AJ:$AN,2,FALSE))</f>
        <v/>
      </c>
      <c r="S120" s="109" t="str">
        <f>IF(O120="","",VLOOKUP(O120,選手登録!$AJ:$AN,3,FALSE))</f>
        <v/>
      </c>
    </row>
    <row r="121" spans="12:19">
      <c r="L121" s="86">
        <v>97</v>
      </c>
      <c r="M121" s="109" t="str">
        <f>IF(N121="","",ﾁｰﾑ登録!$U$6)</f>
        <v/>
      </c>
      <c r="N121" s="109" t="str">
        <f>IF(ﾁｰﾑ登録!L97="","",VLOOKUP(L121,ﾁｰﾑ登録!$Q:$U,5,FALSE))</f>
        <v/>
      </c>
      <c r="O121" s="109" t="str">
        <f>IF(ﾁｰﾑ登録!L97="","",VLOOKUP(L121,ﾁｰﾑ登録!$Q:$AC,13,FALSE))</f>
        <v/>
      </c>
      <c r="P121" s="109" t="str">
        <f>IF(O121="","",VLOOKUP(O121,選手登録!$AJ:$AN,4,FALSE))</f>
        <v/>
      </c>
      <c r="Q121" s="109" t="str">
        <f>IF(O121="","",VLOOKUP(O121,選手登録!$AJ:$AN,5,FALSE))</f>
        <v/>
      </c>
      <c r="R121" s="109" t="str">
        <f>IF(O121="","",VLOOKUP(O121,選手登録!$AJ:$AN,2,FALSE))</f>
        <v/>
      </c>
      <c r="S121" s="109" t="str">
        <f>IF(O121="","",VLOOKUP(O121,選手登録!$AJ:$AN,3,FALSE))</f>
        <v/>
      </c>
    </row>
    <row r="122" spans="12:19">
      <c r="L122" s="86">
        <v>98</v>
      </c>
      <c r="M122" s="109" t="str">
        <f>IF(N122="","",ﾁｰﾑ登録!$U$6)</f>
        <v/>
      </c>
      <c r="N122" s="109" t="str">
        <f>IF(ﾁｰﾑ登録!L98="","",VLOOKUP(L122,ﾁｰﾑ登録!$Q:$U,5,FALSE))</f>
        <v/>
      </c>
      <c r="O122" s="109" t="str">
        <f>IF(ﾁｰﾑ登録!L98="","",VLOOKUP(L122,ﾁｰﾑ登録!$Q:$AC,13,FALSE))</f>
        <v/>
      </c>
      <c r="P122" s="109" t="str">
        <f>IF(O122="","",VLOOKUP(O122,選手登録!$AJ:$AN,4,FALSE))</f>
        <v/>
      </c>
      <c r="Q122" s="109" t="str">
        <f>IF(O122="","",VLOOKUP(O122,選手登録!$AJ:$AN,5,FALSE))</f>
        <v/>
      </c>
      <c r="R122" s="109" t="str">
        <f>IF(O122="","",VLOOKUP(O122,選手登録!$AJ:$AN,2,FALSE))</f>
        <v/>
      </c>
      <c r="S122" s="109" t="str">
        <f>IF(O122="","",VLOOKUP(O122,選手登録!$AJ:$AN,3,FALSE))</f>
        <v/>
      </c>
    </row>
    <row r="123" spans="12:19">
      <c r="L123" s="86">
        <v>99</v>
      </c>
      <c r="M123" s="109" t="str">
        <f>IF(N123="","",ﾁｰﾑ登録!$U$6)</f>
        <v/>
      </c>
      <c r="N123" s="109" t="str">
        <f>IF(ﾁｰﾑ登録!L99="","",VLOOKUP(L123,ﾁｰﾑ登録!$Q:$U,5,FALSE))</f>
        <v/>
      </c>
      <c r="O123" s="109" t="str">
        <f>IF(ﾁｰﾑ登録!L99="","",VLOOKUP(L123,ﾁｰﾑ登録!$Q:$AC,13,FALSE))</f>
        <v/>
      </c>
      <c r="P123" s="109" t="str">
        <f>IF(O123="","",VLOOKUP(O123,選手登録!$AJ:$AN,4,FALSE))</f>
        <v/>
      </c>
      <c r="Q123" s="109" t="str">
        <f>IF(O123="","",VLOOKUP(O123,選手登録!$AJ:$AN,5,FALSE))</f>
        <v/>
      </c>
      <c r="R123" s="109" t="str">
        <f>IF(O123="","",VLOOKUP(O123,選手登録!$AJ:$AN,2,FALSE))</f>
        <v/>
      </c>
      <c r="S123" s="109" t="str">
        <f>IF(O123="","",VLOOKUP(O123,選手登録!$AJ:$AN,3,FALSE))</f>
        <v/>
      </c>
    </row>
    <row r="124" spans="12:19">
      <c r="L124" s="86"/>
    </row>
    <row r="125" spans="12:19">
      <c r="L125" s="86"/>
    </row>
    <row r="126" spans="12:19">
      <c r="L126" s="86"/>
    </row>
    <row r="127" spans="12:19">
      <c r="L127" s="86"/>
    </row>
    <row r="128" spans="12:19">
      <c r="L128" s="86"/>
    </row>
    <row r="129" spans="12:12">
      <c r="L129" s="86"/>
    </row>
    <row r="130" spans="12:12">
      <c r="L130" s="86"/>
    </row>
    <row r="131" spans="12:12">
      <c r="L131" s="86"/>
    </row>
    <row r="132" spans="12:12">
      <c r="L132" s="86"/>
    </row>
    <row r="133" spans="12:12">
      <c r="L133" s="86"/>
    </row>
    <row r="134" spans="12:12">
      <c r="L134" s="86"/>
    </row>
    <row r="135" spans="12:12">
      <c r="L135" s="86"/>
    </row>
    <row r="136" spans="12:12">
      <c r="L136" s="86"/>
    </row>
    <row r="137" spans="12:12">
      <c r="L137" s="86"/>
    </row>
    <row r="138" spans="12:12">
      <c r="L138" s="86"/>
    </row>
    <row r="139" spans="12:12">
      <c r="L139" s="86"/>
    </row>
    <row r="140" spans="12:12">
      <c r="L140" s="86"/>
    </row>
    <row r="141" spans="12:12">
      <c r="L141" s="86"/>
    </row>
    <row r="142" spans="12:12">
      <c r="L142" s="86"/>
    </row>
    <row r="143" spans="12:12">
      <c r="L143" s="86"/>
    </row>
    <row r="144" spans="12:12">
      <c r="L144" s="86"/>
    </row>
  </sheetData>
  <sheetProtection password="CAB1" sheet="1"/>
  <phoneticPr fontId="2"/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3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申込書</vt:lpstr>
      <vt:lpstr>選手登録</vt:lpstr>
      <vt:lpstr>ﾁｰﾑ登録</vt:lpstr>
      <vt:lpstr>学校名一覧表</vt:lpstr>
      <vt:lpstr>データ</vt:lpstr>
      <vt:lpstr>ﾁｰﾑ登録!Print_Area</vt:lpstr>
      <vt:lpstr>学校名一覧表!Print_Area</vt:lpstr>
      <vt:lpstr>申込書!Print_Area</vt:lpstr>
      <vt:lpstr>選手登録!Print_Area</vt:lpstr>
    </vt:vector>
  </TitlesOfParts>
  <Company>grk-j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grk-j</dc:creator>
  <cp:lastModifiedBy>shogaku</cp:lastModifiedBy>
  <cp:lastPrinted>2016-11-26T22:30:00Z</cp:lastPrinted>
  <dcterms:created xsi:type="dcterms:W3CDTF">2008-12-13T22:01:28Z</dcterms:created>
  <dcterms:modified xsi:type="dcterms:W3CDTF">2019-11-03T23:27:01Z</dcterms:modified>
</cp:coreProperties>
</file>