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60" yWindow="0" windowWidth="25600" windowHeight="23360" tabRatio="918" activeTab="0"/>
  </bookViews>
  <sheets>
    <sheet name="一般・大学・高校・中学男子1500M" sheetId="1" r:id="rId1"/>
    <sheet name="一般・大学・高校・中学男子3000M" sheetId="2" r:id="rId2"/>
    <sheet name="男3000m総合" sheetId="3" r:id="rId3"/>
    <sheet name="中学男子100M" sheetId="4" r:id="rId4"/>
    <sheet name="小学生男子１００ｍ・1000M" sheetId="5" r:id="rId5"/>
    <sheet name="一般・大学・高校・中学女子1500M " sheetId="6" r:id="rId6"/>
    <sheet name="一般・大学・高校・中学女子3000M " sheetId="7" r:id="rId7"/>
    <sheet name="中学女子100M" sheetId="8" r:id="rId8"/>
    <sheet name="小学生女子100M" sheetId="9" r:id="rId9"/>
    <sheet name="小学生女子800M" sheetId="10" r:id="rId10"/>
  </sheets>
  <externalReferences>
    <externalReference r:id="rId13"/>
    <externalReference r:id="rId14"/>
  </externalReferences>
  <definedNames>
    <definedName name="_xlfn.IFERROR" hidden="1">#NAME?</definedName>
    <definedName name="kyougi">'[1]初期設定'!$A$1:$B$120</definedName>
    <definedName name="_xlnm.Print_Area" localSheetId="5">'一般・大学・高校・中学女子1500M '!$A$1:$H$56</definedName>
    <definedName name="_xlnm.Print_Area" localSheetId="6">'一般・大学・高校・中学女子3000M '!$A$1:$H$42</definedName>
    <definedName name="_xlnm.Print_Area" localSheetId="0">'一般・大学・高校・中学男子1500M'!$A$1:$H$83</definedName>
    <definedName name="_xlnm.Print_Area" localSheetId="1">'一般・大学・高校・中学男子3000M'!$A$1:$O$204</definedName>
    <definedName name="_xlnm.Print_Area" localSheetId="8">'小学生女子100M'!$B$1:$I$35</definedName>
    <definedName name="_xlnm.Print_Area" localSheetId="9">'小学生女子800M'!$A$1:$H$52</definedName>
    <definedName name="_xlnm.Print_Area" localSheetId="4">'小学生男子１００ｍ・1000M'!$A$1:$H$77</definedName>
    <definedName name="_xlnm.Print_Area" localSheetId="2">'男3000m総合'!$H$1:$J$33</definedName>
    <definedName name="学校名">'[2]Sheet3'!$B$1:$B$16</definedName>
    <definedName name="種目名">'[2]Sheet3'!$C$1:$C$13</definedName>
  </definedNames>
  <calcPr fullCalcOnLoad="1"/>
</workbook>
</file>

<file path=xl/sharedStrings.xml><?xml version="1.0" encoding="utf-8"?>
<sst xmlns="http://schemas.openxmlformats.org/spreadsheetml/2006/main" count="4810" uniqueCount="1628">
  <si>
    <t>田中  友貴</t>
  </si>
  <si>
    <t>ﾀﾅｶ ﾄﾓｷ</t>
  </si>
  <si>
    <t>関谷  創史</t>
  </si>
  <si>
    <t>ｾｷﾔ ｿｳｼ</t>
  </si>
  <si>
    <t>齊藤　　岳</t>
  </si>
  <si>
    <t>小泉　睦貴</t>
  </si>
  <si>
    <t>黒澤  悠斗</t>
  </si>
  <si>
    <t>ｸﾛｻﾜ ﾕｳﾄ</t>
  </si>
  <si>
    <t>高橋　祐作</t>
  </si>
  <si>
    <t>大塚 凛</t>
  </si>
  <si>
    <t>ｵｵﾂｶ ﾘﾝ</t>
  </si>
  <si>
    <t>玉村南中学校</t>
  </si>
  <si>
    <t>小川　怜央</t>
  </si>
  <si>
    <t>ｵｶﾞﾜ ﾚｵ</t>
  </si>
  <si>
    <t>菊池  智貴</t>
  </si>
  <si>
    <t>ｷｸﾁ ﾄﾓｷ</t>
  </si>
  <si>
    <t>内川　紅真</t>
  </si>
  <si>
    <t>ｳﾁｶﾜ ｺｳｼﾝ</t>
  </si>
  <si>
    <t>古川　靖晃</t>
  </si>
  <si>
    <t>ﾌﾙｶﾜ ﾔｽｱｷ</t>
  </si>
  <si>
    <t>高崎市陸協</t>
  </si>
  <si>
    <t>牛久  賢哉</t>
  </si>
  <si>
    <t>新井　将太</t>
  </si>
  <si>
    <t>ｱﾗｲ ｼｮｳﾀ</t>
  </si>
  <si>
    <t>神戸　颯太</t>
  </si>
  <si>
    <t>内田　夢希</t>
  </si>
  <si>
    <t>ｳﾁﾀﾞ ﾕｳｷ</t>
  </si>
  <si>
    <t>簗嶋 竜大</t>
  </si>
  <si>
    <t>ﾔﾅｼﾏ ﾘｭｳﾀ</t>
  </si>
  <si>
    <t>宇都宮工業高校</t>
  </si>
  <si>
    <t>岩丸  祐大</t>
  </si>
  <si>
    <t>ｲﾜﾏﾙ ﾕｳﾄ</t>
  </si>
  <si>
    <t>石原　快都</t>
  </si>
  <si>
    <t>松村　和彦</t>
  </si>
  <si>
    <t>ﾏﾂﾑﾗ ｶｽﾞﾋｺ</t>
  </si>
  <si>
    <t>ﾌﾘｰ</t>
  </si>
  <si>
    <t>長井　佑樹</t>
  </si>
  <si>
    <t>ﾅｶﾞｲ ﾕｳｷ</t>
  </si>
  <si>
    <t>所    南樹</t>
  </si>
  <si>
    <t>ﾄｺﾛ ﾅﾐｷ</t>
  </si>
  <si>
    <t>妥敏尊クリス</t>
  </si>
  <si>
    <t>ﾀﾞﾋﾞﾝｿﾝ ｸﾘｽ</t>
  </si>
  <si>
    <t>黒澤　一真</t>
  </si>
  <si>
    <t>ｸﾛｻﾜ ｶｽﾞﾏ</t>
  </si>
  <si>
    <t>村木 祐太</t>
  </si>
  <si>
    <t>ﾑﾗｷﾕｳﾀ</t>
  </si>
  <si>
    <t>中島  翔悟</t>
  </si>
  <si>
    <t>ﾅｶｼﾞﾏ ｼｮｳｺﾞ</t>
  </si>
  <si>
    <t>吉野　敬太郎</t>
  </si>
  <si>
    <t>ﾖｼﾉ ﾕｷﾀﾛｳ</t>
  </si>
  <si>
    <t>館林　龍之介</t>
  </si>
  <si>
    <t>近藤 隼</t>
  </si>
  <si>
    <t>ｺﾝﾄﾞｳ ｼｭﾝ</t>
  </si>
  <si>
    <t>大塚 凪</t>
  </si>
  <si>
    <t>ｵｵﾂｶ ﾅｷﾞ</t>
  </si>
  <si>
    <t>樋口　達郎</t>
  </si>
  <si>
    <t>M1</t>
  </si>
  <si>
    <t>ﾋｸﾞﾁ ﾀﾂﾛｳ</t>
  </si>
  <si>
    <t>千葉大学</t>
  </si>
  <si>
    <t>成沢 自由</t>
  </si>
  <si>
    <t>ﾅﾙｻﾜｼﾞﾕｳ</t>
  </si>
  <si>
    <t>柴原 涼</t>
  </si>
  <si>
    <t>ｼﾊﾞﾊﾗ ﾘｮｳ</t>
  </si>
  <si>
    <t>細田 達也</t>
  </si>
  <si>
    <t>ﾎｿﾀﾞ ﾀﾂﾔ</t>
  </si>
  <si>
    <t>池田 直樹</t>
  </si>
  <si>
    <t>ｲｹﾀﾞ ﾅｵｷ</t>
  </si>
  <si>
    <t>空自熊谷</t>
  </si>
  <si>
    <t>竹村 駿人</t>
  </si>
  <si>
    <t>ﾀｹﾑﾗﾊﾔﾄ</t>
  </si>
  <si>
    <t>持立 克己</t>
  </si>
  <si>
    <t>ﾓｯﾀﾃｶﾂﾐ</t>
  </si>
  <si>
    <t>中山　大樹</t>
  </si>
  <si>
    <t>ﾅｶﾔﾏ ﾋﾛｷ</t>
  </si>
  <si>
    <t>群馬陸協</t>
  </si>
  <si>
    <t>本平 泰浩</t>
  </si>
  <si>
    <t>今村 新</t>
  </si>
  <si>
    <t>ｲﾏﾑﾗ ｱﾗﾀ</t>
  </si>
  <si>
    <t>大西 淳貴</t>
  </si>
  <si>
    <t>ｻﾝﾍﾞﾙｸｽ</t>
  </si>
  <si>
    <t>水城高校</t>
  </si>
  <si>
    <t>八重樫 和也</t>
  </si>
  <si>
    <t>ﾔｴｶﾞｼ ｶｽﾞﾔ</t>
  </si>
  <si>
    <t>上野　聖哉</t>
  </si>
  <si>
    <t>神戸  航輝</t>
  </si>
  <si>
    <t>永山博基</t>
  </si>
  <si>
    <t>ﾅｶﾞﾔﾏﾋﾛｷ</t>
  </si>
  <si>
    <t>松崎 竜也</t>
  </si>
  <si>
    <t>ﾏﾂｻﾞｷ ﾀｶｷ</t>
  </si>
  <si>
    <t>合田佳功</t>
  </si>
  <si>
    <t>ｺﾞｳﾀﾞﾖｼﾉﾘ</t>
  </si>
  <si>
    <t>NTT東京</t>
  </si>
  <si>
    <t>眞柄 幸季</t>
  </si>
  <si>
    <t>尾上 暢</t>
  </si>
  <si>
    <t>ｵﾉｳｴ ﾄｵﾙ</t>
  </si>
  <si>
    <t>東 森拓</t>
  </si>
  <si>
    <t>ﾋｶﾞｼ ﾓﾘﾋﾛ</t>
  </si>
  <si>
    <t>佐藤 渉</t>
  </si>
  <si>
    <t>ｻﾄｳ ﾜﾀﾙ</t>
  </si>
  <si>
    <t>太田黒 卓</t>
  </si>
  <si>
    <t>ｵｵﾀｸﾞﾛ ｽｸﾞﾙ</t>
  </si>
  <si>
    <t>熊倉 優介</t>
  </si>
  <si>
    <t>ｸﾏｸﾗ ﾕｳｽｹ</t>
  </si>
  <si>
    <t>田中 佑弥</t>
  </si>
  <si>
    <t>織田　修平</t>
  </si>
  <si>
    <t>浅川倖生</t>
  </si>
  <si>
    <t>ｱｻｶﾜﾕｷｵ</t>
  </si>
  <si>
    <t>小澤直人</t>
  </si>
  <si>
    <t>ｵｻﾞﾜﾅｵﾄ</t>
  </si>
  <si>
    <t>北村　一摩</t>
  </si>
  <si>
    <t>ｷﾀﾑﾗ ｶｽﾞﾏ</t>
  </si>
  <si>
    <t>生方 敦也</t>
  </si>
  <si>
    <t>ｳﾌﾞｶﾀ ｱﾂﾔ</t>
  </si>
  <si>
    <t>増田 健司</t>
  </si>
  <si>
    <t>ﾏｽﾀﾞ ｹﾝｼﾞ</t>
  </si>
  <si>
    <t>小美濃 駿</t>
  </si>
  <si>
    <t>ｺﾐﾉ ｼｭﾝ</t>
  </si>
  <si>
    <t>古田 光</t>
  </si>
  <si>
    <t>ﾌﾙﾀ ﾋｶﾙ</t>
  </si>
  <si>
    <t>鈴木 悠太</t>
  </si>
  <si>
    <t>ｽｽﾞｷ ﾕｳﾀ</t>
  </si>
  <si>
    <t>ｺﾀﾞﾏ ｺｳｷ</t>
  </si>
  <si>
    <t>福田  匠</t>
  </si>
  <si>
    <t>石田  渓</t>
  </si>
  <si>
    <t>笠原  萌</t>
  </si>
  <si>
    <t>天羽  彩佳</t>
  </si>
  <si>
    <t>＊ﾍﾟｰｽﾒｰｶｰ</t>
  </si>
  <si>
    <t>*ﾍﾟｰｽﾒｰｶｰ</t>
  </si>
  <si>
    <t>佐藤 夢香</t>
  </si>
  <si>
    <t>ｻﾄｳ ﾕｳｶ</t>
  </si>
  <si>
    <t>DNS</t>
  </si>
  <si>
    <t>新→</t>
  </si>
  <si>
    <t>ﾀｹﾊﾞﾔｼﾋﾛﾄ</t>
  </si>
  <si>
    <t>仙台育英高校</t>
  </si>
  <si>
    <t>金子 正之助</t>
  </si>
  <si>
    <t>小此木 琳大郞</t>
  </si>
  <si>
    <t>佐藤 仁瑛</t>
  </si>
  <si>
    <t>井口 裕斗</t>
  </si>
  <si>
    <t>ｶﾈｺｾｲﾉｽｹ</t>
  </si>
  <si>
    <t>ｻﾄｳｼﾞﾝｴｲ</t>
  </si>
  <si>
    <t>ｲﾉｸﾁﾕｳﾄ</t>
  </si>
  <si>
    <t>ｱﾗﾏｷｯｽﾞ</t>
  </si>
  <si>
    <t>DNS</t>
  </si>
  <si>
    <t>-</t>
  </si>
  <si>
    <t>-1.3m/s</t>
  </si>
  <si>
    <t>-1.2m/s</t>
  </si>
  <si>
    <t>-0.8m/s</t>
  </si>
  <si>
    <t>-1.7m/s</t>
  </si>
  <si>
    <t>-1.5m/s</t>
  </si>
  <si>
    <t>-</t>
  </si>
  <si>
    <t>-2.1m/s</t>
  </si>
  <si>
    <t>-0.2m/s</t>
  </si>
  <si>
    <t>+1.3m/s</t>
  </si>
  <si>
    <t>-0.6m/s</t>
  </si>
  <si>
    <t>-0.4m/s</t>
  </si>
  <si>
    <t>+0.7m/s</t>
  </si>
  <si>
    <t>+0.3m/s</t>
  </si>
  <si>
    <t>-1.6m/s</t>
  </si>
  <si>
    <t>-2.9m/s</t>
  </si>
  <si>
    <t>-1.4m/s</t>
  </si>
  <si>
    <t>-0.5m/s</t>
  </si>
  <si>
    <t>-0.9m/s</t>
  </si>
  <si>
    <t>-</t>
  </si>
  <si>
    <t>+0.0m/s</t>
  </si>
  <si>
    <t>-0.3m/s</t>
  </si>
  <si>
    <t>-1.8m/s</t>
  </si>
  <si>
    <t>+0.4m/s</t>
  </si>
  <si>
    <t>竹林　宏斗</t>
  </si>
  <si>
    <t>髙橋 天海</t>
  </si>
  <si>
    <t>孝田 岳</t>
  </si>
  <si>
    <t>岡田 理奈</t>
  </si>
  <si>
    <t>ｵｶﾀﾞﾘﾅ</t>
  </si>
  <si>
    <t>-</t>
  </si>
  <si>
    <t>DNF</t>
  </si>
  <si>
    <t>ｵｶﾞｻﾜﾗ ｶｴﾃﾞ</t>
  </si>
  <si>
    <t>ｺﾊﾞﾔｼ ﾅﾅｺ</t>
  </si>
  <si>
    <t>ｻｶﾓﾄ ﾅｵ</t>
  </si>
  <si>
    <t>ｺﾓﾀﾞ ﾕｳﾅ</t>
  </si>
  <si>
    <t>渋沢  麻衣</t>
  </si>
  <si>
    <t>松本  衣理</t>
  </si>
  <si>
    <t>ﾏﾂﾓﾄ ｴﾘ</t>
  </si>
  <si>
    <t>佐藤日向子</t>
  </si>
  <si>
    <t>ｻﾄｳ ﾋﾅｺ</t>
  </si>
  <si>
    <t>小林明日香</t>
  </si>
  <si>
    <t>ｺﾊﾞﾔｼ ｱｽｶ</t>
  </si>
  <si>
    <t>船津  和未</t>
  </si>
  <si>
    <t>ﾌﾅﾂ ﾅｺﾞﾐ</t>
  </si>
  <si>
    <t>竹沢  奈穂</t>
  </si>
  <si>
    <t>ﾀｹｻﾞﾜ ﾅﾎ</t>
  </si>
  <si>
    <t>及川  歩美</t>
  </si>
  <si>
    <t>ｵｲｶﾜ ｱﾕﾐ</t>
  </si>
  <si>
    <t>ﾀﾇﾏ ﾐﾎ</t>
  </si>
  <si>
    <t>小林  秋穂</t>
  </si>
  <si>
    <t>芳賀  葉月</t>
  </si>
  <si>
    <t>ﾎｼﾉ ﾓﾓｺ</t>
  </si>
  <si>
    <t>田島  千優</t>
  </si>
  <si>
    <t>ﾀｼﾞﾏ ﾁﾋﾛ</t>
  </si>
  <si>
    <t>ｺｸﾞﾚ ｱﾔ</t>
  </si>
  <si>
    <t>吉田  華梨</t>
  </si>
  <si>
    <t>ﾖｼﾀﾞ ｶﾘﾝ</t>
  </si>
  <si>
    <t>髙田  実優</t>
  </si>
  <si>
    <t>渡邉  瑞稀</t>
  </si>
  <si>
    <t>ﾜﾀﾅﾍﾞ ﾐｽﾞｷ</t>
  </si>
  <si>
    <t>大隅  千聖</t>
  </si>
  <si>
    <t xml:space="preserve">齊藤  乃彩  </t>
  </si>
  <si>
    <t>ｻｲﾄｳ ﾉｱ</t>
  </si>
  <si>
    <t>ｺﾊﾞﾔｼ ｼﾎ</t>
  </si>
  <si>
    <t>ﾜﾀﾅﾍﾞ ﾐﾔﾋﾞ</t>
  </si>
  <si>
    <t>ｻｲﾄｳ ｺﾉｶ</t>
  </si>
  <si>
    <t>ｸﾎﾞﾀ ﾕｳｶ</t>
  </si>
  <si>
    <t>学年</t>
  </si>
  <si>
    <t>栃木陸協</t>
  </si>
  <si>
    <t>東洋大学</t>
  </si>
  <si>
    <t>ｻﾄｳ ﾏﾎ</t>
  </si>
  <si>
    <t>ﾋﾗﾔﾏ ｴﾘ</t>
  </si>
  <si>
    <t>ﾅｶﾞｷ ﾘｻ</t>
  </si>
  <si>
    <t>城西大学</t>
  </si>
  <si>
    <t>上武大学</t>
  </si>
  <si>
    <t>ｸﾎﾞﾀ ﾅｵｷ</t>
  </si>
  <si>
    <t>ﾂｶｺﾞｼ ﾀｶﾄｼ</t>
  </si>
  <si>
    <t>ｻｸﾗｲ ﾏｻﾐﾂ</t>
  </si>
  <si>
    <t>ﾀｷｻﾞﾜ ﾀﾞｲｷ</t>
  </si>
  <si>
    <t>ﾄﾐｳｶﾞ　ﾀｸﾄ</t>
  </si>
  <si>
    <t>ﾔﾏｷﾞｼ ﾕｳﾄ</t>
  </si>
  <si>
    <t>ｶﾅｲ ﾋﾛﾏｻ</t>
  </si>
  <si>
    <t>ﾀｶﾊｼ ﾀﾞｲｷ</t>
  </si>
  <si>
    <t>ｸﾛﾔﾅｷﾞ ﾋﾛﾉﾌﾞ</t>
  </si>
  <si>
    <t>ﾓﾊﾗ ﾀﾞｲｺﾞ</t>
  </si>
  <si>
    <t>小菅　豪太</t>
  </si>
  <si>
    <t>ﾀｹﾑﾗ ｶﾈﾀｶ</t>
  </si>
  <si>
    <t>ﾀｶﾊｼ ｷｮｳﾀ</t>
  </si>
  <si>
    <t>ﾎﾘｸﾞﾁ ｼｮｳﾀ</t>
  </si>
  <si>
    <t>ﾊﾗﾀﾞ ﾏｻﾋｺ</t>
  </si>
  <si>
    <t>ｻﾄｳ ｼﾝｺﾞ</t>
  </si>
  <si>
    <t>ｸﾗｻﾜ ﾐﾅﾐ</t>
  </si>
  <si>
    <t>藤岡中央高校</t>
  </si>
  <si>
    <t>ｽｶﾞﾜﾗ ﾅｵｷ</t>
  </si>
  <si>
    <t>ﾀﾅｶ ﾕｳﾔ</t>
  </si>
  <si>
    <t>ｳﾌﾞｶﾜ ﾀﾞｲｷ</t>
  </si>
  <si>
    <t>ｵｵﾀｹ ﾌｳﾏ</t>
  </si>
  <si>
    <t>ｵｵﾊﾞ ﾘｮｳ</t>
  </si>
  <si>
    <t>ｺﾊﾞﾔｼ ｻﾄﾐ</t>
  </si>
  <si>
    <t>ｼﾐｽﾞ ﾘｮｳｶﾞ</t>
  </si>
  <si>
    <t>ｽｽﾞｷ ｼｮｳﾍｲ</t>
  </si>
  <si>
    <t>ﾁｷﾞﾗ ｺｳｷ</t>
  </si>
  <si>
    <t>ﾐｳﾗ ﾅﾅ</t>
  </si>
  <si>
    <t>ﾌｸﾀﾞｶｵﾘ</t>
  </si>
  <si>
    <t>塩谷　彩乃</t>
  </si>
  <si>
    <t>ｼｵﾔ ｱﾔﾉ</t>
  </si>
  <si>
    <t>八木　沙耶香</t>
  </si>
  <si>
    <t>ﾔｷﾞ ｻﾔｶ</t>
  </si>
  <si>
    <t>ｶﾝﾍﾞ ｺｳｷ</t>
  </si>
  <si>
    <t>ｽｽﾞｷ ﾕｳﾏ</t>
  </si>
  <si>
    <t>ｽｽﾞｷ ﾄﾓﾋﾃﾞ</t>
  </si>
  <si>
    <t>強矢　涼太</t>
  </si>
  <si>
    <t>ｺﾞｳﾔ ﾘｮｳﾀ</t>
  </si>
  <si>
    <t>贄田　紳太郎</t>
  </si>
  <si>
    <t>ﾆｴﾀﾞ ｼﾝﾀﾛｳ</t>
  </si>
  <si>
    <t>ｱﾗｲ ﾀｲﾖｳ</t>
  </si>
  <si>
    <t>ﾑﾗﾀ ﾀﾂﾔ</t>
  </si>
  <si>
    <t>柏日体高校</t>
  </si>
  <si>
    <t>ﾉﾓﾄ ﾀｹｷ</t>
  </si>
  <si>
    <t>境西中学校</t>
  </si>
  <si>
    <t>ﾖｺﾔﾏ ﾘｮｳ</t>
  </si>
  <si>
    <t>ｻｲﾄｳ ﾀｹﾙ</t>
  </si>
  <si>
    <t>ﾀｶﾀﾞ ﾐﾕ</t>
  </si>
  <si>
    <t>ｵｵｽﾐ ﾁｻﾄ</t>
  </si>
  <si>
    <t>ﾊｶﾞ ﾊﾂﾞｷ</t>
  </si>
  <si>
    <t>ｺﾊﾞﾔｼ ｱｷﾎ</t>
  </si>
  <si>
    <t>井上真悠子</t>
  </si>
  <si>
    <t>ｲﾉｳｴ ﾏﾕｺ</t>
  </si>
  <si>
    <t>赤堀中学校</t>
  </si>
  <si>
    <t>ｽﾅｶﾞ ｼｮｳﾔ</t>
  </si>
  <si>
    <t>ｼﾐｽﾞ ﾀｶｼ</t>
  </si>
  <si>
    <t>ｽﾅｶﾞ ｾｲﾔ</t>
  </si>
  <si>
    <t>ﾏﾙﾔﾏ ｱﾕﾑ</t>
  </si>
  <si>
    <t>ﾊﾏｸﾞﾁ ﾕｳﾄ</t>
  </si>
  <si>
    <t>ﾖｼﾉ ﾘﾘｶ</t>
  </si>
  <si>
    <t>ﾖｼﾉ ｻｷ</t>
  </si>
  <si>
    <t>ﾖｼﾀﾞ ﾏﾅﾐ</t>
  </si>
  <si>
    <t>ｼﾌﾞｻﾜ ﾏｲ</t>
  </si>
  <si>
    <t>ｲｼﾊﾗ ｶｲﾄ</t>
  </si>
  <si>
    <t>ﾓﾃｷﾞ ﾐﾅ</t>
  </si>
  <si>
    <t>ﾉﾅｶﾞ ｺｳﾐ</t>
  </si>
  <si>
    <t>ｲｲﾂﾞｶ ｽﾐﾚ</t>
  </si>
  <si>
    <t>氏名</t>
  </si>
  <si>
    <t>所属</t>
  </si>
  <si>
    <t>ﾚｰﾝ・ｵｰﾀﾞｰ</t>
  </si>
  <si>
    <t>フリガナ</t>
  </si>
  <si>
    <t>フリガナ</t>
  </si>
  <si>
    <t>フリガナ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</si>
  <si>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</si>
  <si>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</si>
  <si>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</si>
  <si>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</si>
  <si>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</si>
  <si>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</si>
  <si>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</si>
  <si>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</si>
  <si>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</si>
  <si>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10組</t>
  </si>
  <si>
    <t>11組</t>
  </si>
  <si>
    <t>２組</t>
  </si>
  <si>
    <t>記録</t>
  </si>
  <si>
    <t>順位</t>
  </si>
  <si>
    <t>女子中学生１００ｍ</t>
  </si>
  <si>
    <t>1　組</t>
  </si>
  <si>
    <t>１　組</t>
  </si>
  <si>
    <t>２　組</t>
  </si>
  <si>
    <t>女子共通３０００ｍ</t>
  </si>
  <si>
    <t>女子共通１５００ｍ</t>
  </si>
  <si>
    <t>ﾀｲﾑﾚｰｽ全2組</t>
  </si>
  <si>
    <t>フリカナ</t>
  </si>
  <si>
    <t>男子中学１００ｍ</t>
  </si>
  <si>
    <t>男子共通３０００ｍ</t>
  </si>
  <si>
    <t>ﾚｰﾝ</t>
  </si>
  <si>
    <t>男子共通１５００ｍ</t>
  </si>
  <si>
    <t>ﾀｲﾑﾚｰｽ全３組</t>
  </si>
  <si>
    <t>名前</t>
  </si>
  <si>
    <t>総合順位</t>
  </si>
  <si>
    <t>男子小学生１００ｍ</t>
  </si>
  <si>
    <t>男子小学生１０００ｍ</t>
  </si>
  <si>
    <t>女子小学生１００ｍ</t>
  </si>
  <si>
    <t>ﾚｰﾝ</t>
  </si>
  <si>
    <t>ﾀﾃﾊﾞﾔｼ ﾘｭｳﾉｽｹ</t>
  </si>
  <si>
    <t>東京国際大学</t>
  </si>
  <si>
    <t>平成国際大学</t>
  </si>
  <si>
    <t>ﾏｶﾞﾗ ｺｳｷ</t>
  </si>
  <si>
    <t>ｵﾀﾞ ｼｭｳﾍｲ</t>
  </si>
  <si>
    <t>坂本 佳太</t>
  </si>
  <si>
    <t>ｻｶﾓﾄ ｹｲﾀ</t>
  </si>
  <si>
    <t>塩川 香弥</t>
  </si>
  <si>
    <t>ｼｵｶﾜ ｺｳﾔ</t>
  </si>
  <si>
    <t>ﾓﾄﾋﾗ ﾔｽﾋﾛ</t>
  </si>
  <si>
    <t>ｳｴﾉ ﾏｻﾔ</t>
  </si>
  <si>
    <t>ｱﾍﾞ ﾄﾑ</t>
  </si>
  <si>
    <t>ｻｲﾄｳ ﾀｸﾐ</t>
  </si>
  <si>
    <t>ﾚｰﾝ</t>
  </si>
  <si>
    <t>ﾚｰﾝ</t>
  </si>
  <si>
    <t>ﾀｹｼ ﾌﾐﾔ</t>
  </si>
  <si>
    <t>ﾐﾔｻﾞﾜ ｹﾝﾀ</t>
  </si>
  <si>
    <t>奈良　郁敬</t>
  </si>
  <si>
    <t>ﾅﾗ ﾌﾐﾀｶ</t>
  </si>
  <si>
    <t>ﾎｼﾉ ﾕｳｷ</t>
  </si>
  <si>
    <t>館林高校</t>
  </si>
  <si>
    <t>花咲徳栄高校</t>
  </si>
  <si>
    <t>大串　巧実</t>
  </si>
  <si>
    <t>齋藤　勇磨</t>
  </si>
  <si>
    <t>ｻｲﾄｳ ﾕｳﾏ</t>
  </si>
  <si>
    <t>ｽｽﾞｷ ﾚﾝ</t>
  </si>
  <si>
    <t>ｷﾑﾗ ﾋﾛｱｷ</t>
  </si>
  <si>
    <t>ｶﾜﾊﾞﾀ ｺｳｷ</t>
  </si>
  <si>
    <t>ｻｸﾗｲ ｼｭｳｲﾁﾛｳ</t>
  </si>
  <si>
    <t>小沢　直輝</t>
  </si>
  <si>
    <t>ｵｻﾞﾜ ﾅｵｷ</t>
  </si>
  <si>
    <t>染谷　太一</t>
  </si>
  <si>
    <t>ｿﾒﾔ ﾀｲﾁ</t>
  </si>
  <si>
    <t>ﾏﾝﾀﾞ ﾕｳﾄ</t>
  </si>
  <si>
    <t>ｵｶﾍﾞ ﾕｲ</t>
  </si>
  <si>
    <t>ﾔｷﾞ ﾄﾓﾔ</t>
  </si>
  <si>
    <t>ﾔﾏﾀﾞ ｺｳｽｹ</t>
  </si>
  <si>
    <t>ﾀｶﾊｼ ﾕｳｶﾞ</t>
  </si>
  <si>
    <t>春日部東高校</t>
  </si>
  <si>
    <t>ﾀｹｳﾁ ｼｭｳﾄ</t>
  </si>
  <si>
    <t>ｼﾑﾗ ﾚｵ</t>
  </si>
  <si>
    <t>ﾖｼﾉ ﾕﾒ</t>
  </si>
  <si>
    <t>ﾔﾏﾀﾞ ﾘｮｳ</t>
  </si>
  <si>
    <t>ｳﾁﾀﾞ ﾄﾓﾋﾃﾞ</t>
  </si>
  <si>
    <t>ｱｽﾞﾏ ﾏｻﾋﾛ</t>
  </si>
  <si>
    <t>ﾔﾉ ﾀｲｾｲ</t>
  </si>
  <si>
    <t>埼玉陸協</t>
  </si>
  <si>
    <t>ﾚｰﾝ</t>
  </si>
  <si>
    <t>市川　楓</t>
  </si>
  <si>
    <t>ｲﾁｶﾜ ｶｴﾃﾞ</t>
  </si>
  <si>
    <t>ｸﾘﾊﾗ ﾓﾄﾔ</t>
  </si>
  <si>
    <t>大竹　風馬</t>
  </si>
  <si>
    <t>ｻｻｷ ﾘｮｳﾀ</t>
  </si>
  <si>
    <t>鈴木　昌平</t>
  </si>
  <si>
    <t>渋谷　直輝</t>
  </si>
  <si>
    <t>ｼﾌﾞﾔ ﾅｵｷ</t>
  </si>
  <si>
    <t>小林　怜未</t>
  </si>
  <si>
    <t>関口　英樹</t>
  </si>
  <si>
    <t>ｾｷｸﾞﾁ ﾋﾃﾞｷ</t>
  </si>
  <si>
    <t>ｺﾊﾞﾔｼ ｼｭﾝｽｹ</t>
  </si>
  <si>
    <t>ﾂﾏ ﾕｳｷ</t>
  </si>
  <si>
    <t>ｵﾌﾞﾁ ﾕｳｷ</t>
  </si>
  <si>
    <t>ｶﾈｺ ﾃﾂﾖｼ</t>
  </si>
  <si>
    <t>坂本　健真</t>
  </si>
  <si>
    <t>ｻｶﾓﾄ ｶﾂﾐ</t>
  </si>
  <si>
    <t>ｸﾄﾞｳ ｺｳｽｹ</t>
  </si>
  <si>
    <t>ﾚｰﾝ</t>
  </si>
  <si>
    <t>大場　遼</t>
  </si>
  <si>
    <t>新井　健人</t>
  </si>
  <si>
    <t>ｱﾗｲ ｹﾝﾄ</t>
  </si>
  <si>
    <t>ﾔﾏﾅｶ ﾏｻﾄ</t>
  </si>
  <si>
    <t>ﾋﾉﾊﾗ ﾄﾓﾔ</t>
  </si>
  <si>
    <t>ﾅｶﾞﾀ ﾘｸ</t>
  </si>
  <si>
    <t>清水　涼雅</t>
  </si>
  <si>
    <t>ｲｼｲ ﾄｼﾔ</t>
  </si>
  <si>
    <t>佐々木　寿明</t>
  </si>
  <si>
    <t>ｻｻｷ ﾄｼｱｷ</t>
  </si>
  <si>
    <t>木村 省吾</t>
  </si>
  <si>
    <t>ｷﾑﾗ ｼｮｳｺﾞ</t>
  </si>
  <si>
    <t>中 泰斗</t>
  </si>
  <si>
    <t>ﾅｶ ﾔｽﾄ</t>
  </si>
  <si>
    <t>原嶋 健史</t>
  </si>
  <si>
    <t>ﾊﾗｼﾏ ｹﾝｼ</t>
  </si>
  <si>
    <t>ﾚｰﾝ</t>
  </si>
  <si>
    <t>佐藤 史弥</t>
  </si>
  <si>
    <t>ｻﾄｳ ﾌﾐﾔ</t>
  </si>
  <si>
    <t>杉本 隼</t>
  </si>
  <si>
    <t>ｽｷﾞﾓﾄ ｼｭﾝ</t>
  </si>
  <si>
    <t>鈴木 佑真</t>
  </si>
  <si>
    <t>宮本 和基</t>
  </si>
  <si>
    <t>ﾐﾔﾓﾄ ｶｽﾞｷ</t>
  </si>
  <si>
    <t>新井 大洋</t>
  </si>
  <si>
    <t>乾 真司</t>
  </si>
  <si>
    <t>ｲﾇｲ ｼﾝｼﾞ</t>
  </si>
  <si>
    <t>根井　勇哉</t>
  </si>
  <si>
    <t>ﾈﾉｲ ﾕｳﾔ</t>
  </si>
  <si>
    <t>窄頭 正樹</t>
  </si>
  <si>
    <t>ｻｺｶﾞｼﾗ ﾏｻｷ</t>
  </si>
  <si>
    <t>佐藤 駿也</t>
  </si>
  <si>
    <t>ｻﾄｳ ｼｭﾝﾔ</t>
  </si>
  <si>
    <t>ﾋﾛﾀﾆ ｼｮｳﾀ</t>
  </si>
  <si>
    <t>吉田　皓紀　</t>
  </si>
  <si>
    <t>ﾖｼﾀﾞ ﾋﾛｷ</t>
  </si>
  <si>
    <t>ﾋﾛﾐﾂ ﾚｲｼﾞ</t>
  </si>
  <si>
    <t>長谷川　洸貴</t>
  </si>
  <si>
    <t>ﾊｾｶﾞﾜ ｺｳｷ</t>
  </si>
  <si>
    <t>松本　涼太</t>
  </si>
  <si>
    <t>林　智裕</t>
  </si>
  <si>
    <t>ﾊﾔｼ ﾄﾓﾋﾛ</t>
  </si>
  <si>
    <t>高橋　大貴</t>
  </si>
  <si>
    <t>ﾀｶﾊｼ ﾐﾂｱｷ</t>
  </si>
  <si>
    <t>ｲｶﾞﾗｼ ｿｳｼﾞｮｳ</t>
  </si>
  <si>
    <t>伊勢崎ｸﾗﾌﾞ</t>
  </si>
  <si>
    <t>笹岡 駿介</t>
  </si>
  <si>
    <t>ｻｻｵｶ ｼｭﾝｽｹ</t>
  </si>
  <si>
    <t>松村 脩平</t>
  </si>
  <si>
    <t>ﾏﾂﾑﾗ ｼｭｳﾍｲ</t>
  </si>
  <si>
    <t>宮澤 元</t>
  </si>
  <si>
    <t>ﾐﾔｻﾞﾜ ﾓﾄｷ</t>
  </si>
  <si>
    <t>ﾔﾏｷﾞｼ ﾋﾛｳﾐ</t>
  </si>
  <si>
    <t>高田 太一</t>
  </si>
  <si>
    <t>ﾀｶﾀﾞﾀｲﾁ</t>
  </si>
  <si>
    <t>ｲﾄｳ ﾀﾞｲｷ</t>
  </si>
  <si>
    <t>千吉良　光輝</t>
  </si>
  <si>
    <t>塚田　貴秀</t>
  </si>
  <si>
    <t>ﾂｶﾀﾞ ﾀｶﾋﾃﾞ</t>
  </si>
  <si>
    <t>ｵｵﾆｼ ｼﾞｭﾝｷ</t>
  </si>
  <si>
    <t>高瀬 翔太</t>
  </si>
  <si>
    <t>ﾀｶｾ ｼｮｳﾀ</t>
  </si>
  <si>
    <t>新田　裕貴</t>
  </si>
  <si>
    <t>ﾆｯﾀ ﾕｳｷ</t>
  </si>
  <si>
    <t>早稲田大学</t>
  </si>
  <si>
    <t>山岸　塁</t>
  </si>
  <si>
    <t>小林　龍之介</t>
  </si>
  <si>
    <t>ｺﾊﾞﾔｼ ﾘｭｳﾉｽｹ</t>
  </si>
  <si>
    <t>ﾀｶﾊｼ ﾕｳｻｸ</t>
  </si>
  <si>
    <t>ｶﾈｺ ﾚﾂ</t>
  </si>
  <si>
    <t>ｶﾝﾍﾞ ｿｳﾀ</t>
  </si>
  <si>
    <t>ﾅｶｼﾞﾏ ｾｲﾔ</t>
  </si>
  <si>
    <t>ﾆｲﾔﾏ ﾚｲﾏ</t>
  </si>
  <si>
    <t>ﾏﾂﾑﾗ ﾀｹﾙ</t>
  </si>
  <si>
    <t>ｺｲｽﾞﾐ ﾑﾂｷ</t>
  </si>
  <si>
    <t>ﾀｷｻﾞﾜ ﾅｵ</t>
  </si>
  <si>
    <t>殖蓮中学校</t>
  </si>
  <si>
    <t>ﾊﾔｶﾜ ﾄﾓﾋﾛ</t>
  </si>
  <si>
    <t>ｵｶﾍﾞ ｶｹﾙ</t>
  </si>
  <si>
    <t>ｳｴﾀﾞ ｲﾂｷ</t>
  </si>
  <si>
    <t>ｶﾜﾀ ﾘｭｳｶﾞ</t>
  </si>
  <si>
    <t>ｲﾏｻﾞﾜ ﾕｳｷ</t>
  </si>
  <si>
    <t>ｵｺﾉｷﾞ ｼｭｳｺﾞ</t>
  </si>
  <si>
    <t>ｸﾎﾞﾀ ｹｲｽｹ</t>
  </si>
  <si>
    <t>ｲﾁﾊﾞ ﾘｭｳｾｲ</t>
  </si>
  <si>
    <t>ｵｹﾀﾆ ｹｲｽｹ</t>
  </si>
  <si>
    <t>ｳｼｸ ｹﾝﾔ</t>
  </si>
  <si>
    <t>ﾖｼｻﾞﾜ ﾕｳ</t>
  </si>
  <si>
    <t>ﾈｷﾞｼ ﾏｱﾔ</t>
  </si>
  <si>
    <t>ｱﾗｲ ﾕﾘﾅ</t>
  </si>
  <si>
    <t>ﾅｶｼﾞﾏ ﾓｴｶ</t>
  </si>
  <si>
    <t>ﾊｯﾄﾘ ﾋﾒｶ</t>
  </si>
  <si>
    <t>ﾜﾀﾅﾍﾞ ｼﾎ</t>
  </si>
  <si>
    <t>三浦　奈々</t>
  </si>
  <si>
    <t>ｼﾊﾞﾀ ﾓﾓｶ</t>
  </si>
  <si>
    <t>ﾓﾘｼﾞﾘ ﾐﾕ</t>
  </si>
  <si>
    <t>ｼｵﾔﾏ ｺﾄﾈ</t>
  </si>
  <si>
    <t>福田　香</t>
  </si>
  <si>
    <t>ﾀｲﾑﾚｰｽ全1組</t>
  </si>
  <si>
    <t>高崎経済大学</t>
  </si>
  <si>
    <t>ﾀｲﾑﾚｰｽ　全３組</t>
  </si>
  <si>
    <t>３　組</t>
  </si>
  <si>
    <t>赤石 来夏</t>
  </si>
  <si>
    <t xml:space="preserve">ｱｶｲｼ ﾗﾅ </t>
  </si>
  <si>
    <t>粕川ｽﾎﾟｰﾂｸﾗﾌﾞ</t>
  </si>
  <si>
    <t>池田 莉子</t>
  </si>
  <si>
    <t>ｲｹﾀﾞ ﾘｺ</t>
  </si>
  <si>
    <t>栗原 唯夏</t>
  </si>
  <si>
    <t>ｸﾘﾊﾗ ﾕｲｶ</t>
  </si>
  <si>
    <t>粕川小学校</t>
  </si>
  <si>
    <t>木村 唯愛</t>
  </si>
  <si>
    <t>ｷﾑﾗ ｲﾁｶ</t>
  </si>
  <si>
    <t>殖蓮第二小</t>
  </si>
  <si>
    <t>須永 真央</t>
  </si>
  <si>
    <t>ｽﾅｶﾞ ﾏｵ</t>
  </si>
  <si>
    <t>富岡 美羽</t>
  </si>
  <si>
    <t>ﾄﾐｵｶ ﾐｳ</t>
  </si>
  <si>
    <t>境ｸﾗﾌﾞ</t>
  </si>
  <si>
    <t>山本 知佳</t>
  </si>
  <si>
    <t>ﾔﾏﾓﾄ ﾁｶ</t>
  </si>
  <si>
    <t>加藤 世知琉</t>
  </si>
  <si>
    <t>ｶﾄｳ ｾｼﾙ</t>
  </si>
  <si>
    <t>柳 彩音</t>
  </si>
  <si>
    <t>ﾔﾅｷﾞ ｱﾔﾈ</t>
  </si>
  <si>
    <t>川島 月愛</t>
  </si>
  <si>
    <t>ｶﾜｼﾏ ﾙﾅ</t>
  </si>
  <si>
    <t>新井 笑</t>
  </si>
  <si>
    <t>ｱﾗｲ ｴﾐ</t>
  </si>
  <si>
    <t>中島 栞</t>
  </si>
  <si>
    <t>ﾅｶｼﾞﾏ ｼｵﾘ</t>
  </si>
  <si>
    <t>新井 結衣</t>
  </si>
  <si>
    <t>ｱﾗｲ ﾕｲ</t>
  </si>
  <si>
    <t>豊受小学校</t>
  </si>
  <si>
    <t>西村 瑞紀</t>
  </si>
  <si>
    <t>ﾆｼﾑﾗ ﾐｽﾞｷ</t>
  </si>
  <si>
    <t>大村 菜月</t>
  </si>
  <si>
    <t>ｵｵﾑﾗ ﾅﾂｷ</t>
  </si>
  <si>
    <t>内田 愛乃</t>
  </si>
  <si>
    <t>ｳﾁﾀﾞ ｱﾉﾝ</t>
  </si>
  <si>
    <t>久保田 優花</t>
  </si>
  <si>
    <t>竹石 莉子</t>
  </si>
  <si>
    <t>ﾀｹｲｼ ﾘｺ</t>
  </si>
  <si>
    <t>茂木 美那</t>
  </si>
  <si>
    <t>和田 優那</t>
  </si>
  <si>
    <t>ﾜﾀﾞ ﾕｳﾅ</t>
  </si>
  <si>
    <t>ｱﾗﾏｷｯｽﾞ</t>
  </si>
  <si>
    <t>大橋 礼佳</t>
  </si>
  <si>
    <t>ｵｵﾊｼ ｱﾔｶ</t>
  </si>
  <si>
    <t>山田 小夜子</t>
  </si>
  <si>
    <t>ﾔﾏﾀﾞ ｻﾖｺ</t>
  </si>
  <si>
    <t>田谷 千尋</t>
  </si>
  <si>
    <t>ﾀﾔ ﾁﾋﾛ</t>
  </si>
  <si>
    <t>茂木 華珂</t>
  </si>
  <si>
    <t>ﾓｷﾞ ﾊﾅｶ</t>
  </si>
  <si>
    <t>内田 さくら</t>
  </si>
  <si>
    <t>ｳﾁﾀﾞ ｻｸﾗ</t>
  </si>
  <si>
    <t>原田 凛音</t>
  </si>
  <si>
    <t>ﾊﾗﾀﾞ ﾘｵﾝ</t>
  </si>
  <si>
    <t>小林 明日香</t>
  </si>
  <si>
    <t>清水 一葉</t>
  </si>
  <si>
    <t>ｼﾐｽﾞ ｶｽﾞﾊ</t>
  </si>
  <si>
    <t>山野 紗幸</t>
  </si>
  <si>
    <t>ﾔﾏﾉ ｻﾕｷ</t>
  </si>
  <si>
    <t>村田 結花</t>
  </si>
  <si>
    <t>ﾑﾗﾀ ﾕｳｶ</t>
  </si>
  <si>
    <t>大島 里緒奈</t>
  </si>
  <si>
    <t>ｵｵｼﾏ ﾘｵﾅ</t>
  </si>
  <si>
    <t>高野 ひなた</t>
  </si>
  <si>
    <t>ﾀｶﾉ ﾋﾅﾀ</t>
  </si>
  <si>
    <t>神戸 まひる</t>
  </si>
  <si>
    <t>ｶﾝﾍﾞ ﾏﾋﾙ</t>
  </si>
  <si>
    <t>原田 愛来</t>
  </si>
  <si>
    <t>ﾊﾗﾀﾞ ｱｲﾅ</t>
  </si>
  <si>
    <t>設楽 陽花</t>
  </si>
  <si>
    <t>ｼﾀﾗ ﾊﾙｶ</t>
  </si>
  <si>
    <t>佐藤 ﾋｶﾙ</t>
  </si>
  <si>
    <t>ｻﾄｳ ﾋｶﾙ</t>
  </si>
  <si>
    <t>小林 志穂</t>
  </si>
  <si>
    <t>鈴木 菜奈葉</t>
  </si>
  <si>
    <t>ｽｽﾞｷ ﾅﾅﾊ</t>
  </si>
  <si>
    <t>土田 心杏</t>
  </si>
  <si>
    <t>ﾂﾁﾀﾞ ｺｺｱ</t>
  </si>
  <si>
    <t>中村 美月</t>
  </si>
  <si>
    <t>ﾅｶﾑﾗ ﾐﾂﾞｷ</t>
  </si>
  <si>
    <t>小澤 凪彩</t>
  </si>
  <si>
    <t>ｵｻﾞﾜ ﾅｷﾞｻ</t>
  </si>
  <si>
    <t>福島 紡希</t>
  </si>
  <si>
    <t>ﾌｸｼﾏ ﾂﾑｷﾞ</t>
  </si>
  <si>
    <t>野永 倖未</t>
  </si>
  <si>
    <t>菊地 亜美</t>
  </si>
  <si>
    <t>ｷｸﾁ ｱﾐ</t>
  </si>
  <si>
    <t>清水 華帆</t>
  </si>
  <si>
    <t>ｼﾐｽﾞ ｶﾎ</t>
  </si>
  <si>
    <t>野口 未優</t>
  </si>
  <si>
    <t>ﾉｸﾞﾁ ﾐﾕ</t>
  </si>
  <si>
    <t xml:space="preserve">  </t>
  </si>
  <si>
    <t>４　組</t>
  </si>
  <si>
    <t>５　組</t>
  </si>
  <si>
    <t>１３　組</t>
  </si>
  <si>
    <t>１２　組</t>
  </si>
  <si>
    <t>１１　組</t>
  </si>
  <si>
    <t>１０　組</t>
  </si>
  <si>
    <t>６　組</t>
  </si>
  <si>
    <t>７　組</t>
  </si>
  <si>
    <t>８　組</t>
  </si>
  <si>
    <t>９　組</t>
  </si>
  <si>
    <t>ﾀｲﾑﾚｰｽ全１３組</t>
  </si>
  <si>
    <t>草野木乃花</t>
  </si>
  <si>
    <t>ｸｻﾉ ｺﾉｶ</t>
  </si>
  <si>
    <t>坂本　嶺花</t>
  </si>
  <si>
    <t>ｻｶﾓﾄ ﾚｲｶ</t>
  </si>
  <si>
    <t>伊藤　理帆</t>
  </si>
  <si>
    <t>ｲﾄｳ ﾘﾎ</t>
  </si>
  <si>
    <t>政木　莉子</t>
  </si>
  <si>
    <t>ﾏｻｷ ﾘｺ</t>
  </si>
  <si>
    <t>新井　  栞</t>
  </si>
  <si>
    <t>ｱﾗｲ ｼｵﾘ</t>
  </si>
  <si>
    <t>下田　菜月</t>
  </si>
  <si>
    <t>ｼﾓﾀﾞ ﾅﾂｷ</t>
  </si>
  <si>
    <t>藤見　朱音</t>
  </si>
  <si>
    <t>ﾌｼﾞﾐ ｱｶﾈ</t>
  </si>
  <si>
    <t>小茂田結奈</t>
  </si>
  <si>
    <t>秋間　絵允</t>
  </si>
  <si>
    <t>ｱｷﾏ ｴﾐ</t>
  </si>
  <si>
    <t>佐藤日向子</t>
  </si>
  <si>
    <t>横堀　愛莉</t>
  </si>
  <si>
    <t>ﾖｺﾎﾞﾘ ｱｲﾘ</t>
  </si>
  <si>
    <t>小林明日香</t>
  </si>
  <si>
    <t>桐生　茂奈</t>
  </si>
  <si>
    <t>ｷﾘｭｳ ﾓﾅ</t>
  </si>
  <si>
    <t>吉田　華梨</t>
  </si>
  <si>
    <t>生形　ミユ</t>
  </si>
  <si>
    <t>ｳﾌﾞｶﾀ ﾐﾕ</t>
  </si>
  <si>
    <t>白田　  楓</t>
  </si>
  <si>
    <t>ｼﾛﾀ ｶｴﾃﾞ</t>
  </si>
  <si>
    <t>松井　七星</t>
  </si>
  <si>
    <t>ﾏﾂｲ ﾅﾅｾ</t>
  </si>
  <si>
    <t>杉浦  詩乃</t>
  </si>
  <si>
    <t>ｽｷﾞｳﾗ ｼﾉ</t>
  </si>
  <si>
    <t>第三中学校</t>
  </si>
  <si>
    <t>秋山　瑠奈</t>
  </si>
  <si>
    <t>ｱｷﾔﾏ ﾙﾅ</t>
  </si>
  <si>
    <t>田西  彩華</t>
  </si>
  <si>
    <t>ﾀﾉｼ ｱﾔｶ</t>
  </si>
  <si>
    <t>金子はるか</t>
  </si>
  <si>
    <t>ｶﾈｺ ﾊﾙｶ</t>
  </si>
  <si>
    <t>渋沢　麻衣</t>
  </si>
  <si>
    <t>亀井　胡桃</t>
  </si>
  <si>
    <t>ｶﾒｲ ｸﾙﾐ</t>
  </si>
  <si>
    <t>金子    聖</t>
  </si>
  <si>
    <t>ｶﾈｺ ｱｷﾗ</t>
  </si>
  <si>
    <t>第一中学校</t>
  </si>
  <si>
    <t>萩原 宙</t>
  </si>
  <si>
    <t>ﾊｷﾞﾜﾗ ﾙﾅ</t>
  </si>
  <si>
    <t>松本　衣理</t>
  </si>
  <si>
    <t>田島　千優</t>
  </si>
  <si>
    <t>阿佐美柚衣</t>
  </si>
  <si>
    <t>ｱｻﾞﾐ ﾕｲ</t>
  </si>
  <si>
    <t>松本　琉花</t>
  </si>
  <si>
    <t>ﾏﾂﾓﾄ ﾙｶ</t>
  </si>
  <si>
    <t>及川　歩美</t>
  </si>
  <si>
    <t>ｲﾉｳｴ ﾚｲﾅ</t>
  </si>
  <si>
    <t>渡邉　結南</t>
  </si>
  <si>
    <t>ﾜﾀﾅﾍﾞ ﾕｲﾅ</t>
  </si>
  <si>
    <t>坂本　菜緖</t>
  </si>
  <si>
    <t>井上  怜奏</t>
  </si>
  <si>
    <t>尾滝  七海</t>
  </si>
  <si>
    <t>ｵﾀｷ ﾅﾅﾐ</t>
  </si>
  <si>
    <t>宮郷中学校</t>
  </si>
  <si>
    <t>吉田　真望</t>
  </si>
  <si>
    <t>ｶﾝｼｺ ｱﾚｸｻﾝﾄﾞﾗ</t>
  </si>
  <si>
    <t>ｱｽﾞｰﾙ ｱﾘﾔ</t>
  </si>
  <si>
    <t>萩原  百香</t>
  </si>
  <si>
    <t>ﾊｷﾞﾜﾗ ﾓﾓｶ</t>
  </si>
  <si>
    <t>山田  羽妙</t>
  </si>
  <si>
    <t>ﾔﾏﾀﾞ ｳﾀ</t>
  </si>
  <si>
    <t>田中　詩乃</t>
  </si>
  <si>
    <t>ﾀﾅｶ ｼﾉ</t>
  </si>
  <si>
    <t>渡辺ゆり佳</t>
  </si>
  <si>
    <t>ﾜﾀﾅﾍﾞ ﾕﾘｶ</t>
  </si>
  <si>
    <t>増田  りさ</t>
  </si>
  <si>
    <t>ﾏｽﾀﾞ ﾘｻ</t>
  </si>
  <si>
    <t>田沼　未帆</t>
  </si>
  <si>
    <t>吉野　紗希</t>
  </si>
  <si>
    <t>荻原    温</t>
  </si>
  <si>
    <t>ｵｷﾞﾊﾗ ﾊﾙ</t>
  </si>
  <si>
    <t>武井  莉子</t>
  </si>
  <si>
    <t>ﾀｹｲ ﾘｺ</t>
  </si>
  <si>
    <t>大貫　芽依</t>
  </si>
  <si>
    <t>ｵｵﾇｷ ﾒｲ</t>
  </si>
  <si>
    <t>若林  歩花</t>
  </si>
  <si>
    <t>ﾜｶﾊﾞﾔｼ ｱﾕｶ</t>
  </si>
  <si>
    <t>大隅　千聖</t>
  </si>
  <si>
    <t>渡邉　瑞稀</t>
  </si>
  <si>
    <t>國安真由子</t>
  </si>
  <si>
    <t>ｸﾆﾔｽ ﾏﾕｺ</t>
  </si>
  <si>
    <t>樋下田琉里</t>
  </si>
  <si>
    <t>ﾋｹﾞﾀ ﾙﾘ</t>
  </si>
  <si>
    <t>船津　和未</t>
  </si>
  <si>
    <t>吉野璃里香</t>
  </si>
  <si>
    <t>小林なな子</t>
  </si>
  <si>
    <t>竹沢　奈穂</t>
  </si>
  <si>
    <t>小暮　  綾</t>
  </si>
  <si>
    <t>関田  紀子</t>
  </si>
  <si>
    <t>ｾｷﾀ ｷｺ</t>
  </si>
  <si>
    <t>飯塚    菫</t>
  </si>
  <si>
    <t>尾澤  知穂</t>
  </si>
  <si>
    <t>ｵｻﾞﾜ ﾁﾎ</t>
  </si>
  <si>
    <t>越替ひかる</t>
  </si>
  <si>
    <t>ｺｼｶﾞｴ ﾋｶﾙ</t>
  </si>
  <si>
    <t>蓮沼  桃加</t>
  </si>
  <si>
    <t>ﾊｽﾇﾏ ﾓﾓｶ</t>
  </si>
  <si>
    <t>勝山  玲衣</t>
  </si>
  <si>
    <t>ｶﾂﾔﾏ ﾚｲ</t>
  </si>
  <si>
    <t>髙野    栞</t>
  </si>
  <si>
    <t>ﾀｶﾉ ｼｵﾘ</t>
  </si>
  <si>
    <t>神坂  桜子</t>
  </si>
  <si>
    <t>ｶﾐｻｶ ｻｸﾗｺ</t>
  </si>
  <si>
    <t>星野萌々子</t>
  </si>
  <si>
    <t>山崎  彩乃</t>
  </si>
  <si>
    <t>ﾔﾏｻﾞｷ ｱﾔﾉ</t>
  </si>
  <si>
    <t>齋藤このか</t>
  </si>
  <si>
    <t>千吉良明花</t>
  </si>
  <si>
    <t>ﾁｷﾞﾗ ﾒｲｶ</t>
  </si>
  <si>
    <t>渡部    雅</t>
  </si>
  <si>
    <t>鹿沼いつき</t>
  </si>
  <si>
    <t>ｶﾇﾏ ｲﾂｷ</t>
  </si>
  <si>
    <t>阿部美友菜</t>
  </si>
  <si>
    <t>ｱﾍﾞ ﾐﾕﾅ</t>
  </si>
  <si>
    <t>仲地    雪</t>
  </si>
  <si>
    <t>ﾅｶﾁ ﾕｷ</t>
  </si>
  <si>
    <t>髙田　実優</t>
  </si>
  <si>
    <t>親松  未空</t>
  </si>
  <si>
    <t>ｵﾔﾏﾂ ﾐｸ</t>
  </si>
  <si>
    <t>女子小学生８００ｍ</t>
  </si>
  <si>
    <t>ﾀｲﾑﾚｰｽ　全２組</t>
  </si>
  <si>
    <t>齋藤　美保</t>
  </si>
  <si>
    <t>ｻｲﾄｳ ﾐﾎ</t>
  </si>
  <si>
    <t>伊勢崎商業</t>
  </si>
  <si>
    <t>荒木　愛実</t>
  </si>
  <si>
    <t>ｱﾗｷ ﾏﾅﾐ</t>
  </si>
  <si>
    <t>松村　有沙</t>
  </si>
  <si>
    <t>ﾏﾂﾑﾗ ｱﾘｻ</t>
  </si>
  <si>
    <t>育英高校</t>
  </si>
  <si>
    <t>佐瀬 萌生</t>
  </si>
  <si>
    <t>ｻｾ ﾓｴﾐ</t>
  </si>
  <si>
    <t>新潟産大付属高校</t>
  </si>
  <si>
    <t>根岸　真彩</t>
  </si>
  <si>
    <t>森尻　美優</t>
  </si>
  <si>
    <t>健大高崎高</t>
  </si>
  <si>
    <t>飯田　実玖</t>
  </si>
  <si>
    <t>ｲｲﾀﾞ ﾐｸ</t>
  </si>
  <si>
    <t>水城高校</t>
  </si>
  <si>
    <t>田中　里佳</t>
  </si>
  <si>
    <t>ﾀﾅｶ ﾘｶ</t>
  </si>
  <si>
    <t>鴫　花織</t>
  </si>
  <si>
    <t>ｼｷﾞ ｶｵﾘ</t>
  </si>
  <si>
    <t>柴田  桃花</t>
  </si>
  <si>
    <t>吉田　有紗</t>
  </si>
  <si>
    <t>ﾖｼﾀﾞ ｱﾘｻ</t>
  </si>
  <si>
    <t>小髙　夏綺</t>
  </si>
  <si>
    <t>ｵﾀﾞｶ ﾅﾂｷ</t>
  </si>
  <si>
    <t>小松　咲雪</t>
  </si>
  <si>
    <t>ｺﾏﾂ ｻﾕｷ</t>
  </si>
  <si>
    <t>永木  里沙</t>
  </si>
  <si>
    <t>鈴木　美歩</t>
  </si>
  <si>
    <t>ｽｽﾞｷ ﾐﾎ</t>
  </si>
  <si>
    <t>大山　えりな</t>
  </si>
  <si>
    <t>ｵｵﾔﾏ ｴﾘﾅ</t>
  </si>
  <si>
    <t>阿久津　美咲</t>
  </si>
  <si>
    <t>ｱｸﾂ ﾐｻｷ</t>
  </si>
  <si>
    <t>室伏  杏花里</t>
  </si>
  <si>
    <t>ﾑﾛﾌｼ ｱｶﾘ</t>
  </si>
  <si>
    <t>渡部  志保</t>
  </si>
  <si>
    <t>森田  歩美</t>
  </si>
  <si>
    <t>ﾓﾘﾀ ｱﾕﾐ</t>
  </si>
  <si>
    <t>佐藤　真帆</t>
  </si>
  <si>
    <t>杉村　葵</t>
  </si>
  <si>
    <t>ｽｷﾞﾑﾗ ｱｵｲ</t>
  </si>
  <si>
    <t>仁平　芽生</t>
  </si>
  <si>
    <t>ﾆﾍｲ ﾒﾊﾞｴ</t>
  </si>
  <si>
    <t>広瀬あずさ</t>
  </si>
  <si>
    <t>ﾋﾛｾｱｽﾞｻ</t>
  </si>
  <si>
    <t>小堀史佳</t>
  </si>
  <si>
    <t>ｺﾎﾞﾘﾌﾐｶ</t>
  </si>
  <si>
    <t>ｱﾏﾊ ｱﾔｶ</t>
  </si>
  <si>
    <t>小笠原  楓</t>
  </si>
  <si>
    <t>江口  沙羅</t>
  </si>
  <si>
    <t>ｴｸﾞﾁ ｻﾗ</t>
  </si>
  <si>
    <t>平山　絵梨</t>
  </si>
  <si>
    <t>川瀬  紫織</t>
  </si>
  <si>
    <t>ｶﾜｾ ｼｵﾘ</t>
  </si>
  <si>
    <t>小井戸　涼</t>
  </si>
  <si>
    <t>ｺｲﾄﾞ ﾘｮｳ</t>
  </si>
  <si>
    <t>三ツ木桃香</t>
  </si>
  <si>
    <t>ﾐﾂｷﾞﾓﾓｶ</t>
  </si>
  <si>
    <t>渋谷  未来</t>
  </si>
  <si>
    <t>ｼﾌﾞﾔ ﾐｸ</t>
  </si>
  <si>
    <t>ｵｵｼﾞ ﾏｵ</t>
  </si>
  <si>
    <t>須藤　咲帆</t>
  </si>
  <si>
    <t>ｽﾄｳ ｻｷﾎ</t>
  </si>
  <si>
    <t>元田　花瑠</t>
  </si>
  <si>
    <t>ﾓﾄﾀﾞ ﾊﾙ</t>
  </si>
  <si>
    <t>菊池  杏梨</t>
  </si>
  <si>
    <t>ｷｸﾁ ｱﾝﾘ</t>
  </si>
  <si>
    <t>久保田杏子</t>
  </si>
  <si>
    <t>ｸﾎﾞﾀ ｷｮｳｺ</t>
  </si>
  <si>
    <t>仲宗根瑠香</t>
  </si>
  <si>
    <t>ﾅｶｿﾈ ﾙｶ</t>
  </si>
  <si>
    <t>寺山愛衣加</t>
  </si>
  <si>
    <t>ﾃﾗﾔﾏ ｱｲｶ</t>
  </si>
  <si>
    <t>岩崎  桃子</t>
  </si>
  <si>
    <t>ｲﾜｻｷ ﾓﾓｺ</t>
  </si>
  <si>
    <t>瀧澤　彩音</t>
  </si>
  <si>
    <t>ﾀｷｻﾞﾜ ｱﾔﾈ</t>
  </si>
  <si>
    <t>三輪　桃子</t>
  </si>
  <si>
    <t>ﾐﾜ ﾓﾓｺ</t>
  </si>
  <si>
    <t>高橋　千鶴</t>
  </si>
  <si>
    <t>ﾀｶﾊｼ ﾁﾂﾞﾙ</t>
  </si>
  <si>
    <t>小林英里香</t>
  </si>
  <si>
    <t>ｺﾊﾞﾔｼ ｴﾘｶ</t>
  </si>
  <si>
    <t>富岡  紗子</t>
  </si>
  <si>
    <t>ﾄﾐｵｶ ｻｺ</t>
  </si>
  <si>
    <t>須藤    葵</t>
  </si>
  <si>
    <t>ｽﾄｳ ｱｵｲ</t>
  </si>
  <si>
    <t>関川  真由</t>
  </si>
  <si>
    <t>ｾｷｶﾞﾜ ﾏﾕ</t>
  </si>
  <si>
    <t>長岡  瑞帆</t>
  </si>
  <si>
    <t>ﾅｶﾞｵｶ ﾐｽﾞﾎ</t>
  </si>
  <si>
    <t>福島  茜音</t>
  </si>
  <si>
    <t>ﾌｸｼﾏ ｱｶﾈ</t>
  </si>
  <si>
    <t>根岸　奈槻</t>
  </si>
  <si>
    <t>ﾈｷﾞｼ ﾅﾂｷ</t>
  </si>
  <si>
    <t>千勝　紫音</t>
  </si>
  <si>
    <t>ﾁｶﾂ ｼｵﾝ</t>
  </si>
  <si>
    <t>岩﨑  未結</t>
  </si>
  <si>
    <t>ｲﾜｻｷ ﾐﾕｳ</t>
  </si>
  <si>
    <t>服部　姫華</t>
  </si>
  <si>
    <t>磯田　有咲</t>
  </si>
  <si>
    <t>ｲｿﾀﾞ ｱﾘｻ</t>
  </si>
  <si>
    <t>齋藤　愛果</t>
  </si>
  <si>
    <t>ｻｲﾄｳ ﾏﾅｶ</t>
  </si>
  <si>
    <t>筑井　  萌</t>
  </si>
  <si>
    <t>ﾁｸｲ ﾓｴ</t>
  </si>
  <si>
    <t>吉野 紗枝</t>
  </si>
  <si>
    <t>ﾖｼﾉ ｻｴ</t>
  </si>
  <si>
    <t>塩山　琴音</t>
  </si>
  <si>
    <t>八木　麻衣香</t>
  </si>
  <si>
    <t>ﾔｷﾞ ﾏｲｶ</t>
  </si>
  <si>
    <t>大路 真央</t>
  </si>
  <si>
    <t>吉澤  璃音</t>
  </si>
  <si>
    <t>ﾖｼｻﾞﾜ ﾘｵﾝ</t>
  </si>
  <si>
    <t>中島　萌香</t>
  </si>
  <si>
    <t>川端  朋歩</t>
  </si>
  <si>
    <t>ｶﾜﾊﾞﾀ ﾄﾓﾎ</t>
  </si>
  <si>
    <t>田中  美緒</t>
  </si>
  <si>
    <t>ﾀﾅｶ ﾐｵ</t>
  </si>
  <si>
    <t>津吹 夏美</t>
  </si>
  <si>
    <t>ﾂﾌﾞｷﾅﾂﾐ</t>
  </si>
  <si>
    <t>地田  友香</t>
  </si>
  <si>
    <t>ﾁﾀﾞ ﾄﾓｶ</t>
  </si>
  <si>
    <t>山田 美慶</t>
  </si>
  <si>
    <t>ﾔﾏﾀﾞ ﾐﾉﾘ</t>
  </si>
  <si>
    <t>細谷  遥香</t>
  </si>
  <si>
    <t>ﾎｿﾔ ﾊﾙｶ</t>
  </si>
  <si>
    <t>大塚  日和</t>
  </si>
  <si>
    <t>ｵｵﾂｶ ﾋﾖﾘ</t>
  </si>
  <si>
    <t>岡村美桜暖</t>
  </si>
  <si>
    <t>ｵｶﾑﾗ ﾐｵﾝ</t>
  </si>
  <si>
    <t>新井　友梨奈</t>
  </si>
  <si>
    <t>相澤 幸枝</t>
  </si>
  <si>
    <t>ｱｲｻﾞﾜ ﾕｷｴ</t>
  </si>
  <si>
    <t>RUNS</t>
  </si>
  <si>
    <t>関口　美都</t>
  </si>
  <si>
    <t>ｾｷｸﾞﾁ ﾐﾄ</t>
  </si>
  <si>
    <t>倉澤 南</t>
  </si>
  <si>
    <t>染谷 美久</t>
  </si>
  <si>
    <t>ｿﾒﾔﾐｸ</t>
  </si>
  <si>
    <t>平山 ほのか</t>
  </si>
  <si>
    <t>ﾋﾗﾔﾏﾎﾉｶ</t>
  </si>
  <si>
    <t>菊地 広華</t>
  </si>
  <si>
    <t>ｷｸﾁﾋﾛｶ</t>
  </si>
  <si>
    <t>長部 果穂</t>
  </si>
  <si>
    <t>ｵｻﾍﾞ ｶﾎ</t>
  </si>
  <si>
    <t>中島　侃</t>
  </si>
  <si>
    <t>ﾅｶｼﾏ ﾀﾉｼ</t>
  </si>
  <si>
    <t>熊谷女子高校</t>
  </si>
  <si>
    <t>清水 怜旺奈</t>
  </si>
  <si>
    <t>ｼﾐｽﾞ ﾚｵﾅ</t>
  </si>
  <si>
    <t>中島 圭人</t>
  </si>
  <si>
    <t>ﾅｶｼﾞﾏ ｹｲﾄ</t>
  </si>
  <si>
    <t>野本　圭輔</t>
  </si>
  <si>
    <t>ﾉﾓﾄ ｹｲｽｹ</t>
  </si>
  <si>
    <t>杉原 大斗</t>
  </si>
  <si>
    <t>ｽｷﾞﾊﾗ ﾀﾞｲﾄ</t>
  </si>
  <si>
    <t>安東 明日夢</t>
  </si>
  <si>
    <t>ｱﾝﾄｳ ｱｽﾑ</t>
  </si>
  <si>
    <t>池田 力哉</t>
  </si>
  <si>
    <t>ｲｹﾀﾞ ﾘｷﾔ</t>
  </si>
  <si>
    <t>ﾀｶﾊｼ ﾃﾝｶｲ</t>
  </si>
  <si>
    <t>渋澤 慶平</t>
  </si>
  <si>
    <t>ｼﾌﾞｻﾜ ｷｮｳﾍｲ</t>
  </si>
  <si>
    <t>糸井 大貴</t>
  </si>
  <si>
    <t>ｲﾄｲ ﾀﾞｲｷ</t>
  </si>
  <si>
    <t>吉田 旭</t>
  </si>
  <si>
    <t>ﾖｼﾀﾞ ｱｻﾋ</t>
  </si>
  <si>
    <t>富田 琉仁</t>
  </si>
  <si>
    <t>ﾄﾐﾀ ﾙｲﾄ</t>
  </si>
  <si>
    <t>面田 拓輝</t>
  </si>
  <si>
    <t>ｵﾓﾀﾞ ﾋﾛｷ</t>
  </si>
  <si>
    <t>和田 莉央</t>
  </si>
  <si>
    <t>ﾜﾀﾞ ﾘｵ</t>
  </si>
  <si>
    <t>大塚 蒼</t>
  </si>
  <si>
    <t>ｵｵﾂｶ ｿｳ</t>
  </si>
  <si>
    <t>新井 虎次郎</t>
  </si>
  <si>
    <t>ｱﾗｲ ｺｼﾞﾛｳ</t>
  </si>
  <si>
    <t>吉澤 優</t>
  </si>
  <si>
    <t>松島 竣成</t>
  </si>
  <si>
    <t>ﾏﾂｼﾏ ｼｭﾝｾｲ</t>
  </si>
  <si>
    <t>ｵｺﾉｷﾞ ﾘﾝﾀﾛｳ</t>
  </si>
  <si>
    <t>ﾀｲﾑﾚｰｽ全４組</t>
  </si>
  <si>
    <t>３組</t>
  </si>
  <si>
    <t>４組</t>
  </si>
  <si>
    <t>梅澤 遥</t>
  </si>
  <si>
    <t>ｳﾒｻﾞﾜ ﾊﾙ</t>
  </si>
  <si>
    <t>岩野　倖大</t>
  </si>
  <si>
    <t>ｲﾜﾉ ｺｳﾀ</t>
  </si>
  <si>
    <t>柳 咲吾</t>
  </si>
  <si>
    <t>ﾔﾅｷﾞ ｼｮｳｺﾞ</t>
  </si>
  <si>
    <t>櫻井 佑樹</t>
  </si>
  <si>
    <t>ｻｸﾗｲ ﾕｳｷ</t>
  </si>
  <si>
    <t>加藤 耕平</t>
  </si>
  <si>
    <t>ｶﾄｳ ｺｳﾍｲ</t>
  </si>
  <si>
    <t>松村 息吹</t>
  </si>
  <si>
    <t>ﾏﾂﾑﾗ ｲﾌﾞｷ</t>
  </si>
  <si>
    <t>原島 凛輝斗</t>
  </si>
  <si>
    <t>ﾊﾗｼﾏ ﾘｷﾄ</t>
  </si>
  <si>
    <t>ｶｻﾊﾗ ｷｻﾞｼ</t>
  </si>
  <si>
    <t>柴野 翔斗</t>
  </si>
  <si>
    <t>ｼﾊﾞﾉ ｼｮｳﾄ</t>
  </si>
  <si>
    <t>松山 大空</t>
  </si>
  <si>
    <t>ﾏﾂﾔﾏ ｿﾗ</t>
  </si>
  <si>
    <t>茂木 勇希</t>
  </si>
  <si>
    <t>ﾓﾃｷﾞ ﾕｳｷ</t>
  </si>
  <si>
    <t>ﾌｸﾀﾞ ﾀｸﾐ</t>
  </si>
  <si>
    <t>ｲｼﾀﾞ ｹｲ</t>
  </si>
  <si>
    <t>北爪 悠太</t>
  </si>
  <si>
    <t>ｷﾀﾂﾞﾒ ﾕｳﾀ</t>
  </si>
  <si>
    <t>芝﨑 来</t>
  </si>
  <si>
    <t>ｼﾊﾞｻｷ ﾗｲ</t>
  </si>
  <si>
    <t>徳江 啓太</t>
  </si>
  <si>
    <t>ﾄｸｴ ｹｲﾀ</t>
  </si>
  <si>
    <t>須藤 寛斗</t>
  </si>
  <si>
    <t>ｽﾄｳ ﾋﾛﾄ</t>
  </si>
  <si>
    <t>影山 叶歩</t>
  </si>
  <si>
    <t>ｶｹﾞﾔﾏ ﾄｱ</t>
  </si>
  <si>
    <t>三井田 陸音</t>
  </si>
  <si>
    <t>ﾐｲﾀﾞ ﾘｸﾄ</t>
  </si>
  <si>
    <t>殖蓮小</t>
  </si>
  <si>
    <t>久保田 寛太</t>
  </si>
  <si>
    <t>ｸﾎﾞﾀ ｶﾝﾀ</t>
  </si>
  <si>
    <t>小此木 秀梧</t>
  </si>
  <si>
    <t>石橋 大晟</t>
  </si>
  <si>
    <t>ｲｼﾊﾞｼ ﾀｲｾｲ</t>
  </si>
  <si>
    <t>関口 岬</t>
  </si>
  <si>
    <t>ｾｷｸﾞﾁ ﾐｻｷ</t>
  </si>
  <si>
    <t>古川 京介</t>
  </si>
  <si>
    <t>ﾌﾙｶﾜ ｷｮｳｽｹ</t>
  </si>
  <si>
    <t>松丸 健太朗</t>
  </si>
  <si>
    <t>ﾏﾂﾏﾙ ｹﾝﾀﾛｳ</t>
  </si>
  <si>
    <t>一場 琉聖</t>
  </si>
  <si>
    <t>清水 希良</t>
  </si>
  <si>
    <t>ｼﾐｽﾞ ｷﾗ</t>
  </si>
  <si>
    <t>細川 翔太</t>
  </si>
  <si>
    <t>ﾎｿｶﾜ ｼｮｳﾀ</t>
  </si>
  <si>
    <t>小野 洵平</t>
  </si>
  <si>
    <t>ｵﾉ ｼﾞｭﾝﾍﾟｲ</t>
  </si>
  <si>
    <t>７組</t>
  </si>
  <si>
    <t>６組</t>
  </si>
  <si>
    <t>ﾀｲﾑﾚｰｽ全７組</t>
  </si>
  <si>
    <t>野本　遥希</t>
  </si>
  <si>
    <t>ﾉﾓﾄ ﾊﾙｷ</t>
  </si>
  <si>
    <t>西野　　駿</t>
  </si>
  <si>
    <t>ﾆｼﾉ ｼｭﾝ</t>
  </si>
  <si>
    <t>新井  大騎</t>
  </si>
  <si>
    <t>ｱﾗｲ ﾀｲｷ</t>
  </si>
  <si>
    <t>第三中学校</t>
  </si>
  <si>
    <t>服部　稀良</t>
  </si>
  <si>
    <t>ﾊｯﾄﾘ ｷﾗ</t>
  </si>
  <si>
    <t>齋藤  貴大</t>
  </si>
  <si>
    <t>ｻｲﾄｳ ﾀｶﾋﾛ</t>
  </si>
  <si>
    <t>安藤　裕歩</t>
  </si>
  <si>
    <t>ｱﾝﾄﾞｳ ﾋﾛﾑ</t>
  </si>
  <si>
    <t>野口　大雅</t>
  </si>
  <si>
    <t>ﾉｸﾞﾁ ﾀｲｶﾞ</t>
  </si>
  <si>
    <t>網岡　魁斗</t>
  </si>
  <si>
    <t>ｱﾐｵｶ ｶｲﾄ</t>
  </si>
  <si>
    <t>狩野　凌希</t>
  </si>
  <si>
    <t>ｶﾉｳ ﾘｮｳｷ</t>
  </si>
  <si>
    <t>川名　拓空</t>
  </si>
  <si>
    <t>ｶﾜﾅ ﾀｸ</t>
  </si>
  <si>
    <t>柴田  海音</t>
  </si>
  <si>
    <t>ｼﾊﾞﾀ ｶｲﾄ</t>
  </si>
  <si>
    <t>髙橋光太郎</t>
  </si>
  <si>
    <t>ﾀｶﾊｼ ｺｳﾀﾛｳ</t>
  </si>
  <si>
    <t>桶谷　圭佑</t>
  </si>
  <si>
    <t>齋藤　蒼雅</t>
  </si>
  <si>
    <t>ｻｲﾄｳ ｿｳﾏ</t>
  </si>
  <si>
    <t>高橋    司</t>
  </si>
  <si>
    <t>ﾀｶﾊｼ ﾂｶｻ</t>
  </si>
  <si>
    <t>川上　雄大</t>
  </si>
  <si>
    <t>ｶﾜｶﾐ ﾕｳﾀﾞｲ</t>
  </si>
  <si>
    <t>須田  琉星</t>
  </si>
  <si>
    <t>ｽﾀﾞ ﾘｭｳｾｲ</t>
  </si>
  <si>
    <t>立川　魁斗</t>
  </si>
  <si>
    <t>ﾀﾁｶﾜ ｶｲﾄ</t>
  </si>
  <si>
    <t>今澤　悠輝</t>
  </si>
  <si>
    <t>加藤  陸渡</t>
  </si>
  <si>
    <t>ｶﾄｳ ﾘｸﾄ</t>
  </si>
  <si>
    <t>上田　一輝</t>
  </si>
  <si>
    <t>岡部　  翔</t>
  </si>
  <si>
    <t>金子　  烈</t>
  </si>
  <si>
    <t>須田　  樹</t>
  </si>
  <si>
    <t>ｽﾀﾞ ﾀﾂｷ</t>
  </si>
  <si>
    <t>新山　令麻</t>
  </si>
  <si>
    <t>井上  椋太</t>
  </si>
  <si>
    <t>ｲﾉｳｴ ﾘｮｳﾀ</t>
  </si>
  <si>
    <t>榎園  翔海</t>
  </si>
  <si>
    <t>ｴﾉｷｿﾞﾉ ｼｮｳ</t>
  </si>
  <si>
    <t>中島　聖夜</t>
  </si>
  <si>
    <t>足尾　  遼</t>
  </si>
  <si>
    <t>ｱｼｵ ﾘｮｳ</t>
  </si>
  <si>
    <t>櫻井  悠人</t>
  </si>
  <si>
    <t>ｻｸﾗｲ ﾕｳﾄ</t>
  </si>
  <si>
    <t>濱口　勇人</t>
  </si>
  <si>
    <t>佐藤  壮太</t>
  </si>
  <si>
    <t>ｻﾄｳ ｿｳﾀ</t>
  </si>
  <si>
    <t>久保田圭亮</t>
  </si>
  <si>
    <t>松尾  亮佑</t>
  </si>
  <si>
    <t>ﾏﾂｵ ﾘｮｳｽｹ</t>
  </si>
  <si>
    <t>藤井    蓮</t>
  </si>
  <si>
    <t>ﾌｼﾞｲ ﾚﾝ</t>
  </si>
  <si>
    <t>多賀堂龍尋</t>
  </si>
  <si>
    <t>ﾀｶﾞﾄﾞｳ ﾘｭｳｼﾞﾝ</t>
  </si>
  <si>
    <t>吉田  太雅</t>
  </si>
  <si>
    <t>ﾖｼﾀﾞ ﾀｲｶﾞ</t>
  </si>
  <si>
    <t>安田  貴裕</t>
  </si>
  <si>
    <t>ﾔｽﾀﾞ ﾀｶﾋﾛ</t>
  </si>
  <si>
    <t>坂田  凌大</t>
  </si>
  <si>
    <t>ｻｶﾀ ﾘｮｳﾀ</t>
  </si>
  <si>
    <t>萩原 沙哉隼</t>
  </si>
  <si>
    <t>ﾊｷﾞﾜﾗ ｻﾔﾄ</t>
  </si>
  <si>
    <t>丸山　歩夢</t>
  </si>
  <si>
    <t>伊藤  俊明</t>
  </si>
  <si>
    <t>ｲﾄｳ ﾄｼｱｷ</t>
  </si>
  <si>
    <t>石田奈緒弥</t>
  </si>
  <si>
    <t>ｲｼﾀﾞ ﾅｵﾔ</t>
  </si>
  <si>
    <t>木村  夏貴</t>
  </si>
  <si>
    <t>ｷﾑﾗ ﾅﾂｷ</t>
  </si>
  <si>
    <t>早川　倫弘</t>
  </si>
  <si>
    <t>川田　龍芽</t>
  </si>
  <si>
    <t>横山　　諒</t>
  </si>
  <si>
    <t>野本　威希</t>
  </si>
  <si>
    <t>清水　貴史</t>
  </si>
  <si>
    <t>山本  憲慎</t>
  </si>
  <si>
    <t>ﾔﾏﾓﾄ ｹﾝｼﾝ</t>
  </si>
  <si>
    <t>須永　聖也</t>
  </si>
  <si>
    <t>須永　翔也</t>
  </si>
  <si>
    <t>新井  達也</t>
  </si>
  <si>
    <t>ｱﾗｲ ﾀﾂﾔ</t>
  </si>
  <si>
    <t>恩田  颯人</t>
  </si>
  <si>
    <t>ｵﾝﾀﾞ ﾊﾔﾄ</t>
  </si>
  <si>
    <t>岩瀬  貴也</t>
  </si>
  <si>
    <t>ｲﾜｾ ﾀｶﾔ</t>
  </si>
  <si>
    <t>宮崎晃司</t>
  </si>
  <si>
    <t>ﾐﾔｻﾞｷｺｳｼﾞ</t>
  </si>
  <si>
    <t>水戸工業高校</t>
  </si>
  <si>
    <t>内田　望斗</t>
  </si>
  <si>
    <t>ｳﾁﾀﾞ ﾎｸﾄ</t>
  </si>
  <si>
    <t>川島  惇</t>
  </si>
  <si>
    <t>ｶﾜｼﾏ ｼﾞｭﾝ</t>
  </si>
  <si>
    <t>横尾  直磨</t>
  </si>
  <si>
    <t>ﾖｺｵ ﾅｵﾏ</t>
  </si>
  <si>
    <t>飯塚 大輔</t>
  </si>
  <si>
    <t>ｲｲﾂﾞｶ ﾀﾞｲｽｹ</t>
  </si>
  <si>
    <t>ﾍﾞｱﾘｽRC</t>
  </si>
  <si>
    <t>国友　晴信</t>
  </si>
  <si>
    <t>ｸﾆﾄﾓ ﾊﾙﾉﾌﾞ</t>
  </si>
  <si>
    <t>前橋高校</t>
  </si>
  <si>
    <t>和田　侑也</t>
  </si>
  <si>
    <t xml:space="preserve">ﾜﾀﾞ ﾕｳﾔ </t>
  </si>
  <si>
    <t>山田  真也</t>
  </si>
  <si>
    <t>ﾔﾏﾀﾞ ｼﾝﾔ</t>
  </si>
  <si>
    <t>中島　洋哉</t>
  </si>
  <si>
    <t>ﾅｶｼﾞﾏ ﾋﾛﾔ</t>
  </si>
  <si>
    <t>鈴木  翔太</t>
  </si>
  <si>
    <t>ｽｽﾞｷ ｼｮｳﾀ</t>
  </si>
  <si>
    <t>福井　一真</t>
  </si>
  <si>
    <t>ﾌｸｲ ｶｽﾞﾏ</t>
  </si>
  <si>
    <t>石塚一成</t>
  </si>
  <si>
    <t>ｲｼﾂｶｶｽﾞｼｹﾞ</t>
  </si>
  <si>
    <t>茨木陸協</t>
  </si>
  <si>
    <t>猪俣　陽輔</t>
  </si>
  <si>
    <t>ｲﾉﾏﾀ ﾖｳｽｹ</t>
  </si>
  <si>
    <t>髙橋  優雅</t>
  </si>
  <si>
    <t>大中  藍斗</t>
  </si>
  <si>
    <t>ｵｵﾅｶ ｱｲﾄ</t>
  </si>
  <si>
    <t>青木  涼哉</t>
  </si>
  <si>
    <t>ｱｵｷ ﾘｮｳﾔ</t>
  </si>
  <si>
    <t>只木 悠太</t>
  </si>
  <si>
    <t>ﾀﾀﾞｷ ﾕｳﾀ</t>
  </si>
  <si>
    <t>関学大</t>
  </si>
  <si>
    <t>吉田　彬人</t>
  </si>
  <si>
    <t>ﾖｼﾀﾞ ｱｷﾄ</t>
  </si>
  <si>
    <t>熊谷那須</t>
  </si>
  <si>
    <t>ｸﾏｶﾞｲﾅﾁ</t>
  </si>
  <si>
    <t>茂木　拓真</t>
  </si>
  <si>
    <t>ﾓｷﾞ ﾀｸﾏ</t>
  </si>
  <si>
    <t>高崎高等学校</t>
  </si>
  <si>
    <t>今田　星紀</t>
  </si>
  <si>
    <t>ｲﾏﾀﾞ ﾄｼｷ</t>
  </si>
  <si>
    <t>萬田  悠人</t>
  </si>
  <si>
    <t>岡部  由惟</t>
  </si>
  <si>
    <t>山田　涼</t>
  </si>
  <si>
    <t>吉野  夢</t>
  </si>
  <si>
    <t>齋藤  太凱</t>
  </si>
  <si>
    <t>ｻｲﾄｳ ﾀｲｶﾞ</t>
  </si>
  <si>
    <t>東　将宏</t>
  </si>
  <si>
    <t>内田　朋秀</t>
  </si>
  <si>
    <t>濱田　郷嗣</t>
  </si>
  <si>
    <t>ﾊﾏﾀﾞ ｻﾄｼ</t>
  </si>
  <si>
    <t>TEAM・K</t>
  </si>
  <si>
    <t>須藤　耀介</t>
  </si>
  <si>
    <t>スドウ　ヨウスケ</t>
  </si>
  <si>
    <t>戸塚　有輝</t>
  </si>
  <si>
    <t>ﾄﾂｶ ﾕｳｷ</t>
  </si>
  <si>
    <t>阿部 智幸</t>
  </si>
  <si>
    <t>ｱﾍﾞ ﾄﾓﾕｷ</t>
  </si>
  <si>
    <t>大日方 友哉</t>
  </si>
  <si>
    <t>ｵﾋﾞﾅﾀ ﾄﾓﾔ</t>
  </si>
  <si>
    <t>畠山　由</t>
  </si>
  <si>
    <t>ﾊﾀｹﾔﾏ ﾕｲ</t>
  </si>
  <si>
    <t>菅原 尚樹</t>
  </si>
  <si>
    <t>三井　颯斗</t>
  </si>
  <si>
    <t>ﾐﾂｲ ﾊﾔﾄ</t>
  </si>
  <si>
    <t>木澤 太希</t>
  </si>
  <si>
    <t>ｷｻﾞﾜ ﾀｲｷ</t>
  </si>
  <si>
    <t>児玉倖輝</t>
  </si>
  <si>
    <t>鹿又　洲人</t>
  </si>
  <si>
    <t>ｶﾉﾏﾀ　ｼｭｳﾄ</t>
  </si>
  <si>
    <t>後藤　　豪</t>
  </si>
  <si>
    <t>ｺﾞﾄｳ ﾀｹﾙ</t>
  </si>
  <si>
    <t>木村  裕亮</t>
  </si>
  <si>
    <t>星野  祐希</t>
  </si>
  <si>
    <t>山田  航介</t>
  </si>
  <si>
    <t>坂梨  賢</t>
  </si>
  <si>
    <t>ｻｶﾅｼ ｹﾝ</t>
  </si>
  <si>
    <t>田口  兼大郎</t>
  </si>
  <si>
    <t>ﾀｸﾞﾁ ｹﾝﾀﾛｳ</t>
  </si>
  <si>
    <t>ｺｽｹﾞｺﾞｳﾀ</t>
  </si>
  <si>
    <t>矢野　泰生</t>
  </si>
  <si>
    <t>菊池 晃太</t>
  </si>
  <si>
    <t>ｷｸﾁ ｺｳﾀ</t>
  </si>
  <si>
    <t>五十嵐 聡丈</t>
  </si>
  <si>
    <t>志村　玲央</t>
  </si>
  <si>
    <t>酒見 和也</t>
  </si>
  <si>
    <t>ｻｶﾐｶｽﾞﾔ</t>
  </si>
  <si>
    <t>簗嶋 匠</t>
  </si>
  <si>
    <t>ﾔﾅｼﾏ ﾀｸﾐ</t>
  </si>
  <si>
    <t>宇都宮南高校</t>
  </si>
  <si>
    <t>金井　大将</t>
  </si>
  <si>
    <t>工藤　光介</t>
  </si>
  <si>
    <t>八木　智矢</t>
  </si>
  <si>
    <t>飯村直希</t>
  </si>
  <si>
    <t>ｲｲﾑﾗﾅｵｷ</t>
  </si>
  <si>
    <t>森大地</t>
  </si>
  <si>
    <t>ﾓﾘﾀﾞｲﾁ</t>
  </si>
  <si>
    <t>小木曽 大夢</t>
  </si>
  <si>
    <t>ｵｷﾞｿ ﾋﾛﾑ</t>
  </si>
  <si>
    <t>富宇賀　拓斗</t>
  </si>
  <si>
    <t>新野 錬</t>
  </si>
  <si>
    <t>ﾆｲﾉ ﾚﾝ</t>
  </si>
  <si>
    <t>鈴木飛雄馬　</t>
  </si>
  <si>
    <t>ｽｽﾞｷ ﾋｭｳﾏ</t>
  </si>
  <si>
    <t>吹澤　遼</t>
  </si>
  <si>
    <t>ﾌｷｻﾜ　ﾘｮｳ</t>
  </si>
  <si>
    <t>田中　龍之介</t>
  </si>
  <si>
    <t>タナカ　リュウノスケ</t>
  </si>
  <si>
    <t>財邉　雄斗</t>
  </si>
  <si>
    <t>タカラベ　ユウト</t>
  </si>
  <si>
    <t>園田　裕也</t>
  </si>
  <si>
    <t>ソノダ　ユウヤ</t>
  </si>
  <si>
    <t>木村竜也</t>
  </si>
  <si>
    <t>ｷﾑﾗﾀﾂﾔ</t>
  </si>
  <si>
    <t>関口 拓海</t>
  </si>
  <si>
    <t>ｾｷｸﾞﾁ ﾀｸﾐ</t>
  </si>
  <si>
    <t>小林 楓</t>
  </si>
  <si>
    <t>ｺﾊﾞﾔｼ ｶｴﾃﾞ</t>
  </si>
  <si>
    <t>小路 友規</t>
  </si>
  <si>
    <t>ｺﾐﾁ ﾕｳｷ</t>
  </si>
  <si>
    <t>栗原  泉弥</t>
  </si>
  <si>
    <t>野崎 智希</t>
  </si>
  <si>
    <t>ﾉｻﾞｷ ﾄﾓｷ</t>
  </si>
  <si>
    <t>嶋崎 渉</t>
  </si>
  <si>
    <t>ｼﾏｻﾞｷﾜﾀﾙ</t>
  </si>
  <si>
    <t>今井 恭嗣</t>
  </si>
  <si>
    <t>ｲﾏｲﾀｶﾂｸﾞ</t>
  </si>
  <si>
    <t>加々美　雄貴</t>
  </si>
  <si>
    <t>ｶｶﾞﾐ ﾕｳｷ</t>
  </si>
  <si>
    <t>滝澤　大輝</t>
  </si>
  <si>
    <t>箕田 英治</t>
  </si>
  <si>
    <t>ﾐﾀ ｴｲｼﾞ</t>
  </si>
  <si>
    <t>SUBARU RC</t>
  </si>
  <si>
    <t>助川広樹</t>
  </si>
  <si>
    <t>ｽｹｶﾞﾜﾋﾛｷ</t>
  </si>
  <si>
    <t>今井　樹</t>
  </si>
  <si>
    <t>ｲﾏｲ ｲﾂｷ</t>
  </si>
  <si>
    <t>菊池 琢哉</t>
  </si>
  <si>
    <t>ｷｸﾁ ﾀｸﾔ</t>
  </si>
  <si>
    <t>小森 勇志</t>
  </si>
  <si>
    <t>ｺﾓﾘ ﾕｳｼ</t>
  </si>
  <si>
    <t>櫻井　修一郎</t>
  </si>
  <si>
    <t>川端　航生</t>
  </si>
  <si>
    <t>原田 雅彦</t>
  </si>
  <si>
    <t>金塚 謙太郎</t>
  </si>
  <si>
    <t>ｶﾅﾂｶ ｹﾝﾀﾛｳ</t>
  </si>
  <si>
    <t>木村 恵也</t>
  </si>
  <si>
    <t>ｷﾑﾗ ｹｲﾔ</t>
  </si>
  <si>
    <t>育英ｸﾗﾌﾞ</t>
  </si>
  <si>
    <t>清水拓真</t>
  </si>
  <si>
    <t>ｼﾐｽﾞﾀｸﾏ</t>
  </si>
  <si>
    <t>加藤　ジョン</t>
  </si>
  <si>
    <t>ｶﾄｳ ｼﾞｮﾝ</t>
  </si>
  <si>
    <t>宮澤　賢太</t>
  </si>
  <si>
    <t>齋藤 健太郎</t>
  </si>
  <si>
    <t>ｻｲﾄｳ ｹﾝﾀﾛｳ</t>
  </si>
  <si>
    <t>西武台千葉高校</t>
  </si>
  <si>
    <t>田口 裕貴</t>
  </si>
  <si>
    <t>ﾀｸﾞﾁ ﾕｳｷ</t>
  </si>
  <si>
    <t>相ノ谷 圭悟</t>
  </si>
  <si>
    <t>ｱｲﾉﾔ ｹｲｺﾞ</t>
  </si>
  <si>
    <t>磯野 達成</t>
  </si>
  <si>
    <t>ｲｿﾞﾉ ﾀﾂﾅﾘ</t>
  </si>
  <si>
    <t>松居 和輝</t>
  </si>
  <si>
    <t>ﾏﾂｲ ｶｽﾞｷ</t>
  </si>
  <si>
    <t>山岸　悠人</t>
  </si>
  <si>
    <t>石田 竜也</t>
  </si>
  <si>
    <t>ｲｼﾀﾞ ﾀﾂﾔ</t>
  </si>
  <si>
    <t>四ﾂ葉学園</t>
  </si>
  <si>
    <t>須崎晃生</t>
  </si>
  <si>
    <t>ｽｻﾞｷｱｷｵ</t>
  </si>
  <si>
    <t>橋本竜一</t>
  </si>
  <si>
    <t>ﾊｼﾓﾄﾘｭｳｲﾁ</t>
  </si>
  <si>
    <t>坂井 徳浩</t>
  </si>
  <si>
    <t>ｻｶｲ ﾉﾘﾋﾛ</t>
  </si>
  <si>
    <t>小川町陸協</t>
  </si>
  <si>
    <t>丸山　脩太</t>
  </si>
  <si>
    <t>ﾏﾙﾔﾏ ｼｭｳﾀ</t>
  </si>
  <si>
    <t>森谷竣</t>
  </si>
  <si>
    <t>ﾓﾘﾔｼｭﾝ</t>
  </si>
  <si>
    <t>岡野　文哉</t>
  </si>
  <si>
    <t>ｵｶﾉ　ﾌﾐﾔ</t>
  </si>
  <si>
    <t>ｵｵｸｼ ﾀｸﾐ</t>
  </si>
  <si>
    <t>齋藤 拓実</t>
  </si>
  <si>
    <t>塩生 誠人</t>
  </si>
  <si>
    <t>ｼｵﾆｭｳ ﾏｺﾄ</t>
  </si>
  <si>
    <t>加藤 壱空</t>
  </si>
  <si>
    <t>ｶﾄｳ ｲｯｸｳ</t>
  </si>
  <si>
    <t>竹村 錦昴</t>
  </si>
  <si>
    <t>西巻　仁貴</t>
  </si>
  <si>
    <t>ﾆｼﾏｷ ﾏｻｷ</t>
  </si>
  <si>
    <t>桑波田 雄大</t>
  </si>
  <si>
    <t>ｸﾜﾊﾞﾀ ﾕｳﾀﾞｲ</t>
  </si>
  <si>
    <t>岡田 和正</t>
  </si>
  <si>
    <t>ｵｶﾀﾞ ｶｽﾞﾏｻ</t>
  </si>
  <si>
    <t>鈴木  連</t>
  </si>
  <si>
    <t>青木　優大</t>
  </si>
  <si>
    <t>ｱｵｷ ﾕｳﾀﾞｲ</t>
  </si>
  <si>
    <t>須藤 真史</t>
  </si>
  <si>
    <t>ｽﾄﾞｳﾏｻｼ</t>
  </si>
  <si>
    <t>清本 優樹</t>
  </si>
  <si>
    <t>ｷﾖﾓﾄﾕｳｷ</t>
  </si>
  <si>
    <t>松丸 晃大</t>
  </si>
  <si>
    <t>ﾏﾂﾏﾙｺｳﾀﾞｲ</t>
  </si>
  <si>
    <t>櫻井　雅充</t>
  </si>
  <si>
    <t>新井　遼平</t>
  </si>
  <si>
    <t>ｱﾗｲ ﾘｮｳﾍｲ</t>
  </si>
  <si>
    <t>細川　耕希</t>
  </si>
  <si>
    <t>ﾎｿｶﾜ ｺｳｷ</t>
  </si>
  <si>
    <t>井川龍誠</t>
  </si>
  <si>
    <t>ｲｶﾞﾜﾘｭｳｾｲ</t>
  </si>
  <si>
    <t>山中 祐人</t>
  </si>
  <si>
    <t>立道功武</t>
  </si>
  <si>
    <t>ﾀﾃﾐﾁ ｲｻﾑ</t>
  </si>
  <si>
    <t>筑波大学</t>
  </si>
  <si>
    <t>堀口　賢志</t>
  </si>
  <si>
    <t>ﾎﾘｸﾞﾁ ｹﾝｼ</t>
  </si>
  <si>
    <t>井手　雄飛</t>
  </si>
  <si>
    <t>ｲﾃﾞ ﾕｳﾋ</t>
  </si>
  <si>
    <t>石崎　智大</t>
  </si>
  <si>
    <t>ｲｼｻﾞｷ ﾄﾓﾋﾛ</t>
  </si>
  <si>
    <t>石塚翔乃</t>
  </si>
  <si>
    <t>ｲｼﾂｶｼｮｳﾉ</t>
  </si>
  <si>
    <t>倉澤 徹</t>
  </si>
  <si>
    <t>ｸﾗｻﾜ ﾄｵﾙ</t>
  </si>
  <si>
    <t>平岡 和也</t>
  </si>
  <si>
    <t>ﾋﾗｵｶ ｶｽﾞﾔ</t>
  </si>
  <si>
    <t>深瀬 優</t>
  </si>
  <si>
    <t>ﾌｶｾ ﾕｳ</t>
  </si>
  <si>
    <t>阿部 樹</t>
  </si>
  <si>
    <t>ｱﾍﾞ ﾀﾂｷ</t>
  </si>
  <si>
    <t>笹沢 大地</t>
  </si>
  <si>
    <t>ｻｻｻﾞﾜ ﾀﾞｲﾁ</t>
  </si>
  <si>
    <t>津間 友樹</t>
  </si>
  <si>
    <t>吉田 智宏</t>
  </si>
  <si>
    <t>ﾖｼﾀﾞ ﾁﾋﾛ</t>
  </si>
  <si>
    <t>佐藤 拓郎</t>
  </si>
  <si>
    <t>ｻﾄｳ ﾀｸﾛｳ</t>
  </si>
  <si>
    <t>小渕　優貴</t>
  </si>
  <si>
    <t>合田 稜</t>
  </si>
  <si>
    <t>ｱｲﾀﾞﾘｮｳ</t>
  </si>
  <si>
    <t>狐塚 凌</t>
  </si>
  <si>
    <t>ｺﾂﾞｶﾘｮｳ</t>
  </si>
  <si>
    <t>小林　駿祐</t>
  </si>
  <si>
    <t>竹内　嵩人</t>
  </si>
  <si>
    <t>深作豪</t>
  </si>
  <si>
    <t>ﾌｶｻｸｺﾞｳ</t>
  </si>
  <si>
    <t>大塚　紘平</t>
  </si>
  <si>
    <t>オオツカ　コウヘイ</t>
  </si>
  <si>
    <t>荻野　直輝</t>
  </si>
  <si>
    <t>オギノ　ナオキ</t>
  </si>
  <si>
    <t>廣瀬 貴明</t>
  </si>
  <si>
    <t>ﾋﾛｾ ﾀｶｱｷ</t>
  </si>
  <si>
    <t>佐藤 顕聖</t>
  </si>
  <si>
    <t>ｻﾄｳ ｹﾝｾｲ</t>
  </si>
  <si>
    <t>塚越 隆稔</t>
  </si>
  <si>
    <t>太田　元紀</t>
  </si>
  <si>
    <t>ｵｵﾀ ｹﾞﾝｷ</t>
  </si>
  <si>
    <t>下境田　尚冴</t>
  </si>
  <si>
    <t>ｼﾓｻｶｲﾀﾞ　ｼｮｳｺﾞ</t>
  </si>
  <si>
    <t>田谷　峻平</t>
  </si>
  <si>
    <t>ﾀｶﾞﾔ　ｼｭﾝﾍﾟｲ</t>
  </si>
  <si>
    <t>藤川勝永</t>
  </si>
  <si>
    <t>ﾌｼﾞｶﾜｶﾂﾋﾛ</t>
  </si>
  <si>
    <t>小原 大地</t>
  </si>
  <si>
    <t>ｵﾊﾗ ﾀﾞｲﾁ</t>
  </si>
  <si>
    <t>鹿嶋 基史</t>
  </si>
  <si>
    <t>ｶｼﾏ ﾓﾄﾌﾐ</t>
  </si>
  <si>
    <t>成宮 大気</t>
  </si>
  <si>
    <t>ﾅﾙﾐﾔ ﾀｲｷ</t>
  </si>
  <si>
    <t>後藤 蓮也</t>
  </si>
  <si>
    <t>ｺﾞﾄｳ ﾚﾝﾔ</t>
  </si>
  <si>
    <t>庄子 晃平</t>
  </si>
  <si>
    <t>ｼｮｳｼﾞ ｺｳﾍｲ</t>
  </si>
  <si>
    <t>宮本寛司</t>
  </si>
  <si>
    <t>ﾐﾔﾓﾄ ｶﾝｼﾞ</t>
  </si>
  <si>
    <t>佐々木  遼太</t>
  </si>
  <si>
    <t>高橋　諒平</t>
  </si>
  <si>
    <t>ﾀｶﾊｼ ﾘｮｳﾍｲ</t>
  </si>
  <si>
    <t>茂原　將悟</t>
  </si>
  <si>
    <t>ﾓﾊﾗ ｼｮｳｺﾞ</t>
  </si>
  <si>
    <t>色川幸太郎</t>
  </si>
  <si>
    <t>ｲﾛｶﾜｺｳﾀﾛｳ</t>
  </si>
  <si>
    <t>仙台育英学園高校</t>
  </si>
  <si>
    <t>丹羽 宏斗</t>
  </si>
  <si>
    <t>ﾆﾜ ﾋﾛﾄ</t>
  </si>
  <si>
    <t>藤原 基</t>
  </si>
  <si>
    <t xml:space="preserve">ﾌｼﾞﾜﾗ ﾓﾄ </t>
  </si>
  <si>
    <t>根岸 航佑</t>
  </si>
  <si>
    <t>ﾈｷﾞｼ ｺｳｽｹ</t>
  </si>
  <si>
    <t>久保田 直生</t>
  </si>
  <si>
    <t>渡辺 敦也</t>
  </si>
  <si>
    <t>ﾜﾀﾅﾍﾞ ｱﾂﾔ</t>
  </si>
  <si>
    <t>田中 龍星</t>
  </si>
  <si>
    <t>ﾀﾅｶ ﾘｭｳｾｲ</t>
  </si>
  <si>
    <t>佐野日大高校</t>
  </si>
  <si>
    <t>栗島 健斗</t>
  </si>
  <si>
    <t>ｸﾘｼﾏ ｹﾝﾄ</t>
  </si>
  <si>
    <t>永田　陸</t>
  </si>
  <si>
    <t>髙橋　達彦</t>
  </si>
  <si>
    <t>ﾀｶﾊｼ ﾀﾂﾋｺ</t>
  </si>
  <si>
    <t>田中 凜太朗</t>
  </si>
  <si>
    <t>ﾀﾅｶﾘﾝﾀﾛｳ</t>
  </si>
  <si>
    <t>柴田　凌</t>
  </si>
  <si>
    <t>ｼﾊﾞﾀ ﾘｮｳ</t>
  </si>
  <si>
    <t>安達　奨真</t>
  </si>
  <si>
    <t>ｱﾀﾞﾁ ｼｮｳﾏ</t>
  </si>
  <si>
    <t>村上桜ヶ丘高校</t>
  </si>
  <si>
    <t>折原　崚斗</t>
  </si>
  <si>
    <t>オリハラ　リョウト</t>
  </si>
  <si>
    <t>佐藤幸裕</t>
  </si>
  <si>
    <t>ｻﾄｳﾕｷﾋﾛ</t>
  </si>
  <si>
    <t>大内　友稀</t>
  </si>
  <si>
    <t>ｵｵｳﾁﾄﾓｷ</t>
  </si>
  <si>
    <t>日立工業高校</t>
  </si>
  <si>
    <t>宮内 明人</t>
  </si>
  <si>
    <t>ﾐﾔｳﾁ ｱｷﾋﾄ</t>
  </si>
  <si>
    <t>札幌山の手高校</t>
  </si>
  <si>
    <t>大内　一輝</t>
  </si>
  <si>
    <t>ｵｵｳﾁｶｽﾞｷ</t>
  </si>
  <si>
    <t>吉野　大和</t>
  </si>
  <si>
    <t>ﾖｼﾉ ﾔﾏﾄ</t>
  </si>
  <si>
    <t>寺嶋 晃我</t>
  </si>
  <si>
    <t>ﾃﾗｼﾏ ｺｳｶﾞ</t>
  </si>
  <si>
    <t>坂野 敬一</t>
  </si>
  <si>
    <t>ｻｶﾉ ｹｲｲﾁ</t>
  </si>
  <si>
    <t>石黒 翔</t>
  </si>
  <si>
    <t>ｲｼｸﾞﾛ ｼｮｳ</t>
  </si>
  <si>
    <t>佐々木 良章</t>
  </si>
  <si>
    <t>ｻｻｷ ﾖｼｱｷ</t>
  </si>
  <si>
    <t>篠崎 稜汰</t>
  </si>
  <si>
    <t>ｼﾉｻﾞｷ ﾘｮｳﾀ</t>
  </si>
  <si>
    <t>佐藤　真吾</t>
  </si>
  <si>
    <t>高橋  享大</t>
  </si>
  <si>
    <t>島崎 慎愛</t>
  </si>
  <si>
    <t>ｼﾏｻﾞｷ ﾖｼﾉﾘ</t>
  </si>
  <si>
    <t>金子　哲佳</t>
  </si>
  <si>
    <t>武士　文哉</t>
  </si>
  <si>
    <t>島津達洋</t>
  </si>
  <si>
    <t>ｼﾏﾂﾞﾀﾂﾋﾛ</t>
  </si>
  <si>
    <t>五十嵐多玖</t>
  </si>
  <si>
    <t>ｲｶﾞﾗｼﾀｸ</t>
  </si>
  <si>
    <t>椎名 勇介</t>
  </si>
  <si>
    <t>ｼｲﾅ ﾕｳｽｹ</t>
  </si>
  <si>
    <t>吉森 裕人</t>
  </si>
  <si>
    <t>ﾖｼﾓﾘ ﾋﾛﾄ</t>
  </si>
  <si>
    <t>弘光 伶次</t>
  </si>
  <si>
    <t>廣谷 将太</t>
  </si>
  <si>
    <t>鈴木 寛英</t>
  </si>
  <si>
    <t>梅田 聖史郎</t>
  </si>
  <si>
    <t>ｳﾒﾀﾞ ｾｲｼﾛｳ</t>
  </si>
  <si>
    <t>芳賀 直也</t>
  </si>
  <si>
    <t>ﾊｶﾞ ﾅｵﾔ</t>
  </si>
  <si>
    <t>埼玉県警</t>
  </si>
  <si>
    <t>前原 眞吾</t>
  </si>
  <si>
    <t>ﾏｴﾊﾗ ｼﾝｺﾞ</t>
  </si>
  <si>
    <t>鴨川 源太</t>
  </si>
  <si>
    <t>ｶﾓｶﾞﾜ ｹﾞﾝﾀ</t>
  </si>
  <si>
    <t>今治北高校</t>
  </si>
  <si>
    <t>加藤 冴基</t>
  </si>
  <si>
    <t>ｶﾄｳｻｴｷ</t>
  </si>
  <si>
    <t>瀬能 裕二</t>
  </si>
  <si>
    <t>ｾﾉｳﾕｳｼﾞ</t>
  </si>
  <si>
    <t>片桐 圭紀</t>
  </si>
  <si>
    <t>ｶﾀｷﾞﾘﾖｼｷ</t>
  </si>
  <si>
    <t>松本　大地</t>
  </si>
  <si>
    <t>ﾏﾂﾓﾄ ﾀﾞｲﾁ</t>
  </si>
  <si>
    <t>井下　裕貴</t>
  </si>
  <si>
    <t>ｲﾉｼﾀ ﾕｳｷ</t>
  </si>
  <si>
    <t>大澤　翔</t>
  </si>
  <si>
    <t>ｵｵｻﾜ ｼｮｳ</t>
  </si>
  <si>
    <t>寺嶌　渓一</t>
  </si>
  <si>
    <t>ﾃﾗｼﾏ ｹｲｲﾁ</t>
  </si>
  <si>
    <t>森田　瑛介</t>
  </si>
  <si>
    <t>ﾓﾘﾀ ｴｲｽｹ</t>
  </si>
  <si>
    <t>原田　祥汰</t>
  </si>
  <si>
    <t>ﾊﾗﾀﾞ ｼｮｳﾀ</t>
  </si>
  <si>
    <t>菊地　竜生　</t>
  </si>
  <si>
    <t>ｷｸﾁﾘｭｳｾｲ</t>
  </si>
  <si>
    <t>小櫃　大輝</t>
  </si>
  <si>
    <t>ｵﾋﾞﾂ　ﾀﾞｲｷ</t>
  </si>
  <si>
    <t>峯村　俊明</t>
  </si>
  <si>
    <t>ﾐﾈﾑﾗ　ﾄｼｱｷ</t>
  </si>
  <si>
    <t>小島　聖五</t>
  </si>
  <si>
    <t>ｺｼﾞﾏ　ｾｲｺﾞ</t>
  </si>
  <si>
    <t>佐竹 信哉</t>
  </si>
  <si>
    <t>ｻﾀｹ ｼﾝﾔ</t>
  </si>
  <si>
    <t>今井 滉二</t>
  </si>
  <si>
    <t>ｲﾏｲ ｺｳｼﾞ</t>
  </si>
  <si>
    <t>齋藤 太郎</t>
  </si>
  <si>
    <t>ｻｲﾄｳ ﾀﾛｳ</t>
  </si>
  <si>
    <t>下山 哲史</t>
  </si>
  <si>
    <t>ｼﾓﾔﾏ ｱｷﾋﾄ</t>
  </si>
  <si>
    <t>吉澤 俊和</t>
  </si>
  <si>
    <t>ﾖｼｻﾞﾜ ﾄｼｶｽﾞ</t>
  </si>
  <si>
    <t>佐藤 大輝</t>
  </si>
  <si>
    <t>ｻﾄｳ ﾀﾞｲｷ</t>
  </si>
  <si>
    <t>堀口 翔太</t>
  </si>
  <si>
    <t>黒柳　宏暢</t>
  </si>
  <si>
    <t>新井　康平</t>
  </si>
  <si>
    <t>ｱﾗｲ ｺｳﾍｲ</t>
  </si>
  <si>
    <t>大東文化大学</t>
  </si>
  <si>
    <t>ｺｳﾀﾞ ｶﾞｸ</t>
  </si>
  <si>
    <t>大塚高校</t>
  </si>
  <si>
    <t>大森 樹</t>
  </si>
  <si>
    <t>ｵｵﾓﾘ ｲﾂｷ</t>
  </si>
  <si>
    <t>関 稜汰</t>
  </si>
  <si>
    <t>ｾｷ ﾘｮｳﾀ</t>
  </si>
  <si>
    <t>関 佑斗</t>
  </si>
  <si>
    <t>ｾｷ ﾕｳﾄ</t>
  </si>
  <si>
    <t>松下 恭一郎</t>
  </si>
  <si>
    <t>ﾏﾂｼﾀ ｷｮｳｲﾁﾛｳ</t>
  </si>
  <si>
    <t>谷島 碧</t>
  </si>
  <si>
    <t>ﾔｼﾞﾏ ｱｵﾄ</t>
  </si>
  <si>
    <t>浅田 智哉</t>
  </si>
  <si>
    <t>ｱｻﾀﾞ ﾄﾓﾔ</t>
  </si>
  <si>
    <t>鈴木 大介</t>
  </si>
  <si>
    <t>ｽｽﾞｷ ﾀﾞｲｽｹ</t>
  </si>
  <si>
    <t>實川 将大</t>
  </si>
  <si>
    <t>ｼﾞﾂｶﾜ ﾏｻﾀｶ</t>
  </si>
  <si>
    <t>石井　俊哉</t>
  </si>
  <si>
    <t>北澤 準一</t>
  </si>
  <si>
    <t>ｷﾀｻﾞﾜｼﾞｭﾝｲﾁ</t>
  </si>
  <si>
    <t>工藤 颯</t>
  </si>
  <si>
    <t>ｸﾄﾞｳﾊﾔﾃ</t>
  </si>
  <si>
    <t>日野原　智也</t>
  </si>
  <si>
    <t>岡山翼</t>
  </si>
  <si>
    <t>ｵｶﾔﾏﾂﾊﾞｻ</t>
  </si>
  <si>
    <t>湯原慶吾</t>
  </si>
  <si>
    <t>ﾕﾊﾗｹｲｺﾞ</t>
  </si>
  <si>
    <t>菊地　嶺太</t>
  </si>
  <si>
    <t>ｷｸﾁﾘｮｳﾀ</t>
  </si>
  <si>
    <t>本多俊介</t>
  </si>
  <si>
    <t>ﾎﾝﾀﾞｼｭﾝｽｹ</t>
  </si>
  <si>
    <t>笹崎　慎一</t>
  </si>
  <si>
    <t>ｻｻｻﾞｷ ｼﾝｲﾁ</t>
  </si>
  <si>
    <t>南佐久陸協</t>
  </si>
  <si>
    <t>青木 純</t>
  </si>
  <si>
    <t>ｱｵｷ ｼﾞｭﾝ</t>
  </si>
  <si>
    <t>原口　翔</t>
  </si>
  <si>
    <t>ﾊﾗｸﾞﾁｶｹﾙ</t>
  </si>
  <si>
    <t>田村　翼</t>
  </si>
  <si>
    <t>ﾀﾑﾗ ﾂﾊﾞｻ</t>
  </si>
  <si>
    <t>碓井 涼太</t>
  </si>
  <si>
    <t>ｳｽｲ ﾘｮｳﾀ</t>
  </si>
  <si>
    <t>菅原 勇聖</t>
  </si>
  <si>
    <t>ｽｶﾞﾜﾗ ﾕｳｾｲ</t>
  </si>
  <si>
    <t>安部 斗夢</t>
  </si>
  <si>
    <t>村田 達也</t>
  </si>
  <si>
    <t>木村 勇人</t>
  </si>
  <si>
    <t>ｷﾑﾗ ﾊﾔﾄ</t>
  </si>
  <si>
    <t>橋立　旋</t>
  </si>
  <si>
    <t>ﾊｼﾀﾞﾃ ﾒｸﾞﾙ</t>
  </si>
  <si>
    <t>中越高校</t>
  </si>
  <si>
    <t>荻原 陸斗</t>
  </si>
  <si>
    <t>ｵｷﾞﾊﾗ ﾘｸﾄ</t>
  </si>
  <si>
    <t>志塚 亮介</t>
  </si>
  <si>
    <t>ｼﾂﾞｶ ﾘｮｳｽｹ</t>
  </si>
  <si>
    <t>岡田 瑞生</t>
  </si>
  <si>
    <t>ｵｶﾀﾞ ﾐｽﾞｷ</t>
  </si>
  <si>
    <t>岡添 大樹</t>
  </si>
  <si>
    <t>ｵｶｿﾞｴ ﾀﾞｲｷ</t>
  </si>
  <si>
    <t>淵 喜輝</t>
  </si>
  <si>
    <t>ﾌﾁ ﾖｼｷ</t>
  </si>
  <si>
    <t>田中 龍冴</t>
  </si>
  <si>
    <t>ﾀﾅｶ ﾘｭｳｶﾞ</t>
  </si>
  <si>
    <t>村山 光輝</t>
  </si>
  <si>
    <t>ﾑﾗﾔﾏ ｺｳｷ</t>
  </si>
  <si>
    <t>蓮沼　直希</t>
  </si>
  <si>
    <t>ﾊｽﾇﾏ ﾅｵｷ</t>
  </si>
  <si>
    <t>岡　智洋</t>
  </si>
  <si>
    <t>ｵｶﾄﾓﾋﾛ</t>
  </si>
  <si>
    <t>竹澤　圭祐</t>
  </si>
  <si>
    <t>ﾀｹｻﾞﾜ ｹｲｽｹ</t>
  </si>
  <si>
    <t>田川　秀太</t>
  </si>
  <si>
    <t>ﾀｶﾞﾜ ｼｭｳﾀ</t>
  </si>
  <si>
    <t>庄　拓実</t>
  </si>
  <si>
    <t>ｼｮｳ　ﾀｸﾐ</t>
  </si>
  <si>
    <t>ﾏﾂﾓﾄ　ﾘｮｳﾀ</t>
  </si>
  <si>
    <t>松井　尚希</t>
  </si>
  <si>
    <t>マツイ　ナオキ</t>
  </si>
  <si>
    <t>三浦雅裕</t>
  </si>
  <si>
    <t>ﾐｳﾗﾏｻﾋﾛ</t>
  </si>
  <si>
    <t>高橋 光晃</t>
  </si>
  <si>
    <t>石川 智康</t>
  </si>
  <si>
    <t>ｲｼｶﾜ ﾄﾓﾔｽ</t>
  </si>
  <si>
    <t>辻岡 啓吾</t>
  </si>
  <si>
    <t>ﾂｼﾞｵｶ ｹｲｺﾞ</t>
  </si>
  <si>
    <t>山岸 広海</t>
  </si>
  <si>
    <t>有働 巧基</t>
  </si>
  <si>
    <t>ｳﾄﾞｳ ｺｳｷ</t>
  </si>
  <si>
    <t>宮崎 佑喜</t>
  </si>
  <si>
    <t>ﾐﾔｻﾞｷ ﾕｳｷ</t>
  </si>
  <si>
    <t>森下 舜也</t>
  </si>
  <si>
    <t>ﾓﾘｼﾀ ｼｭﾝﾔ</t>
  </si>
  <si>
    <t>金久保 遥</t>
  </si>
  <si>
    <t>ｶﾅｸﾎﾞ ﾊﾙｷ</t>
  </si>
  <si>
    <t>高田 俊太</t>
  </si>
  <si>
    <t>ﾀｶﾀﾞ ｼｭﾝﾀ</t>
  </si>
  <si>
    <t>河野隼人</t>
  </si>
  <si>
    <t>ｺｳﾉ ﾊﾔﾄ</t>
  </si>
  <si>
    <t>鵜生川　大貴</t>
  </si>
  <si>
    <t>貝﨑　秀哉</t>
  </si>
  <si>
    <t>ｶｲｻﾞｷ ｼｭｳﾔ</t>
  </si>
  <si>
    <t>茂原　大悟</t>
  </si>
  <si>
    <t>清水　建伍</t>
  </si>
  <si>
    <t>ｼﾐｽﾞ ｹﾝｺﾞ</t>
  </si>
  <si>
    <t>立花　克広</t>
  </si>
  <si>
    <t>ﾀﾁﾊﾞﾅ ｶﾂﾋﾛ</t>
  </si>
  <si>
    <t>下尾　一真</t>
  </si>
  <si>
    <t>ｼﾓｵ ｶｽﾞﾏ</t>
  </si>
  <si>
    <t>人見 昂誠</t>
  </si>
  <si>
    <t>ﾋﾄﾐ ｺｳｾｲ</t>
  </si>
  <si>
    <t>伊藤 大喜</t>
  </si>
  <si>
    <t>大西　晴己</t>
  </si>
  <si>
    <t>ｵｵﾆｼ　ﾊﾙｷ</t>
  </si>
  <si>
    <t>金子 智哉</t>
  </si>
  <si>
    <t>ｶﾈｺ ﾄﾓﾔ</t>
  </si>
  <si>
    <t>渡邊 仁</t>
  </si>
  <si>
    <t>ﾜﾀﾅﾍﾞ ﾋﾄｼ</t>
  </si>
  <si>
    <t>齋藤 零司</t>
  </si>
  <si>
    <t>ｻｲﾄｳ ﾚｲｼﾞ</t>
  </si>
  <si>
    <t>大谷 陽</t>
  </si>
  <si>
    <t>ｵｵﾔ ﾋｶﾙ</t>
  </si>
  <si>
    <t>武田凜太郎</t>
  </si>
  <si>
    <t>ﾀｹﾀﾞﾘﾝﾀﾛｳ</t>
  </si>
  <si>
    <t>ﾔﾏｷﾞｼ ﾙｲ</t>
  </si>
  <si>
    <t>木村 理来</t>
  </si>
  <si>
    <t>ｷﾑﾗ ﾘｸ</t>
  </si>
  <si>
    <t>三井泰樹</t>
  </si>
  <si>
    <t>ﾐﾂｲﾀｲｷ</t>
  </si>
  <si>
    <t>大隅　裕介</t>
  </si>
  <si>
    <t>ｵｵｽﾐ ﾕｳｽｹ</t>
  </si>
  <si>
    <t>大久保　陸人</t>
  </si>
  <si>
    <t>ｵｵｸﾎﾞ ﾘｸﾄ</t>
  </si>
  <si>
    <t>大森 龍之介</t>
  </si>
  <si>
    <t>ｵｵﾓﾘ ﾘｭｳﾉｽｹ</t>
  </si>
  <si>
    <t>荻久保 寛也</t>
  </si>
  <si>
    <t>ｵｷﾞｸﾎﾞ ﾄﾓﾔ</t>
  </si>
  <si>
    <t>三郷技術工業高校</t>
  </si>
  <si>
    <t>ﾀｲﾑﾚｰｽ全1１組</t>
  </si>
  <si>
    <t>駒井　  陸</t>
  </si>
  <si>
    <t>ｺﾏｲ ﾘｸ</t>
  </si>
  <si>
    <t>菅原  颯太</t>
  </si>
  <si>
    <t>ｽｶﾞﾜﾗ ｿｳﾀ</t>
  </si>
  <si>
    <t>岡田　凌斗</t>
  </si>
  <si>
    <t>ｵｶﾀﾞ ﾘｮｳﾄ</t>
  </si>
  <si>
    <t>島田  隼人</t>
  </si>
  <si>
    <t>ｼﾏﾀﾞ ﾊﾔﾄ</t>
  </si>
  <si>
    <t>松村　  薫</t>
  </si>
  <si>
    <t>瀧沢　直央</t>
  </si>
  <si>
    <t>-</t>
  </si>
  <si>
    <t>-1.2m/s</t>
  </si>
  <si>
    <t>-0.8m/s</t>
  </si>
  <si>
    <t>-1.7m/s</t>
  </si>
  <si>
    <t>-0.4m/s</t>
  </si>
  <si>
    <t>-0.5m/s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</si>
</sst>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0.00_ "/>
    <numFmt numFmtId="179" formatCode="[$-F400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'&quot;00&quot;''&quot;00"/>
    <numFmt numFmtId="185" formatCode="0_ "/>
    <numFmt numFmtId="186" formatCode="00&quot;''&quot;00"/>
    <numFmt numFmtId="187" formatCode="0&quot;m&quot;00"/>
    <numFmt numFmtId="188" formatCode="##&quot;''&quot;##"/>
    <numFmt numFmtId="189" formatCode="##&quot;'m&quot;##"/>
    <numFmt numFmtId="190" formatCode="##&quot;m&quot;##"/>
    <numFmt numFmtId="191" formatCode="0.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7"/>
      <name val="ＭＳ 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5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0"/>
      <name val="ＭＳ Ｐゴシック"/>
      <family val="3"/>
    </font>
    <font>
      <sz val="11"/>
      <name val="HGPｺﾞｼｯｸM"/>
      <family val="3"/>
    </font>
    <font>
      <sz val="12"/>
      <name val="ＭＳ 明朝"/>
      <family val="0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name val="HGPｺﾞｼｯｸM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" fontId="3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3" fillId="0" borderId="0">
      <alignment/>
      <protection/>
    </xf>
    <xf numFmtId="0" fontId="9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143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" fontId="11" fillId="0" borderId="0" xfId="143" applyNumberFormat="1" applyFont="1" applyBorder="1" applyAlignment="1" applyProtection="1">
      <alignment horizontal="center" shrinkToFit="1"/>
      <protection/>
    </xf>
    <xf numFmtId="0" fontId="12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1" fontId="0" fillId="0" borderId="0" xfId="0" applyNumberFormat="1" applyFill="1" applyBorder="1" applyAlignment="1" applyProtection="1">
      <alignment horizontal="center" shrinkToFit="1"/>
      <protection/>
    </xf>
    <xf numFmtId="0" fontId="0" fillId="0" borderId="0" xfId="0" applyFill="1" applyBorder="1" applyAlignment="1">
      <alignment horizontal="center" shrinkToFit="1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shrinkToFit="1"/>
    </xf>
    <xf numFmtId="1" fontId="0" fillId="0" borderId="0" xfId="0" applyNumberFormat="1" applyBorder="1" applyAlignment="1" applyProtection="1">
      <alignment horizontal="center" shrinkToFit="1"/>
      <protection/>
    </xf>
    <xf numFmtId="1" fontId="4" fillId="0" borderId="0" xfId="110" applyNumberFormat="1" applyFont="1" applyFill="1" applyBorder="1" applyAlignment="1" applyProtection="1">
      <alignment horizontal="center" shrinkToFit="1"/>
      <protection locked="0"/>
    </xf>
    <xf numFmtId="1" fontId="0" fillId="0" borderId="0" xfId="0" applyNumberFormat="1" applyBorder="1" applyAlignment="1" applyProtection="1">
      <alignment horizontal="center" shrinkToFit="1"/>
      <protection locked="0"/>
    </xf>
    <xf numFmtId="0" fontId="4" fillId="0" borderId="0" xfId="110" applyNumberFormat="1" applyFont="1" applyFill="1" applyBorder="1" applyAlignment="1" applyProtection="1">
      <alignment horizontal="center" shrinkToFit="1"/>
      <protection locked="0"/>
    </xf>
    <xf numFmtId="0" fontId="3" fillId="0" borderId="0" xfId="0" applyNumberFormat="1" applyFont="1" applyBorder="1" applyAlignment="1" applyProtection="1">
      <alignment horizontal="center" shrinkToFit="1"/>
      <protection locked="0"/>
    </xf>
    <xf numFmtId="1" fontId="0" fillId="0" borderId="0" xfId="0" applyNumberForma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shrinkToFit="1"/>
    </xf>
    <xf numFmtId="0" fontId="4" fillId="0" borderId="0" xfId="11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Border="1" applyAlignment="1" applyProtection="1">
      <alignment horizontal="left"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1" fontId="0" fillId="0" borderId="10" xfId="0" applyNumberFormat="1" applyFill="1" applyBorder="1" applyAlignment="1" applyProtection="1">
      <alignment/>
      <protection/>
    </xf>
    <xf numFmtId="184" fontId="0" fillId="0" borderId="10" xfId="0" applyNumberFormat="1" applyFill="1" applyBorder="1" applyAlignment="1" applyProtection="1">
      <alignment/>
      <protection/>
    </xf>
    <xf numFmtId="188" fontId="18" fillId="0" borderId="0" xfId="0" applyNumberFormat="1" applyFont="1" applyBorder="1" applyAlignment="1">
      <alignment horizontal="center" vertical="center"/>
    </xf>
    <xf numFmtId="18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0" fillId="0" borderId="0" xfId="142">
      <alignment vertical="center"/>
      <protection/>
    </xf>
    <xf numFmtId="0" fontId="15" fillId="0" borderId="0" xfId="142" applyFont="1" applyAlignment="1">
      <alignment horizontal="center" vertical="center"/>
      <protection/>
    </xf>
    <xf numFmtId="0" fontId="0" fillId="0" borderId="0" xfId="142" applyBorder="1" applyAlignment="1">
      <alignment horizontal="center" vertical="center"/>
      <protection/>
    </xf>
    <xf numFmtId="0" fontId="16" fillId="0" borderId="11" xfId="142" applyFont="1" applyBorder="1" applyAlignment="1">
      <alignment horizontal="center" vertical="center"/>
      <protection/>
    </xf>
    <xf numFmtId="188" fontId="16" fillId="0" borderId="11" xfId="142" applyNumberFormat="1" applyFont="1" applyBorder="1" applyAlignment="1">
      <alignment horizontal="center" vertical="center"/>
      <protection/>
    </xf>
    <xf numFmtId="184" fontId="17" fillId="0" borderId="0" xfId="142" applyNumberFormat="1" applyFont="1" applyBorder="1" applyAlignment="1">
      <alignment horizontal="center" vertical="center"/>
      <protection/>
    </xf>
    <xf numFmtId="184" fontId="16" fillId="0" borderId="11" xfId="142" applyNumberFormat="1" applyFont="1" applyBorder="1" applyAlignment="1">
      <alignment horizontal="center" vertical="center"/>
      <protection/>
    </xf>
    <xf numFmtId="0" fontId="0" fillId="0" borderId="0" xfId="142" applyFont="1">
      <alignment vertical="center"/>
      <protection/>
    </xf>
    <xf numFmtId="0" fontId="0" fillId="0" borderId="0" xfId="142" applyFont="1">
      <alignment vertical="center"/>
      <protection/>
    </xf>
    <xf numFmtId="0" fontId="0" fillId="0" borderId="0" xfId="142" applyAlignment="1">
      <alignment horizontal="center" vertical="center"/>
      <protection/>
    </xf>
    <xf numFmtId="0" fontId="16" fillId="0" borderId="0" xfId="0" applyFont="1" applyFill="1" applyAlignment="1">
      <alignment horizontal="center" shrinkToFit="1"/>
    </xf>
    <xf numFmtId="0" fontId="16" fillId="0" borderId="0" xfId="0" applyFont="1" applyFill="1" applyAlignment="1">
      <alignment horizontal="left" shrinkToFit="1"/>
    </xf>
    <xf numFmtId="0" fontId="16" fillId="0" borderId="0" xfId="0" applyFont="1" applyFill="1" applyAlignment="1">
      <alignment/>
    </xf>
    <xf numFmtId="0" fontId="16" fillId="0" borderId="0" xfId="0" applyFont="1" applyAlignment="1">
      <alignment shrinkToFit="1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 horizontal="center" shrinkToFit="1"/>
      <protection/>
    </xf>
    <xf numFmtId="1" fontId="16" fillId="0" borderId="0" xfId="0" applyNumberFormat="1" applyFont="1" applyFill="1" applyBorder="1" applyAlignment="1" applyProtection="1">
      <alignment horizontal="center" shrinkToFit="1"/>
      <protection/>
    </xf>
    <xf numFmtId="184" fontId="16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 shrinkToFit="1"/>
    </xf>
    <xf numFmtId="0" fontId="16" fillId="0" borderId="0" xfId="0" applyFont="1" applyFill="1" applyBorder="1" applyAlignment="1">
      <alignment horizontal="center" shrinkToFit="1"/>
    </xf>
    <xf numFmtId="0" fontId="16" fillId="0" borderId="0" xfId="0" applyNumberFormat="1" applyFont="1" applyFill="1" applyBorder="1" applyAlignment="1" applyProtection="1">
      <alignment horizontal="left" shrinkToFit="1"/>
      <protection locked="0"/>
    </xf>
    <xf numFmtId="0" fontId="20" fillId="0" borderId="0" xfId="0" applyNumberFormat="1" applyFont="1" applyFill="1" applyBorder="1" applyAlignment="1" applyProtection="1">
      <alignment horizontal="center" shrinkToFit="1"/>
      <protection locked="0"/>
    </xf>
    <xf numFmtId="1" fontId="16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0" xfId="0" applyNumberFormat="1" applyFont="1" applyBorder="1" applyAlignment="1" applyProtection="1">
      <alignment horizontal="left" shrinkToFit="1"/>
      <protection locked="0"/>
    </xf>
    <xf numFmtId="1" fontId="16" fillId="0" borderId="0" xfId="0" applyNumberFormat="1" applyFont="1" applyBorder="1" applyAlignment="1" applyProtection="1">
      <alignment horizontal="center" shrinkToFit="1"/>
      <protection locked="0"/>
    </xf>
    <xf numFmtId="0" fontId="20" fillId="0" borderId="0" xfId="0" applyNumberFormat="1" applyFont="1" applyBorder="1" applyAlignment="1" applyProtection="1">
      <alignment horizontal="center" shrinkToFit="1"/>
      <protection locked="0"/>
    </xf>
    <xf numFmtId="1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shrinkToFit="1"/>
    </xf>
    <xf numFmtId="0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shrinkToFit="1"/>
    </xf>
    <xf numFmtId="184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shrinkToFit="1"/>
    </xf>
    <xf numFmtId="0" fontId="20" fillId="0" borderId="0" xfId="110" applyNumberFormat="1" applyFont="1" applyFill="1" applyBorder="1" applyAlignment="1" applyProtection="1">
      <alignment horizontal="left" shrinkToFit="1"/>
      <protection locked="0"/>
    </xf>
    <xf numFmtId="0" fontId="20" fillId="0" borderId="0" xfId="110" applyNumberFormat="1" applyFont="1" applyFill="1" applyBorder="1" applyAlignment="1" applyProtection="1">
      <alignment horizontal="center" shrinkToFit="1"/>
      <protection locked="0"/>
    </xf>
    <xf numFmtId="1" fontId="20" fillId="0" borderId="0" xfId="110" applyNumberFormat="1" applyFont="1" applyFill="1" applyBorder="1" applyAlignment="1" applyProtection="1">
      <alignment horizontal="center" shrinkToFit="1"/>
      <protection locked="0"/>
    </xf>
    <xf numFmtId="1" fontId="16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>
      <alignment horizontal="left" shrinkToFit="1"/>
    </xf>
    <xf numFmtId="0" fontId="16" fillId="0" borderId="0" xfId="0" applyNumberFormat="1" applyFont="1" applyFill="1" applyBorder="1" applyAlignment="1" applyProtection="1">
      <alignment horizontal="center" shrinkToFit="1"/>
      <protection locked="0"/>
    </xf>
    <xf numFmtId="1" fontId="16" fillId="0" borderId="0" xfId="0" applyNumberFormat="1" applyFont="1" applyBorder="1" applyAlignment="1" applyProtection="1">
      <alignment horizontal="left" shrinkToFit="1"/>
      <protection/>
    </xf>
    <xf numFmtId="0" fontId="16" fillId="0" borderId="0" xfId="0" applyNumberFormat="1" applyFont="1" applyBorder="1" applyAlignment="1" applyProtection="1">
      <alignment horizontal="center" shrinkToFit="1"/>
      <protection/>
    </xf>
    <xf numFmtId="1" fontId="16" fillId="0" borderId="0" xfId="0" applyNumberFormat="1" applyFont="1" applyBorder="1" applyAlignment="1" applyProtection="1">
      <alignment horizontal="center" shrinkToFit="1"/>
      <protection/>
    </xf>
    <xf numFmtId="0" fontId="16" fillId="0" borderId="0" xfId="0" applyFont="1" applyFill="1" applyAlignment="1">
      <alignment horizontal="left"/>
    </xf>
    <xf numFmtId="0" fontId="0" fillId="0" borderId="0" xfId="0" applyFont="1" applyBorder="1" applyAlignment="1">
      <alignment shrinkToFit="1"/>
    </xf>
    <xf numFmtId="0" fontId="0" fillId="0" borderId="0" xfId="0" applyNumberFormat="1" applyFont="1" applyBorder="1" applyAlignment="1" applyProtection="1">
      <alignment horizontal="center"/>
      <protection/>
    </xf>
    <xf numFmtId="1" fontId="16" fillId="0" borderId="0" xfId="0" applyNumberFormat="1" applyFont="1" applyFill="1" applyAlignment="1" applyProtection="1">
      <alignment horizontal="center" shrinkToFit="1"/>
      <protection/>
    </xf>
    <xf numFmtId="0" fontId="20" fillId="0" borderId="0" xfId="110" applyNumberFormat="1" applyFont="1" applyFill="1" applyBorder="1" applyAlignment="1" applyProtection="1">
      <alignment horizontal="center"/>
      <protection locked="0"/>
    </xf>
    <xf numFmtId="1" fontId="16" fillId="0" borderId="0" xfId="110" applyNumberFormat="1" applyFont="1" applyFill="1" applyBorder="1" applyAlignment="1" applyProtection="1">
      <alignment horizontal="center" shrinkToFit="1"/>
      <protection locked="0"/>
    </xf>
    <xf numFmtId="0" fontId="16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1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/>
    </xf>
    <xf numFmtId="188" fontId="16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6" fillId="0" borderId="0" xfId="143" applyNumberFormat="1" applyFont="1" applyBorder="1" applyAlignment="1" applyProtection="1">
      <alignment horizontal="center" shrinkToFit="1"/>
      <protection/>
    </xf>
    <xf numFmtId="0" fontId="16" fillId="0" borderId="0" xfId="0" applyFont="1" applyBorder="1" applyAlignment="1">
      <alignment horizontal="center" vertical="center" shrinkToFit="1"/>
    </xf>
    <xf numFmtId="1" fontId="16" fillId="0" borderId="12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188" fontId="16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" fontId="16" fillId="0" borderId="0" xfId="143" applyNumberFormat="1" applyFont="1" applyFill="1" applyBorder="1" applyAlignment="1" applyProtection="1">
      <alignment horizontal="center"/>
      <protection/>
    </xf>
    <xf numFmtId="1" fontId="22" fillId="0" borderId="0" xfId="143" applyNumberFormat="1" applyFont="1" applyFill="1" applyBorder="1" applyAlignment="1" applyProtection="1">
      <alignment horizontal="center"/>
      <protection/>
    </xf>
    <xf numFmtId="1" fontId="11" fillId="0" borderId="0" xfId="143" applyNumberFormat="1" applyFont="1" applyFill="1" applyBorder="1" applyAlignment="1" applyProtection="1">
      <alignment horizontal="center"/>
      <protection/>
    </xf>
    <xf numFmtId="1" fontId="16" fillId="0" borderId="0" xfId="143" applyNumberFormat="1" applyFont="1" applyBorder="1" applyAlignment="1" applyProtection="1">
      <alignment horizontal="center"/>
      <protection/>
    </xf>
    <xf numFmtId="1" fontId="22" fillId="0" borderId="0" xfId="143" applyNumberFormat="1" applyFont="1" applyBorder="1" applyAlignment="1" applyProtection="1">
      <alignment horizontal="center"/>
      <protection/>
    </xf>
    <xf numFmtId="1" fontId="22" fillId="0" borderId="0" xfId="143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/>
      <protection/>
    </xf>
    <xf numFmtId="1" fontId="0" fillId="0" borderId="0" xfId="143" applyNumberFormat="1" applyFont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12" fillId="0" borderId="0" xfId="143" applyNumberFormat="1" applyFont="1" applyBorder="1" applyAlignment="1" applyProtection="1">
      <alignment horizontal="center"/>
      <protection/>
    </xf>
    <xf numFmtId="1" fontId="11" fillId="0" borderId="0" xfId="143" applyNumberFormat="1" applyFont="1" applyBorder="1" applyAlignment="1" applyProtection="1">
      <alignment horizontal="center"/>
      <protection/>
    </xf>
    <xf numFmtId="1" fontId="24" fillId="0" borderId="0" xfId="143" applyNumberFormat="1" applyFont="1" applyBorder="1" applyAlignment="1" applyProtection="1">
      <alignment horizontal="center" shrinkToFit="1"/>
      <protection/>
    </xf>
    <xf numFmtId="0" fontId="16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1" fontId="12" fillId="0" borderId="0" xfId="0" applyNumberFormat="1" applyFont="1" applyBorder="1" applyAlignment="1" applyProtection="1">
      <alignment horizontal="center" shrinkToFit="1"/>
      <protection/>
    </xf>
    <xf numFmtId="0" fontId="16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1" fontId="12" fillId="0" borderId="0" xfId="143" applyNumberFormat="1" applyFont="1" applyBorder="1" applyAlignment="1" applyProtection="1">
      <alignment horizontal="center" shrinkToFit="1"/>
      <protection/>
    </xf>
    <xf numFmtId="0" fontId="12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center" shrinkToFit="1"/>
    </xf>
    <xf numFmtId="1" fontId="12" fillId="0" borderId="0" xfId="143" applyNumberFormat="1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applyProtection="1">
      <alignment shrinkToFit="1"/>
      <protection/>
    </xf>
    <xf numFmtId="49" fontId="0" fillId="33" borderId="0" xfId="0" applyNumberFormat="1" applyFont="1" applyFill="1" applyBorder="1" applyAlignment="1" applyProtection="1">
      <alignment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0" xfId="0" applyFill="1" applyAlignment="1">
      <alignment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188" fontId="1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 applyProtection="1">
      <alignment horizontal="center" shrinkToFit="1"/>
      <protection locked="0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 shrinkToFit="1"/>
      <protection/>
    </xf>
    <xf numFmtId="49" fontId="12" fillId="0" borderId="0" xfId="0" applyNumberFormat="1" applyFont="1" applyBorder="1" applyAlignment="1">
      <alignment horizontal="center"/>
    </xf>
    <xf numFmtId="49" fontId="11" fillId="0" borderId="0" xfId="143" applyNumberFormat="1" applyFont="1" applyFill="1" applyBorder="1" applyAlignment="1" applyProtection="1">
      <alignment horizontal="center"/>
      <protection/>
    </xf>
    <xf numFmtId="184" fontId="16" fillId="0" borderId="12" xfId="0" applyNumberFormat="1" applyFont="1" applyFill="1" applyBorder="1" applyAlignment="1" applyProtection="1">
      <alignment horizontal="center"/>
      <protection/>
    </xf>
    <xf numFmtId="184" fontId="16" fillId="0" borderId="1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horizontal="center"/>
      <protection/>
    </xf>
    <xf numFmtId="184" fontId="16" fillId="0" borderId="12" xfId="0" applyNumberFormat="1" applyFont="1" applyFill="1" applyBorder="1" applyAlignment="1" applyProtection="1">
      <alignment/>
      <protection/>
    </xf>
    <xf numFmtId="184" fontId="16" fillId="0" borderId="0" xfId="0" applyNumberFormat="1" applyFont="1" applyFill="1" applyBorder="1" applyAlignment="1" applyProtection="1">
      <alignment horizontal="center"/>
      <protection/>
    </xf>
    <xf numFmtId="184" fontId="16" fillId="0" borderId="14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/>
      <protection/>
    </xf>
    <xf numFmtId="184" fontId="16" fillId="0" borderId="11" xfId="0" applyNumberFormat="1" applyFont="1" applyFill="1" applyBorder="1" applyAlignment="1" applyProtection="1">
      <alignment horizontal="center"/>
      <protection/>
    </xf>
    <xf numFmtId="188" fontId="16" fillId="0" borderId="15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188" fontId="16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 shrinkToFit="1"/>
    </xf>
    <xf numFmtId="1" fontId="16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Border="1" applyAlignment="1" applyProtection="1">
      <alignment vertical="center"/>
      <protection/>
    </xf>
    <xf numFmtId="1" fontId="16" fillId="0" borderId="11" xfId="0" applyNumberFormat="1" applyFont="1" applyFill="1" applyBorder="1" applyAlignment="1" applyProtection="1">
      <alignment vertical="center"/>
      <protection/>
    </xf>
    <xf numFmtId="0" fontId="16" fillId="0" borderId="11" xfId="0" applyFont="1" applyBorder="1" applyAlignment="1">
      <alignment vertical="center"/>
    </xf>
    <xf numFmtId="1" fontId="16" fillId="0" borderId="11" xfId="143" applyNumberFormat="1" applyFont="1" applyBorder="1" applyAlignment="1" applyProtection="1">
      <alignment vertical="center"/>
      <protection/>
    </xf>
    <xf numFmtId="1" fontId="22" fillId="0" borderId="11" xfId="143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6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NumberFormat="1" applyFont="1" applyBorder="1" applyAlignment="1" applyProtection="1">
      <alignment horizontal="center" vertical="center"/>
      <protection/>
    </xf>
    <xf numFmtId="184" fontId="1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 vertical="center"/>
      <protection/>
    </xf>
    <xf numFmtId="1" fontId="16" fillId="0" borderId="11" xfId="143" applyNumberFormat="1" applyFont="1" applyBorder="1" applyAlignment="1" applyProtection="1">
      <alignment horizontal="center" vertical="center" shrinkToFit="1"/>
      <protection/>
    </xf>
    <xf numFmtId="1" fontId="22" fillId="0" borderId="11" xfId="143" applyNumberFormat="1" applyFont="1" applyBorder="1" applyAlignment="1" applyProtection="1">
      <alignment horizontal="center" vertical="center" shrinkToFit="1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 shrinkToFit="1"/>
      <protection/>
    </xf>
    <xf numFmtId="20" fontId="16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84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84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shrinkToFit="1"/>
    </xf>
    <xf numFmtId="1" fontId="21" fillId="0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shrinkToFit="1"/>
    </xf>
    <xf numFmtId="1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1" fontId="12" fillId="0" borderId="11" xfId="0" applyNumberFormat="1" applyFont="1" applyBorder="1" applyAlignment="1" applyProtection="1">
      <alignment horizontal="center" shrinkToFit="1"/>
      <protection/>
    </xf>
    <xf numFmtId="1" fontId="12" fillId="0" borderId="11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shrinkToFit="1"/>
    </xf>
    <xf numFmtId="1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" fontId="24" fillId="0" borderId="0" xfId="143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" fontId="12" fillId="0" borderId="0" xfId="143" applyNumberFormat="1" applyFont="1" applyBorder="1" applyAlignment="1" applyProtection="1">
      <alignment horizontal="center" vertical="center"/>
      <protection/>
    </xf>
    <xf numFmtId="1" fontId="12" fillId="0" borderId="0" xfId="143" applyNumberFormat="1" applyFont="1" applyBorder="1" applyAlignment="1" applyProtection="1">
      <alignment horizontal="center" vertical="center" shrinkToFit="1"/>
      <protection/>
    </xf>
    <xf numFmtId="1" fontId="24" fillId="0" borderId="11" xfId="143" applyNumberFormat="1" applyFont="1" applyBorder="1" applyAlignment="1" applyProtection="1">
      <alignment horizontal="center" vertical="center"/>
      <protection/>
    </xf>
    <xf numFmtId="1" fontId="24" fillId="0" borderId="11" xfId="143" applyNumberFormat="1" applyFont="1" applyBorder="1" applyAlignment="1" applyProtection="1">
      <alignment horizontal="center" vertical="center" shrinkToFit="1"/>
      <protection/>
    </xf>
    <xf numFmtId="1" fontId="12" fillId="0" borderId="11" xfId="143" applyNumberFormat="1" applyFont="1" applyBorder="1" applyAlignment="1" applyProtection="1">
      <alignment horizontal="center" vertical="center"/>
      <protection/>
    </xf>
    <xf numFmtId="1" fontId="12" fillId="0" borderId="11" xfId="143" applyNumberFormat="1" applyFont="1" applyBorder="1" applyAlignment="1" applyProtection="1">
      <alignment horizontal="center" vertical="center" shrinkToFit="1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4" fillId="0" borderId="0" xfId="143" applyNumberFormat="1" applyFont="1" applyBorder="1" applyAlignment="1" applyProtection="1">
      <alignment horizontal="left" vertical="center"/>
      <protection/>
    </xf>
    <xf numFmtId="1" fontId="24" fillId="0" borderId="0" xfId="143" applyNumberFormat="1" applyFont="1" applyBorder="1" applyAlignment="1" applyProtection="1">
      <alignment horizontal="center" vertical="center" shrinkToFit="1"/>
      <protection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/>
    </xf>
    <xf numFmtId="184" fontId="12" fillId="0" borderId="12" xfId="0" applyNumberFormat="1" applyFont="1" applyBorder="1" applyAlignment="1" applyProtection="1">
      <alignment horizontal="center" vertical="center"/>
      <protection/>
    </xf>
    <xf numFmtId="1" fontId="12" fillId="0" borderId="11" xfId="0" applyNumberFormat="1" applyFont="1" applyBorder="1" applyAlignment="1" applyProtection="1">
      <alignment horizontal="center" vertical="center" shrinkToFit="1"/>
      <protection/>
    </xf>
    <xf numFmtId="184" fontId="12" fillId="0" borderId="11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 shrinkToFit="1"/>
      <protection/>
    </xf>
    <xf numFmtId="1" fontId="11" fillId="0" borderId="0" xfId="143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" fontId="11" fillId="0" borderId="0" xfId="143" applyNumberFormat="1" applyFont="1" applyBorder="1" applyAlignment="1" applyProtection="1">
      <alignment horizontal="center" vertical="center" shrinkToFit="1"/>
      <protection/>
    </xf>
    <xf numFmtId="1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1" fontId="0" fillId="0" borderId="0" xfId="143" applyNumberFormat="1" applyFont="1" applyBorder="1" applyAlignment="1" applyProtection="1">
      <alignment horizontal="center" vertical="center"/>
      <protection/>
    </xf>
    <xf numFmtId="1" fontId="0" fillId="0" borderId="0" xfId="143" applyNumberFormat="1" applyFont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1" fontId="11" fillId="0" borderId="0" xfId="143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vertical="center" shrinkToFit="1"/>
      <protection/>
    </xf>
    <xf numFmtId="49" fontId="0" fillId="33" borderId="0" xfId="0" applyNumberFormat="1" applyFont="1" applyFill="1" applyBorder="1" applyAlignment="1" applyProtection="1">
      <alignment vertical="center" shrinkToFit="1"/>
      <protection/>
    </xf>
    <xf numFmtId="0" fontId="12" fillId="0" borderId="0" xfId="143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left" shrinkToFi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0" xfId="142" applyFont="1" applyBorder="1" applyAlignment="1">
      <alignment horizontal="center" vertical="center"/>
      <protection/>
    </xf>
    <xf numFmtId="0" fontId="0" fillId="0" borderId="11" xfId="142" applyFont="1" applyBorder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5" fillId="0" borderId="0" xfId="143" applyNumberFormat="1" applyFont="1" applyFill="1" applyBorder="1" applyAlignment="1" applyProtection="1">
      <alignment horizontal="center" vertical="center"/>
      <protection/>
    </xf>
    <xf numFmtId="1" fontId="4" fillId="0" borderId="0" xfId="143" applyNumberFormat="1" applyFont="1" applyFill="1" applyBorder="1" applyAlignment="1" applyProtection="1">
      <alignment horizontal="center" vertical="center"/>
      <protection/>
    </xf>
    <xf numFmtId="1" fontId="0" fillId="0" borderId="0" xfId="143" applyNumberFormat="1" applyFont="1" applyFill="1" applyBorder="1" applyAlignment="1" applyProtection="1">
      <alignment horizontal="center" vertical="center" shrinkToFit="1"/>
      <protection/>
    </xf>
    <xf numFmtId="0" fontId="3" fillId="0" borderId="0" xfId="143" applyNumberForma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" fontId="16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Border="1" applyAlignment="1">
      <alignment horizontal="left" vertical="center"/>
    </xf>
  </cellXfs>
  <cellStyles count="13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2 2" xfId="63"/>
    <cellStyle name="標準 12 3" xfId="64"/>
    <cellStyle name="標準 12 4" xfId="65"/>
    <cellStyle name="標準 12 5" xfId="66"/>
    <cellStyle name="標準 12 6" xfId="67"/>
    <cellStyle name="標準 12 7" xfId="68"/>
    <cellStyle name="標準 12 8" xfId="69"/>
    <cellStyle name="標準 12 9" xfId="70"/>
    <cellStyle name="標準 13" xfId="71"/>
    <cellStyle name="標準 14" xfId="72"/>
    <cellStyle name="標準 14 2" xfId="73"/>
    <cellStyle name="標準 14 3" xfId="74"/>
    <cellStyle name="標準 14 4" xfId="75"/>
    <cellStyle name="標準 14 5" xfId="76"/>
    <cellStyle name="標準 14 6" xfId="77"/>
    <cellStyle name="標準 14 7" xfId="78"/>
    <cellStyle name="標準 14 8" xfId="79"/>
    <cellStyle name="標準 14 9" xfId="80"/>
    <cellStyle name="標準 15" xfId="81"/>
    <cellStyle name="標準 15 2" xfId="82"/>
    <cellStyle name="標準 15 3" xfId="83"/>
    <cellStyle name="標準 15 4" xfId="84"/>
    <cellStyle name="標準 15 5" xfId="85"/>
    <cellStyle name="標準 15 6" xfId="86"/>
    <cellStyle name="標準 15 7" xfId="87"/>
    <cellStyle name="標準 15 8" xfId="88"/>
    <cellStyle name="標準 15 9" xfId="89"/>
    <cellStyle name="標準 16" xfId="90"/>
    <cellStyle name="標準 16 2" xfId="91"/>
    <cellStyle name="標準 16 3" xfId="92"/>
    <cellStyle name="標準 16 4" xfId="93"/>
    <cellStyle name="標準 16 5" xfId="94"/>
    <cellStyle name="標準 16 6" xfId="95"/>
    <cellStyle name="標準 16 7" xfId="96"/>
    <cellStyle name="標準 16 8" xfId="97"/>
    <cellStyle name="標準 16 9" xfId="98"/>
    <cellStyle name="標準 17" xfId="99"/>
    <cellStyle name="標準 17 2" xfId="100"/>
    <cellStyle name="標準 17 3" xfId="101"/>
    <cellStyle name="標準 17 4" xfId="102"/>
    <cellStyle name="標準 17 5" xfId="103"/>
    <cellStyle name="標準 17 6" xfId="104"/>
    <cellStyle name="標準 17 7" xfId="105"/>
    <cellStyle name="標準 17 8" xfId="106"/>
    <cellStyle name="標準 17 9" xfId="107"/>
    <cellStyle name="標準 18" xfId="108"/>
    <cellStyle name="標準 19" xfId="109"/>
    <cellStyle name="標準 2" xfId="110"/>
    <cellStyle name="標準 2 10" xfId="111"/>
    <cellStyle name="標準 2 2" xfId="112"/>
    <cellStyle name="標準 2 2 2" xfId="113"/>
    <cellStyle name="標準 2 2 3" xfId="114"/>
    <cellStyle name="標準 2 2 4" xfId="115"/>
    <cellStyle name="標準 2 2 5" xfId="116"/>
    <cellStyle name="標準 2 2 6" xfId="117"/>
    <cellStyle name="標準 2 2 7" xfId="118"/>
    <cellStyle name="標準 2 2 8" xfId="119"/>
    <cellStyle name="標準 2 2 9" xfId="120"/>
    <cellStyle name="標準 2 3" xfId="121"/>
    <cellStyle name="標準 2 4" xfId="122"/>
    <cellStyle name="標準 2 5" xfId="123"/>
    <cellStyle name="標準 2 6" xfId="124"/>
    <cellStyle name="標準 2 7" xfId="125"/>
    <cellStyle name="標準 2 8" xfId="126"/>
    <cellStyle name="標準 2 9" xfId="127"/>
    <cellStyle name="標準 2_H24上武大競技会プロ原稿(最終)" xfId="128"/>
    <cellStyle name="標準 20" xfId="129"/>
    <cellStyle name="標準 21" xfId="130"/>
    <cellStyle name="標準 22" xfId="131"/>
    <cellStyle name="標準 23" xfId="132"/>
    <cellStyle name="標準 24" xfId="133"/>
    <cellStyle name="標準 3" xfId="134"/>
    <cellStyle name="標準 4" xfId="135"/>
    <cellStyle name="標準 5" xfId="136"/>
    <cellStyle name="標準 6" xfId="137"/>
    <cellStyle name="標準 7" xfId="138"/>
    <cellStyle name="標準 8" xfId="139"/>
    <cellStyle name="標準 9" xfId="140"/>
    <cellStyle name="標準_H24上武大競技会プロ原稿(最終)" xfId="141"/>
    <cellStyle name="標準_H24上武大競技会プロ原稿(最終) 2" xfId="142"/>
    <cellStyle name="標準_Sheet1" xfId="143"/>
    <cellStyle name="Followed Hyperlink" xfId="144"/>
    <cellStyle name="普通" xfId="145"/>
    <cellStyle name="良い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ProHD1TUsers\m535i\Library\Containers\com.apple.mail\Data\Library\Mail%20Downloads\FEEF74A4-2510-498D-B882-5BCFE324B4EA\&#21435;&#24180;&#36039;&#26009;\Users\kimioki\Documents\&#65423;&#65394;&#65412;&#65438;&#65399;&#65389;&#65426;&#65437;&#65412;\&#20234;&#21218;&#23822;&#38520;&#19978;&#65400;&#65431;&#65420;&#65438;\H25&#24180;&#24230;&#22823;&#20250;\&#26149;&#23395;&#35352;&#37682;&#20250;\H25.&#26149;&#23395;&#36039;&#26009;&#65288;&#65411;&#65438;&#65392;&#65408;&#20837;&#21147;&#28168;&#12415;&#65289;&#65420;&#65439;&#65435;&#32232;&#28168;\&#30003;&#36796;&#12415;\H24&#31179;&#23395;&#35352;&#37682;&#20250;&#12304;&#22235;&#12484;&#33865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8520;&#19978;\&#20013;&#20307;&#36899;&#38520;&#19978;\&#24066;&#20013;&#20307;&#36899;&#38520;&#19978;\H21&#24066;&#20013;&#20307;&#36899;&#38520;&#19978;(&#35352;&#37682;)\&#22826;&#30000;&#12490;&#12452;&#12479;&#12540;\&#26408;&#23822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  <sheetName val="駅伝女子"/>
      <sheetName val="駅伝男子"/>
    </sheetNames>
    <sheetDataSet>
      <sheetData sheetId="2">
        <row r="1">
          <cell r="A1" t="str">
            <v>ｺｰﾄﾞ</v>
          </cell>
          <cell r="B1" t="str">
            <v>種目</v>
          </cell>
        </row>
        <row r="2">
          <cell r="A2" t="str">
            <v>00200</v>
          </cell>
          <cell r="B2" t="str">
            <v>共通100m</v>
          </cell>
        </row>
        <row r="3">
          <cell r="A3" t="str">
            <v>00201</v>
          </cell>
          <cell r="B3" t="str">
            <v>1年100m</v>
          </cell>
        </row>
        <row r="4">
          <cell r="A4" t="str">
            <v>00202</v>
          </cell>
          <cell r="B4" t="str">
            <v>2年100m</v>
          </cell>
        </row>
        <row r="5">
          <cell r="A5" t="str">
            <v>00203</v>
          </cell>
          <cell r="B5" t="str">
            <v>3年100m</v>
          </cell>
        </row>
        <row r="6">
          <cell r="A6" t="str">
            <v>00300</v>
          </cell>
          <cell r="B6" t="str">
            <v>共通200m</v>
          </cell>
        </row>
        <row r="7">
          <cell r="A7" t="str">
            <v>00500</v>
          </cell>
          <cell r="B7" t="str">
            <v>共通400m</v>
          </cell>
        </row>
        <row r="8">
          <cell r="A8" t="str">
            <v>00503</v>
          </cell>
          <cell r="B8" t="str">
            <v>3年400m</v>
          </cell>
        </row>
        <row r="9">
          <cell r="A9" t="str">
            <v>00600</v>
          </cell>
          <cell r="B9" t="str">
            <v>共通800m</v>
          </cell>
        </row>
        <row r="10">
          <cell r="A10" t="str">
            <v>00601</v>
          </cell>
          <cell r="B10" t="str">
            <v>1年800m</v>
          </cell>
        </row>
        <row r="11">
          <cell r="A11" t="str">
            <v>00603</v>
          </cell>
          <cell r="B11" t="str">
            <v>3年800m</v>
          </cell>
        </row>
        <row r="12">
          <cell r="A12" t="str">
            <v>00800</v>
          </cell>
          <cell r="B12" t="str">
            <v>共通1500m</v>
          </cell>
        </row>
        <row r="13">
          <cell r="A13" t="str">
            <v>00801</v>
          </cell>
          <cell r="B13" t="str">
            <v>1年1500m</v>
          </cell>
        </row>
        <row r="14">
          <cell r="A14" t="str">
            <v>00803</v>
          </cell>
          <cell r="B14" t="str">
            <v>3年1500m</v>
          </cell>
        </row>
        <row r="15">
          <cell r="A15" t="str">
            <v>01000</v>
          </cell>
          <cell r="B15" t="str">
            <v>共通3000m</v>
          </cell>
        </row>
        <row r="16">
          <cell r="A16" t="str">
            <v>01003</v>
          </cell>
          <cell r="B16" t="str">
            <v>3年3000m</v>
          </cell>
        </row>
        <row r="17">
          <cell r="A17" t="str">
            <v>01004</v>
          </cell>
          <cell r="B17" t="str">
            <v>ｵｰﾌﾟﾝ3000m</v>
          </cell>
        </row>
        <row r="18">
          <cell r="A18" t="str">
            <v>01100</v>
          </cell>
          <cell r="B18" t="str">
            <v>5000m</v>
          </cell>
        </row>
        <row r="19">
          <cell r="A19" t="str">
            <v>01200</v>
          </cell>
          <cell r="B19" t="str">
            <v>10000m</v>
          </cell>
        </row>
        <row r="20">
          <cell r="A20" t="str">
            <v>04200</v>
          </cell>
          <cell r="B20" t="str">
            <v>共通100mH</v>
          </cell>
        </row>
        <row r="21">
          <cell r="A21" t="str">
            <v>04703</v>
          </cell>
          <cell r="B21" t="str">
            <v>3年100mYH</v>
          </cell>
        </row>
        <row r="22">
          <cell r="A22" t="str">
            <v>03200</v>
          </cell>
          <cell r="B22" t="str">
            <v>共通110mH</v>
          </cell>
        </row>
        <row r="23">
          <cell r="A23" t="str">
            <v>03303</v>
          </cell>
          <cell r="B23" t="str">
            <v>3年110mJH</v>
          </cell>
        </row>
        <row r="24">
          <cell r="A24" t="str">
            <v>07100</v>
          </cell>
          <cell r="B24" t="str">
            <v>共通走高跳</v>
          </cell>
        </row>
        <row r="25">
          <cell r="A25" t="str">
            <v>07103</v>
          </cell>
          <cell r="B25" t="str">
            <v>3年走高跳</v>
          </cell>
        </row>
        <row r="26">
          <cell r="A26" t="str">
            <v>07200</v>
          </cell>
          <cell r="B26" t="str">
            <v>共通棒高跳</v>
          </cell>
        </row>
        <row r="27">
          <cell r="A27" t="str">
            <v>07203</v>
          </cell>
          <cell r="B27" t="str">
            <v>3年棒高跳</v>
          </cell>
        </row>
        <row r="28">
          <cell r="A28" t="str">
            <v>07204</v>
          </cell>
          <cell r="B28" t="str">
            <v>ｵｰﾌﾟﾝ棒高跳</v>
          </cell>
        </row>
        <row r="29">
          <cell r="A29" t="str">
            <v>07300</v>
          </cell>
          <cell r="B29" t="str">
            <v>共通走幅跳</v>
          </cell>
        </row>
        <row r="30">
          <cell r="A30" t="str">
            <v>07301</v>
          </cell>
          <cell r="B30" t="str">
            <v>1年走幅跳</v>
          </cell>
        </row>
        <row r="31">
          <cell r="A31" t="str">
            <v>07303</v>
          </cell>
          <cell r="B31" t="str">
            <v>3年走幅跳</v>
          </cell>
        </row>
        <row r="32">
          <cell r="A32" t="str">
            <v>08000</v>
          </cell>
          <cell r="B32" t="str">
            <v>共通砲丸投(5Kg)</v>
          </cell>
        </row>
        <row r="33">
          <cell r="A33" t="str">
            <v>08003</v>
          </cell>
          <cell r="B33" t="str">
            <v>3年砲丸投(5kg)</v>
          </cell>
        </row>
        <row r="34">
          <cell r="A34" t="str">
            <v>08500</v>
          </cell>
          <cell r="B34" t="str">
            <v>共通砲丸投(2.72kg)</v>
          </cell>
        </row>
        <row r="35">
          <cell r="A35" t="str">
            <v>08403</v>
          </cell>
          <cell r="B35" t="str">
            <v>3年砲丸投(4.0Kg)</v>
          </cell>
        </row>
        <row r="36">
          <cell r="A36" t="str">
            <v>21300</v>
          </cell>
          <cell r="B36" t="str">
            <v>男子四種</v>
          </cell>
        </row>
        <row r="37">
          <cell r="A37" t="str">
            <v>21400</v>
          </cell>
          <cell r="B37" t="str">
            <v>女子四種</v>
          </cell>
        </row>
        <row r="38">
          <cell r="A38" t="str">
            <v>00204</v>
          </cell>
          <cell r="B38" t="str">
            <v>ｵｰﾌﾟﾝ100m</v>
          </cell>
        </row>
        <row r="39">
          <cell r="A39" t="str">
            <v>09500</v>
          </cell>
          <cell r="B39" t="str">
            <v>中学円盤投(1kg)</v>
          </cell>
        </row>
        <row r="40">
          <cell r="A40" t="str">
            <v>09100</v>
          </cell>
          <cell r="B40" t="str">
            <v>ｼﾞｬﾍﾞﾘｯｸｽﾛｰ</v>
          </cell>
        </row>
        <row r="41">
          <cell r="A41" t="str">
            <v>00604</v>
          </cell>
          <cell r="B41" t="str">
            <v>ｵｰﾌﾟﾝ800m</v>
          </cell>
        </row>
        <row r="42">
          <cell r="A42" t="str">
            <v>01100</v>
          </cell>
          <cell r="B42" t="str">
            <v>5000m</v>
          </cell>
        </row>
        <row r="43">
          <cell r="A43" t="str">
            <v>09600</v>
          </cell>
          <cell r="B43" t="str">
            <v>円盤投(1.500kg)</v>
          </cell>
        </row>
        <row r="44">
          <cell r="A44" t="str">
            <v>05300</v>
          </cell>
          <cell r="B44" t="str">
            <v>3000mSC</v>
          </cell>
        </row>
        <row r="45">
          <cell r="A45" t="str">
            <v>03700</v>
          </cell>
          <cell r="B45" t="str">
            <v>男子400mH</v>
          </cell>
        </row>
        <row r="46">
          <cell r="A46" t="str">
            <v>04600</v>
          </cell>
          <cell r="B46" t="str">
            <v>女子400mH</v>
          </cell>
        </row>
        <row r="47">
          <cell r="A47" t="str">
            <v>06000</v>
          </cell>
          <cell r="B47" t="str">
            <v>3000mW</v>
          </cell>
        </row>
        <row r="48">
          <cell r="A48" t="str">
            <v>06100</v>
          </cell>
          <cell r="B48" t="str">
            <v>5000mW</v>
          </cell>
        </row>
        <row r="49">
          <cell r="A49" t="str">
            <v>06200</v>
          </cell>
          <cell r="B49" t="str">
            <v>10000mW</v>
          </cell>
        </row>
        <row r="50">
          <cell r="A50" t="str">
            <v>07400</v>
          </cell>
          <cell r="B50" t="str">
            <v>三段跳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  <sheetName val="注意事項"/>
      <sheetName val="Sheet3"/>
    </sheetNames>
    <sheetDataSet>
      <sheetData sheetId="2">
        <row r="1">
          <cell r="B1" t="str">
            <v>太東中</v>
          </cell>
          <cell r="C1" t="str">
            <v>100m</v>
          </cell>
        </row>
        <row r="2">
          <cell r="B2" t="str">
            <v>太西中</v>
          </cell>
          <cell r="C2" t="str">
            <v>200m</v>
          </cell>
        </row>
        <row r="3">
          <cell r="B3" t="str">
            <v>太南中</v>
          </cell>
          <cell r="C3" t="str">
            <v>400m</v>
          </cell>
        </row>
        <row r="4">
          <cell r="B4" t="str">
            <v>太北中</v>
          </cell>
          <cell r="C4" t="str">
            <v>800m</v>
          </cell>
        </row>
        <row r="5">
          <cell r="B5" t="str">
            <v>太強戸</v>
          </cell>
          <cell r="C5" t="str">
            <v>1500m</v>
          </cell>
        </row>
        <row r="6">
          <cell r="B6" t="str">
            <v>太休泊</v>
          </cell>
          <cell r="C6" t="str">
            <v>3000m</v>
          </cell>
        </row>
        <row r="7">
          <cell r="B7" t="str">
            <v>太宝泉</v>
          </cell>
          <cell r="C7" t="str">
            <v>100mH</v>
          </cell>
        </row>
        <row r="8">
          <cell r="B8" t="str">
            <v>太毛中</v>
          </cell>
          <cell r="C8" t="str">
            <v>110mH</v>
          </cell>
        </row>
        <row r="9">
          <cell r="B9" t="str">
            <v>太城西</v>
          </cell>
          <cell r="C9" t="str">
            <v>400mR</v>
          </cell>
        </row>
        <row r="10">
          <cell r="B10" t="str">
            <v>太城東</v>
          </cell>
          <cell r="C10" t="str">
            <v>走幅跳</v>
          </cell>
        </row>
        <row r="11">
          <cell r="B11" t="str">
            <v>太旭中</v>
          </cell>
          <cell r="C11" t="str">
            <v>走高跳</v>
          </cell>
        </row>
        <row r="12">
          <cell r="B12" t="str">
            <v>太尾島</v>
          </cell>
          <cell r="C12" t="str">
            <v>砲丸投</v>
          </cell>
        </row>
        <row r="13">
          <cell r="B13" t="str">
            <v>太木崎</v>
          </cell>
          <cell r="C13" t="str">
            <v>棒高跳</v>
          </cell>
        </row>
        <row r="14">
          <cell r="B14" t="str">
            <v>太綿打</v>
          </cell>
        </row>
        <row r="15">
          <cell r="B15" t="str">
            <v>太生品</v>
          </cell>
        </row>
        <row r="16">
          <cell r="B16" t="str">
            <v>太薮塚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70" zoomScaleNormal="70" workbookViewId="0" topLeftCell="A1">
      <selection activeCell="O79" sqref="O79"/>
    </sheetView>
  </sheetViews>
  <sheetFormatPr defaultColWidth="9.00390625" defaultRowHeight="13.5"/>
  <cols>
    <col min="1" max="1" width="13.125" style="212" customWidth="1"/>
    <col min="2" max="2" width="16.625" style="212" customWidth="1"/>
    <col min="3" max="3" width="5.625" style="212" customWidth="1"/>
    <col min="4" max="4" width="16.625" style="212" customWidth="1"/>
    <col min="5" max="5" width="17.625" style="212" customWidth="1"/>
    <col min="6" max="6" width="12.625" style="212" customWidth="1"/>
    <col min="7" max="7" width="5.625" style="213" customWidth="1"/>
    <col min="8" max="8" width="10.00390625" style="213" bestFit="1" customWidth="1"/>
    <col min="9" max="9" width="10.125" style="213" bestFit="1" customWidth="1"/>
    <col min="10" max="11" width="9.00390625" style="213" customWidth="1"/>
    <col min="12" max="12" width="12.00390625" style="213" bestFit="1" customWidth="1"/>
    <col min="13" max="13" width="5.375" style="213" bestFit="1" customWidth="1"/>
    <col min="14" max="14" width="14.50390625" style="213" bestFit="1" customWidth="1"/>
    <col min="15" max="15" width="16.375" style="213" bestFit="1" customWidth="1"/>
    <col min="16" max="16" width="12.625" style="212" customWidth="1"/>
    <col min="17" max="16384" width="9.00390625" style="213" customWidth="1"/>
  </cols>
  <sheetData>
    <row r="1" spans="1:13" ht="24.75" customHeight="1">
      <c r="A1" s="314" t="s">
        <v>316</v>
      </c>
      <c r="B1" s="314"/>
      <c r="L1" s="211" t="s">
        <v>316</v>
      </c>
      <c r="M1" s="211"/>
    </row>
    <row r="2" spans="1:4" ht="18" customHeight="1">
      <c r="A2" s="315" t="s">
        <v>317</v>
      </c>
      <c r="B2" s="315"/>
      <c r="C2" s="316" t="s">
        <v>127</v>
      </c>
      <c r="D2" s="316"/>
    </row>
    <row r="3" spans="1:17" ht="15.75" customHeight="1">
      <c r="A3" s="214" t="s">
        <v>291</v>
      </c>
      <c r="B3" s="215"/>
      <c r="C3" s="216"/>
      <c r="D3" s="215"/>
      <c r="E3" s="215"/>
      <c r="F3" s="215"/>
      <c r="G3" s="217"/>
      <c r="H3" s="218"/>
      <c r="I3" s="185"/>
      <c r="J3" s="185"/>
      <c r="K3" s="185"/>
      <c r="L3" s="185"/>
      <c r="M3" s="185"/>
      <c r="N3" s="185"/>
      <c r="O3" s="185"/>
      <c r="P3" s="215"/>
      <c r="Q3" s="185"/>
    </row>
    <row r="4" spans="1:17" ht="18" customHeight="1">
      <c r="A4" s="214" t="s">
        <v>323</v>
      </c>
      <c r="B4" s="179" t="s">
        <v>285</v>
      </c>
      <c r="C4" s="219" t="s">
        <v>210</v>
      </c>
      <c r="D4" s="179" t="s">
        <v>290</v>
      </c>
      <c r="E4" s="179" t="s">
        <v>286</v>
      </c>
      <c r="F4" s="179" t="s">
        <v>303</v>
      </c>
      <c r="G4" s="220" t="s">
        <v>304</v>
      </c>
      <c r="H4" s="179" t="s">
        <v>319</v>
      </c>
      <c r="I4" s="185"/>
      <c r="J4" s="185"/>
      <c r="K4" s="185"/>
      <c r="L4" s="196" t="s">
        <v>285</v>
      </c>
      <c r="M4" s="196" t="s">
        <v>210</v>
      </c>
      <c r="N4" s="196" t="s">
        <v>290</v>
      </c>
      <c r="O4" s="196" t="s">
        <v>286</v>
      </c>
      <c r="P4" s="206" t="s">
        <v>303</v>
      </c>
      <c r="Q4" s="196" t="s">
        <v>319</v>
      </c>
    </row>
    <row r="5" spans="1:17" ht="18" customHeight="1">
      <c r="A5" s="214">
        <v>1</v>
      </c>
      <c r="B5" s="179" t="s">
        <v>1612</v>
      </c>
      <c r="C5" s="219">
        <v>3</v>
      </c>
      <c r="D5" s="179" t="s">
        <v>1613</v>
      </c>
      <c r="E5" s="179" t="s">
        <v>271</v>
      </c>
      <c r="F5" s="221" t="s">
        <v>130</v>
      </c>
      <c r="G5" s="222" t="s">
        <v>149</v>
      </c>
      <c r="H5" s="222" t="s">
        <v>149</v>
      </c>
      <c r="I5" s="185"/>
      <c r="J5" s="185"/>
      <c r="K5" s="185"/>
      <c r="L5" s="196" t="s">
        <v>107</v>
      </c>
      <c r="M5" s="196">
        <v>1</v>
      </c>
      <c r="N5" s="196" t="s">
        <v>108</v>
      </c>
      <c r="O5" s="196" t="s">
        <v>455</v>
      </c>
      <c r="P5" s="202">
        <v>34862</v>
      </c>
      <c r="Q5" s="196">
        <v>1</v>
      </c>
    </row>
    <row r="6" spans="1:17" ht="18" customHeight="1">
      <c r="A6" s="214">
        <v>2</v>
      </c>
      <c r="B6" s="179" t="s">
        <v>1614</v>
      </c>
      <c r="C6" s="219">
        <v>1</v>
      </c>
      <c r="D6" s="179" t="s">
        <v>1615</v>
      </c>
      <c r="E6" s="179" t="s">
        <v>659</v>
      </c>
      <c r="F6" s="221">
        <v>53655</v>
      </c>
      <c r="G6" s="223">
        <f aca="true" t="shared" si="0" ref="G6:G28">IF(ISBLANK(F6),"  ",RANK(F6,$F$5:$F$28,1))</f>
        <v>18</v>
      </c>
      <c r="H6" s="223">
        <f aca="true" t="shared" si="1" ref="H6:H11">IF(ISBLANK(F6),"  ",RANK(F6,$F$5:$F$83,1))</f>
        <v>53</v>
      </c>
      <c r="I6" s="185"/>
      <c r="J6" s="185"/>
      <c r="K6" s="185"/>
      <c r="L6" s="196" t="s">
        <v>109</v>
      </c>
      <c r="M6" s="196">
        <v>3</v>
      </c>
      <c r="N6" s="196" t="s">
        <v>110</v>
      </c>
      <c r="O6" s="196" t="s">
        <v>1472</v>
      </c>
      <c r="P6" s="202">
        <v>34911</v>
      </c>
      <c r="Q6" s="196">
        <v>2</v>
      </c>
    </row>
    <row r="7" spans="1:17" ht="18" customHeight="1">
      <c r="A7" s="214">
        <v>3</v>
      </c>
      <c r="B7" s="179" t="s">
        <v>1616</v>
      </c>
      <c r="C7" s="219">
        <v>1</v>
      </c>
      <c r="D7" s="179" t="s">
        <v>1617</v>
      </c>
      <c r="E7" s="179" t="s">
        <v>271</v>
      </c>
      <c r="F7" s="221">
        <v>50809</v>
      </c>
      <c r="G7" s="223">
        <f t="shared" si="0"/>
        <v>11</v>
      </c>
      <c r="H7" s="223">
        <f t="shared" si="1"/>
        <v>46</v>
      </c>
      <c r="I7" s="185"/>
      <c r="J7" s="185"/>
      <c r="K7" s="185"/>
      <c r="L7" s="196" t="s">
        <v>111</v>
      </c>
      <c r="M7" s="196">
        <v>3</v>
      </c>
      <c r="N7" s="196" t="s">
        <v>112</v>
      </c>
      <c r="O7" s="196" t="s">
        <v>1366</v>
      </c>
      <c r="P7" s="202">
        <v>34964</v>
      </c>
      <c r="Q7" s="196">
        <v>3</v>
      </c>
    </row>
    <row r="8" spans="1:17" ht="18" customHeight="1">
      <c r="A8" s="214">
        <v>4</v>
      </c>
      <c r="B8" s="224" t="s">
        <v>1618</v>
      </c>
      <c r="C8" s="224">
        <v>2</v>
      </c>
      <c r="D8" s="225" t="s">
        <v>1619</v>
      </c>
      <c r="E8" s="225" t="s">
        <v>659</v>
      </c>
      <c r="F8" s="221">
        <v>52881</v>
      </c>
      <c r="G8" s="223">
        <f t="shared" si="0"/>
        <v>16</v>
      </c>
      <c r="H8" s="223">
        <f t="shared" si="1"/>
        <v>51</v>
      </c>
      <c r="I8" s="185"/>
      <c r="J8" s="185"/>
      <c r="K8" s="185"/>
      <c r="L8" s="196" t="s">
        <v>92</v>
      </c>
      <c r="M8" s="196">
        <v>2</v>
      </c>
      <c r="N8" s="196" t="s">
        <v>327</v>
      </c>
      <c r="O8" s="196" t="s">
        <v>212</v>
      </c>
      <c r="P8" s="202">
        <v>35022</v>
      </c>
      <c r="Q8" s="196">
        <v>4</v>
      </c>
    </row>
    <row r="9" spans="1:17" ht="18" customHeight="1">
      <c r="A9" s="214">
        <v>5</v>
      </c>
      <c r="B9" s="179" t="s">
        <v>1620</v>
      </c>
      <c r="C9" s="219">
        <v>2</v>
      </c>
      <c r="D9" s="179" t="s">
        <v>464</v>
      </c>
      <c r="E9" s="226" t="s">
        <v>271</v>
      </c>
      <c r="F9" s="221">
        <v>45745</v>
      </c>
      <c r="G9" s="223">
        <f t="shared" si="0"/>
        <v>7</v>
      </c>
      <c r="H9" s="223">
        <f t="shared" si="1"/>
        <v>42</v>
      </c>
      <c r="I9" s="185"/>
      <c r="J9" s="185"/>
      <c r="K9" s="185"/>
      <c r="L9" s="196" t="s">
        <v>103</v>
      </c>
      <c r="M9" s="196">
        <v>1</v>
      </c>
      <c r="N9" s="196" t="s">
        <v>237</v>
      </c>
      <c r="O9" s="196" t="s">
        <v>217</v>
      </c>
      <c r="P9" s="202">
        <v>35101</v>
      </c>
      <c r="Q9" s="196">
        <v>5</v>
      </c>
    </row>
    <row r="10" spans="1:17" ht="18" customHeight="1">
      <c r="A10" s="214">
        <v>6</v>
      </c>
      <c r="B10" s="224" t="s">
        <v>1621</v>
      </c>
      <c r="C10" s="224">
        <v>2</v>
      </c>
      <c r="D10" s="225" t="s">
        <v>466</v>
      </c>
      <c r="E10" s="225" t="s">
        <v>262</v>
      </c>
      <c r="F10" s="221">
        <v>53259</v>
      </c>
      <c r="G10" s="223">
        <f t="shared" si="0"/>
        <v>17</v>
      </c>
      <c r="H10" s="223">
        <f t="shared" si="1"/>
        <v>52</v>
      </c>
      <c r="I10" s="185"/>
      <c r="J10" s="185"/>
      <c r="K10" s="185"/>
      <c r="L10" s="196" t="s">
        <v>105</v>
      </c>
      <c r="M10" s="196">
        <v>3</v>
      </c>
      <c r="N10" s="196" t="s">
        <v>106</v>
      </c>
      <c r="O10" s="196" t="s">
        <v>455</v>
      </c>
      <c r="P10" s="202">
        <v>35146</v>
      </c>
      <c r="Q10" s="196">
        <v>6</v>
      </c>
    </row>
    <row r="11" spans="1:17" ht="18" customHeight="1">
      <c r="A11" s="214">
        <v>7</v>
      </c>
      <c r="B11" s="179" t="s">
        <v>0</v>
      </c>
      <c r="C11" s="219">
        <v>1</v>
      </c>
      <c r="D11" s="179" t="s">
        <v>1</v>
      </c>
      <c r="E11" s="179" t="s">
        <v>659</v>
      </c>
      <c r="F11" s="221">
        <v>52736</v>
      </c>
      <c r="G11" s="223">
        <f t="shared" si="0"/>
        <v>15</v>
      </c>
      <c r="H11" s="223">
        <f t="shared" si="1"/>
        <v>50</v>
      </c>
      <c r="I11" s="185"/>
      <c r="J11" s="185"/>
      <c r="K11" s="185"/>
      <c r="L11" s="196" t="s">
        <v>99</v>
      </c>
      <c r="M11" s="196">
        <v>1</v>
      </c>
      <c r="N11" s="196" t="s">
        <v>100</v>
      </c>
      <c r="O11" s="196" t="s">
        <v>217</v>
      </c>
      <c r="P11" s="202">
        <v>35157</v>
      </c>
      <c r="Q11" s="196">
        <v>7</v>
      </c>
    </row>
    <row r="12" spans="1:17" ht="18" customHeight="1">
      <c r="A12" s="214">
        <v>8</v>
      </c>
      <c r="B12" s="179" t="s">
        <v>2</v>
      </c>
      <c r="C12" s="219">
        <v>3</v>
      </c>
      <c r="D12" s="179" t="s">
        <v>3</v>
      </c>
      <c r="E12" s="179" t="s">
        <v>659</v>
      </c>
      <c r="F12" s="221" t="s">
        <v>130</v>
      </c>
      <c r="G12" s="222" t="s">
        <v>149</v>
      </c>
      <c r="H12" s="222" t="s">
        <v>149</v>
      </c>
      <c r="I12" s="185"/>
      <c r="J12" s="185"/>
      <c r="K12" s="185"/>
      <c r="L12" s="196" t="s">
        <v>104</v>
      </c>
      <c r="M12" s="196">
        <v>2</v>
      </c>
      <c r="N12" s="196" t="s">
        <v>328</v>
      </c>
      <c r="O12" s="196" t="s">
        <v>216</v>
      </c>
      <c r="P12" s="202">
        <v>35291</v>
      </c>
      <c r="Q12" s="196">
        <v>8</v>
      </c>
    </row>
    <row r="13" spans="1:17" ht="18" customHeight="1">
      <c r="A13" s="214">
        <v>9</v>
      </c>
      <c r="B13" s="179" t="s">
        <v>840</v>
      </c>
      <c r="C13" s="219"/>
      <c r="D13" s="179" t="s">
        <v>789</v>
      </c>
      <c r="E13" s="179" t="s">
        <v>490</v>
      </c>
      <c r="F13" s="221" t="s">
        <v>130</v>
      </c>
      <c r="G13" s="222" t="s">
        <v>149</v>
      </c>
      <c r="H13" s="222" t="s">
        <v>149</v>
      </c>
      <c r="I13" s="185" t="s">
        <v>130</v>
      </c>
      <c r="J13" s="185"/>
      <c r="K13" s="185"/>
      <c r="L13" s="196" t="s">
        <v>87</v>
      </c>
      <c r="M13" s="196">
        <v>1</v>
      </c>
      <c r="N13" s="196" t="s">
        <v>88</v>
      </c>
      <c r="O13" s="196" t="s">
        <v>212</v>
      </c>
      <c r="P13" s="202">
        <v>35635</v>
      </c>
      <c r="Q13" s="196">
        <v>9</v>
      </c>
    </row>
    <row r="14" spans="1:17" ht="18" customHeight="1">
      <c r="A14" s="214">
        <v>10</v>
      </c>
      <c r="B14" s="179" t="s">
        <v>4</v>
      </c>
      <c r="C14" s="219">
        <v>3</v>
      </c>
      <c r="D14" s="179" t="s">
        <v>264</v>
      </c>
      <c r="E14" s="179" t="s">
        <v>262</v>
      </c>
      <c r="F14" s="221">
        <v>54082</v>
      </c>
      <c r="G14" s="223">
        <f t="shared" si="0"/>
        <v>19</v>
      </c>
      <c r="H14" s="223">
        <f aca="true" t="shared" si="2" ref="H14:H25">IF(ISBLANK(F14),"  ",RANK(F14,$F$5:$F$83,1))</f>
        <v>54</v>
      </c>
      <c r="I14" s="185"/>
      <c r="J14" s="185"/>
      <c r="K14" s="185"/>
      <c r="L14" s="196" t="s">
        <v>85</v>
      </c>
      <c r="M14" s="196">
        <v>1</v>
      </c>
      <c r="N14" s="196" t="s">
        <v>86</v>
      </c>
      <c r="O14" s="196" t="s">
        <v>455</v>
      </c>
      <c r="P14" s="202">
        <v>35679</v>
      </c>
      <c r="Q14" s="196">
        <v>10</v>
      </c>
    </row>
    <row r="15" spans="1:17" ht="18" customHeight="1">
      <c r="A15" s="214">
        <v>11</v>
      </c>
      <c r="B15" s="179" t="s">
        <v>5</v>
      </c>
      <c r="C15" s="219">
        <v>2</v>
      </c>
      <c r="D15" s="227" t="s">
        <v>465</v>
      </c>
      <c r="E15" s="226" t="s">
        <v>262</v>
      </c>
      <c r="F15" s="221">
        <v>51801</v>
      </c>
      <c r="G15" s="223">
        <f t="shared" si="0"/>
        <v>14</v>
      </c>
      <c r="H15" s="223">
        <f t="shared" si="2"/>
        <v>49</v>
      </c>
      <c r="I15" s="228"/>
      <c r="J15" s="229"/>
      <c r="K15" s="228"/>
      <c r="L15" s="196" t="s">
        <v>93</v>
      </c>
      <c r="M15" s="196">
        <v>4</v>
      </c>
      <c r="N15" s="196" t="s">
        <v>94</v>
      </c>
      <c r="O15" s="196" t="s">
        <v>212</v>
      </c>
      <c r="P15" s="202">
        <v>35736</v>
      </c>
      <c r="Q15" s="196">
        <v>11</v>
      </c>
    </row>
    <row r="16" spans="1:17" ht="18" customHeight="1">
      <c r="A16" s="214">
        <v>12</v>
      </c>
      <c r="B16" s="179" t="s">
        <v>6</v>
      </c>
      <c r="C16" s="219">
        <v>3</v>
      </c>
      <c r="D16" s="179" t="s">
        <v>7</v>
      </c>
      <c r="E16" s="226" t="s">
        <v>659</v>
      </c>
      <c r="F16" s="221">
        <v>50821</v>
      </c>
      <c r="G16" s="223">
        <f t="shared" si="0"/>
        <v>12</v>
      </c>
      <c r="H16" s="223">
        <f t="shared" si="2"/>
        <v>47</v>
      </c>
      <c r="I16" s="228"/>
      <c r="J16" s="229"/>
      <c r="K16" s="228"/>
      <c r="L16" s="196" t="s">
        <v>331</v>
      </c>
      <c r="M16" s="196">
        <v>2</v>
      </c>
      <c r="N16" s="196" t="s">
        <v>332</v>
      </c>
      <c r="O16" s="196" t="s">
        <v>217</v>
      </c>
      <c r="P16" s="202">
        <v>35908</v>
      </c>
      <c r="Q16" s="196">
        <v>12</v>
      </c>
    </row>
    <row r="17" spans="1:17" ht="18" customHeight="1">
      <c r="A17" s="214">
        <v>13</v>
      </c>
      <c r="B17" s="179" t="s">
        <v>8</v>
      </c>
      <c r="C17" s="219">
        <v>2</v>
      </c>
      <c r="D17" s="179" t="s">
        <v>459</v>
      </c>
      <c r="E17" s="179" t="s">
        <v>262</v>
      </c>
      <c r="F17" s="221">
        <v>44826</v>
      </c>
      <c r="G17" s="223">
        <f t="shared" si="0"/>
        <v>3</v>
      </c>
      <c r="H17" s="223">
        <f t="shared" si="2"/>
        <v>36</v>
      </c>
      <c r="I17" s="185"/>
      <c r="J17" s="185"/>
      <c r="K17" s="185"/>
      <c r="L17" s="196" t="s">
        <v>97</v>
      </c>
      <c r="M17" s="196">
        <v>4</v>
      </c>
      <c r="N17" s="196" t="s">
        <v>98</v>
      </c>
      <c r="O17" s="196" t="s">
        <v>217</v>
      </c>
      <c r="P17" s="202">
        <v>35941</v>
      </c>
      <c r="Q17" s="196">
        <v>13</v>
      </c>
    </row>
    <row r="18" spans="1:17" ht="18" customHeight="1">
      <c r="A18" s="214">
        <v>14</v>
      </c>
      <c r="B18" s="179" t="s">
        <v>9</v>
      </c>
      <c r="C18" s="219">
        <v>1</v>
      </c>
      <c r="D18" s="179" t="s">
        <v>10</v>
      </c>
      <c r="E18" s="179" t="s">
        <v>11</v>
      </c>
      <c r="F18" s="221">
        <v>50800</v>
      </c>
      <c r="G18" s="223">
        <f t="shared" si="0"/>
        <v>10</v>
      </c>
      <c r="H18" s="223">
        <f t="shared" si="2"/>
        <v>45</v>
      </c>
      <c r="I18" s="185"/>
      <c r="J18" s="185"/>
      <c r="K18" s="185"/>
      <c r="L18" s="196" t="s">
        <v>444</v>
      </c>
      <c r="M18" s="196">
        <v>3</v>
      </c>
      <c r="N18" s="196" t="s">
        <v>445</v>
      </c>
      <c r="O18" s="196" t="s">
        <v>80</v>
      </c>
      <c r="P18" s="202">
        <v>40037</v>
      </c>
      <c r="Q18" s="196">
        <v>14</v>
      </c>
    </row>
    <row r="19" spans="1:17" ht="18" customHeight="1">
      <c r="A19" s="214">
        <v>15</v>
      </c>
      <c r="B19" s="179" t="s">
        <v>12</v>
      </c>
      <c r="C19" s="219">
        <v>3</v>
      </c>
      <c r="D19" s="179" t="s">
        <v>13</v>
      </c>
      <c r="E19" s="179" t="s">
        <v>271</v>
      </c>
      <c r="F19" s="221">
        <v>44689</v>
      </c>
      <c r="G19" s="223">
        <f t="shared" si="0"/>
        <v>2</v>
      </c>
      <c r="H19" s="223">
        <f t="shared" si="2"/>
        <v>35</v>
      </c>
      <c r="I19" s="185"/>
      <c r="J19" s="185"/>
      <c r="K19" s="185"/>
      <c r="L19" s="196" t="s">
        <v>78</v>
      </c>
      <c r="M19" s="196"/>
      <c r="N19" s="196" t="s">
        <v>450</v>
      </c>
      <c r="O19" s="196" t="s">
        <v>79</v>
      </c>
      <c r="P19" s="202">
        <v>40346</v>
      </c>
      <c r="Q19" s="196">
        <v>15</v>
      </c>
    </row>
    <row r="20" spans="1:17" ht="18" customHeight="1">
      <c r="A20" s="214">
        <v>16</v>
      </c>
      <c r="B20" s="179" t="s">
        <v>14</v>
      </c>
      <c r="C20" s="219">
        <v>3</v>
      </c>
      <c r="D20" s="179" t="s">
        <v>15</v>
      </c>
      <c r="E20" s="179" t="s">
        <v>659</v>
      </c>
      <c r="F20" s="221">
        <v>50612</v>
      </c>
      <c r="G20" s="223">
        <f t="shared" si="0"/>
        <v>9</v>
      </c>
      <c r="H20" s="223">
        <f t="shared" si="2"/>
        <v>44</v>
      </c>
      <c r="I20" s="185"/>
      <c r="J20" s="185"/>
      <c r="K20" s="185"/>
      <c r="L20" s="196" t="s">
        <v>72</v>
      </c>
      <c r="M20" s="196">
        <v>2</v>
      </c>
      <c r="N20" s="196" t="s">
        <v>73</v>
      </c>
      <c r="O20" s="196" t="s">
        <v>74</v>
      </c>
      <c r="P20" s="202">
        <v>40641</v>
      </c>
      <c r="Q20" s="196">
        <v>16</v>
      </c>
    </row>
    <row r="21" spans="1:17" ht="18" customHeight="1">
      <c r="A21" s="214">
        <v>17</v>
      </c>
      <c r="B21" s="179" t="s">
        <v>16</v>
      </c>
      <c r="C21" s="219">
        <v>3</v>
      </c>
      <c r="D21" s="179" t="s">
        <v>17</v>
      </c>
      <c r="E21" s="179" t="s">
        <v>271</v>
      </c>
      <c r="F21" s="221">
        <v>44991</v>
      </c>
      <c r="G21" s="223">
        <f t="shared" si="0"/>
        <v>5</v>
      </c>
      <c r="H21" s="223">
        <f t="shared" si="2"/>
        <v>38</v>
      </c>
      <c r="I21" s="185"/>
      <c r="J21" s="185"/>
      <c r="K21" s="185"/>
      <c r="L21" s="196" t="s">
        <v>81</v>
      </c>
      <c r="M21" s="196">
        <v>2</v>
      </c>
      <c r="N21" s="196" t="s">
        <v>82</v>
      </c>
      <c r="O21" s="196" t="s">
        <v>1388</v>
      </c>
      <c r="P21" s="202">
        <v>40690</v>
      </c>
      <c r="Q21" s="196">
        <v>17</v>
      </c>
    </row>
    <row r="22" spans="1:17" ht="18" customHeight="1">
      <c r="A22" s="214">
        <v>18</v>
      </c>
      <c r="B22" s="179" t="s">
        <v>18</v>
      </c>
      <c r="C22" s="219"/>
      <c r="D22" s="179" t="s">
        <v>19</v>
      </c>
      <c r="E22" s="179" t="s">
        <v>20</v>
      </c>
      <c r="F22" s="221">
        <v>51401</v>
      </c>
      <c r="G22" s="223">
        <f t="shared" si="0"/>
        <v>13</v>
      </c>
      <c r="H22" s="223">
        <f t="shared" si="2"/>
        <v>48</v>
      </c>
      <c r="I22" s="185"/>
      <c r="J22" s="185"/>
      <c r="K22" s="185"/>
      <c r="L22" s="196" t="s">
        <v>76</v>
      </c>
      <c r="M22" s="196"/>
      <c r="N22" s="196" t="s">
        <v>77</v>
      </c>
      <c r="O22" s="196" t="s">
        <v>490</v>
      </c>
      <c r="P22" s="202">
        <v>40749</v>
      </c>
      <c r="Q22" s="196">
        <v>18</v>
      </c>
    </row>
    <row r="23" spans="1:17" ht="18" customHeight="1">
      <c r="A23" s="214">
        <v>19</v>
      </c>
      <c r="B23" s="179" t="s">
        <v>21</v>
      </c>
      <c r="C23" s="219">
        <v>1</v>
      </c>
      <c r="D23" s="179" t="s">
        <v>477</v>
      </c>
      <c r="E23" s="179" t="s">
        <v>630</v>
      </c>
      <c r="F23" s="221">
        <v>45151</v>
      </c>
      <c r="G23" s="223">
        <f t="shared" si="0"/>
        <v>6</v>
      </c>
      <c r="H23" s="223">
        <f t="shared" si="2"/>
        <v>40</v>
      </c>
      <c r="I23" s="185"/>
      <c r="J23" s="185"/>
      <c r="K23" s="185"/>
      <c r="L23" s="196" t="s">
        <v>83</v>
      </c>
      <c r="M23" s="196">
        <v>2</v>
      </c>
      <c r="N23" s="196" t="s">
        <v>334</v>
      </c>
      <c r="O23" s="196" t="s">
        <v>325</v>
      </c>
      <c r="P23" s="202">
        <v>40768</v>
      </c>
      <c r="Q23" s="196">
        <v>19</v>
      </c>
    </row>
    <row r="24" spans="1:17" ht="18" customHeight="1">
      <c r="A24" s="214">
        <v>20</v>
      </c>
      <c r="B24" s="215" t="s">
        <v>22</v>
      </c>
      <c r="C24" s="216">
        <v>1</v>
      </c>
      <c r="D24" s="215" t="s">
        <v>23</v>
      </c>
      <c r="E24" s="215" t="s">
        <v>262</v>
      </c>
      <c r="F24" s="221">
        <v>44923</v>
      </c>
      <c r="G24" s="223">
        <f t="shared" si="0"/>
        <v>4</v>
      </c>
      <c r="H24" s="223">
        <f t="shared" si="2"/>
        <v>37</v>
      </c>
      <c r="I24" s="185"/>
      <c r="J24" s="185"/>
      <c r="K24" s="185"/>
      <c r="L24" s="196" t="s">
        <v>75</v>
      </c>
      <c r="M24" s="196">
        <v>3</v>
      </c>
      <c r="N24" s="196" t="s">
        <v>333</v>
      </c>
      <c r="O24" s="196" t="s">
        <v>212</v>
      </c>
      <c r="P24" s="202">
        <v>40925</v>
      </c>
      <c r="Q24" s="196">
        <v>20</v>
      </c>
    </row>
    <row r="25" spans="1:17" ht="18" customHeight="1">
      <c r="A25" s="214">
        <v>21</v>
      </c>
      <c r="B25" s="215" t="s">
        <v>24</v>
      </c>
      <c r="C25" s="216">
        <v>3</v>
      </c>
      <c r="D25" s="215" t="s">
        <v>461</v>
      </c>
      <c r="E25" s="215" t="s">
        <v>271</v>
      </c>
      <c r="F25" s="221">
        <v>50204</v>
      </c>
      <c r="G25" s="223">
        <f t="shared" si="0"/>
        <v>8</v>
      </c>
      <c r="H25" s="223">
        <f t="shared" si="2"/>
        <v>43</v>
      </c>
      <c r="I25" s="185"/>
      <c r="J25" s="185"/>
      <c r="K25" s="185"/>
      <c r="L25" s="196" t="s">
        <v>65</v>
      </c>
      <c r="M25" s="196"/>
      <c r="N25" s="196" t="s">
        <v>66</v>
      </c>
      <c r="O25" s="196" t="s">
        <v>67</v>
      </c>
      <c r="P25" s="202">
        <v>41206</v>
      </c>
      <c r="Q25" s="196">
        <v>21</v>
      </c>
    </row>
    <row r="26" spans="1:17" ht="18" customHeight="1">
      <c r="A26" s="214">
        <v>22</v>
      </c>
      <c r="B26" s="179" t="s">
        <v>25</v>
      </c>
      <c r="C26" s="219">
        <v>3</v>
      </c>
      <c r="D26" s="179" t="s">
        <v>26</v>
      </c>
      <c r="E26" s="179" t="s">
        <v>271</v>
      </c>
      <c r="F26" s="221" t="s">
        <v>130</v>
      </c>
      <c r="G26" s="222" t="s">
        <v>149</v>
      </c>
      <c r="H26" s="222" t="s">
        <v>149</v>
      </c>
      <c r="I26" s="185"/>
      <c r="J26" s="185"/>
      <c r="K26" s="185"/>
      <c r="L26" s="196" t="s">
        <v>55</v>
      </c>
      <c r="M26" s="196" t="s">
        <v>56</v>
      </c>
      <c r="N26" s="196" t="s">
        <v>57</v>
      </c>
      <c r="O26" s="196" t="s">
        <v>58</v>
      </c>
      <c r="P26" s="202">
        <v>41451</v>
      </c>
      <c r="Q26" s="196">
        <v>22</v>
      </c>
    </row>
    <row r="27" spans="1:17" ht="18" customHeight="1">
      <c r="A27" s="214">
        <v>23</v>
      </c>
      <c r="B27" s="179" t="s">
        <v>27</v>
      </c>
      <c r="C27" s="219">
        <v>1</v>
      </c>
      <c r="D27" s="179" t="s">
        <v>28</v>
      </c>
      <c r="E27" s="179" t="s">
        <v>29</v>
      </c>
      <c r="F27" s="221" t="s">
        <v>130</v>
      </c>
      <c r="G27" s="222" t="s">
        <v>149</v>
      </c>
      <c r="H27" s="222" t="s">
        <v>149</v>
      </c>
      <c r="I27" s="185"/>
      <c r="J27" s="185"/>
      <c r="K27" s="185"/>
      <c r="L27" s="196" t="s">
        <v>63</v>
      </c>
      <c r="M27" s="196"/>
      <c r="N27" s="196" t="s">
        <v>64</v>
      </c>
      <c r="O27" s="196" t="s">
        <v>490</v>
      </c>
      <c r="P27" s="202">
        <v>41651</v>
      </c>
      <c r="Q27" s="196">
        <v>23</v>
      </c>
    </row>
    <row r="28" spans="1:17" ht="18" customHeight="1">
      <c r="A28" s="214">
        <v>24</v>
      </c>
      <c r="B28" s="179" t="s">
        <v>30</v>
      </c>
      <c r="C28" s="219">
        <v>3</v>
      </c>
      <c r="D28" s="179" t="s">
        <v>31</v>
      </c>
      <c r="E28" s="179" t="s">
        <v>630</v>
      </c>
      <c r="F28" s="221">
        <v>44364</v>
      </c>
      <c r="G28" s="223">
        <f t="shared" si="0"/>
        <v>1</v>
      </c>
      <c r="H28" s="223">
        <f>IF(ISBLANK(F28),"  ",RANK(F28,$F$5:$F$83,1))</f>
        <v>34</v>
      </c>
      <c r="I28" s="185"/>
      <c r="J28" s="185"/>
      <c r="K28" s="185"/>
      <c r="L28" s="196" t="s">
        <v>50</v>
      </c>
      <c r="M28" s="196">
        <v>2</v>
      </c>
      <c r="N28" s="196" t="s">
        <v>324</v>
      </c>
      <c r="O28" s="196" t="s">
        <v>740</v>
      </c>
      <c r="P28" s="202">
        <v>41999</v>
      </c>
      <c r="Q28" s="196">
        <v>24</v>
      </c>
    </row>
    <row r="29" spans="1:17" ht="18" customHeight="1">
      <c r="A29" s="214"/>
      <c r="B29" s="179"/>
      <c r="C29" s="219"/>
      <c r="D29" s="179"/>
      <c r="E29" s="179"/>
      <c r="F29" s="179"/>
      <c r="G29" s="217"/>
      <c r="H29" s="218"/>
      <c r="I29" s="185"/>
      <c r="J29" s="185"/>
      <c r="K29" s="185"/>
      <c r="L29" s="196" t="s">
        <v>70</v>
      </c>
      <c r="M29" s="196">
        <v>1</v>
      </c>
      <c r="N29" s="196" t="s">
        <v>71</v>
      </c>
      <c r="O29" s="196" t="s">
        <v>260</v>
      </c>
      <c r="P29" s="202">
        <v>42296</v>
      </c>
      <c r="Q29" s="196">
        <v>25</v>
      </c>
    </row>
    <row r="30" spans="1:17" ht="18" customHeight="1">
      <c r="A30" s="214" t="s">
        <v>292</v>
      </c>
      <c r="B30" s="179"/>
      <c r="C30" s="219"/>
      <c r="D30" s="179"/>
      <c r="E30" s="179"/>
      <c r="F30" s="179"/>
      <c r="G30" s="217"/>
      <c r="H30" s="218"/>
      <c r="I30" s="185"/>
      <c r="J30" s="185"/>
      <c r="K30" s="185"/>
      <c r="L30" s="196" t="s">
        <v>68</v>
      </c>
      <c r="M30" s="196">
        <v>2</v>
      </c>
      <c r="N30" s="196" t="s">
        <v>69</v>
      </c>
      <c r="O30" s="196" t="s">
        <v>260</v>
      </c>
      <c r="P30" s="202">
        <v>42770</v>
      </c>
      <c r="Q30" s="196">
        <v>26</v>
      </c>
    </row>
    <row r="31" spans="1:17" ht="18" customHeight="1">
      <c r="A31" s="214" t="s">
        <v>323</v>
      </c>
      <c r="B31" s="179" t="s">
        <v>285</v>
      </c>
      <c r="C31" s="219" t="s">
        <v>210</v>
      </c>
      <c r="D31" s="179" t="s">
        <v>290</v>
      </c>
      <c r="E31" s="179" t="s">
        <v>286</v>
      </c>
      <c r="F31" s="179" t="s">
        <v>303</v>
      </c>
      <c r="G31" s="179" t="s">
        <v>304</v>
      </c>
      <c r="H31" s="218" t="s">
        <v>319</v>
      </c>
      <c r="I31" s="185"/>
      <c r="J31" s="185"/>
      <c r="K31" s="185"/>
      <c r="L31" s="196" t="s">
        <v>53</v>
      </c>
      <c r="M31" s="196">
        <v>3</v>
      </c>
      <c r="N31" s="196" t="s">
        <v>54</v>
      </c>
      <c r="O31" s="196" t="s">
        <v>11</v>
      </c>
      <c r="P31" s="202">
        <v>42805</v>
      </c>
      <c r="Q31" s="196">
        <v>27</v>
      </c>
    </row>
    <row r="32" spans="1:17" ht="18" customHeight="1">
      <c r="A32" s="214">
        <v>1</v>
      </c>
      <c r="B32" s="215" t="s">
        <v>32</v>
      </c>
      <c r="C32" s="216">
        <v>2</v>
      </c>
      <c r="D32" s="215" t="s">
        <v>281</v>
      </c>
      <c r="E32" s="215" t="s">
        <v>262</v>
      </c>
      <c r="F32" s="221">
        <v>45547</v>
      </c>
      <c r="G32" s="223">
        <f>IF(ISBLANK(F32),"  ",RANK(F32,$F$32:$F$55,1))</f>
        <v>18</v>
      </c>
      <c r="H32" s="223">
        <f>IF(ISBLANK(F32),"  ",RANK(F32,$F$5:$F$83,1))</f>
        <v>41</v>
      </c>
      <c r="I32" s="185"/>
      <c r="J32" s="185"/>
      <c r="K32" s="185"/>
      <c r="L32" s="196" t="s">
        <v>36</v>
      </c>
      <c r="M32" s="196">
        <v>2</v>
      </c>
      <c r="N32" s="196" t="s">
        <v>37</v>
      </c>
      <c r="O32" s="196" t="s">
        <v>1079</v>
      </c>
      <c r="P32" s="202">
        <v>43198</v>
      </c>
      <c r="Q32" s="196">
        <v>28</v>
      </c>
    </row>
    <row r="33" spans="1:17" ht="18" customHeight="1">
      <c r="A33" s="214">
        <v>2</v>
      </c>
      <c r="B33" s="179" t="s">
        <v>33</v>
      </c>
      <c r="C33" s="219"/>
      <c r="D33" s="179" t="s">
        <v>34</v>
      </c>
      <c r="E33" s="179" t="s">
        <v>35</v>
      </c>
      <c r="F33" s="221" t="s">
        <v>130</v>
      </c>
      <c r="G33" s="222" t="s">
        <v>149</v>
      </c>
      <c r="H33" s="222" t="s">
        <v>149</v>
      </c>
      <c r="I33" s="185"/>
      <c r="J33" s="185"/>
      <c r="K33" s="185"/>
      <c r="L33" s="196" t="s">
        <v>61</v>
      </c>
      <c r="M33" s="196"/>
      <c r="N33" s="196" t="s">
        <v>62</v>
      </c>
      <c r="O33" s="196" t="s">
        <v>490</v>
      </c>
      <c r="P33" s="202">
        <v>43501</v>
      </c>
      <c r="Q33" s="196">
        <v>29</v>
      </c>
    </row>
    <row r="34" spans="1:17" ht="18" customHeight="1">
      <c r="A34" s="214">
        <v>3</v>
      </c>
      <c r="B34" s="179" t="s">
        <v>36</v>
      </c>
      <c r="C34" s="219">
        <v>2</v>
      </c>
      <c r="D34" s="179" t="s">
        <v>37</v>
      </c>
      <c r="E34" s="179" t="s">
        <v>1079</v>
      </c>
      <c r="F34" s="221">
        <v>43198</v>
      </c>
      <c r="G34" s="223">
        <f aca="true" t="shared" si="3" ref="G34:G53">IF(ISBLANK(F34),"  ",RANK(F34,$F$32:$F$55,1))</f>
        <v>11</v>
      </c>
      <c r="H34" s="223">
        <f>IF(ISBLANK(F34),"  ",RANK(F34,$F$5:$F$83,1))</f>
        <v>28</v>
      </c>
      <c r="I34" s="185"/>
      <c r="J34" s="185"/>
      <c r="K34" s="185"/>
      <c r="L34" s="196" t="s">
        <v>46</v>
      </c>
      <c r="M34" s="196">
        <v>3</v>
      </c>
      <c r="N34" s="196" t="s">
        <v>47</v>
      </c>
      <c r="O34" s="196" t="s">
        <v>630</v>
      </c>
      <c r="P34" s="202">
        <v>43566</v>
      </c>
      <c r="Q34" s="196">
        <v>30</v>
      </c>
    </row>
    <row r="35" spans="1:17" ht="18" customHeight="1">
      <c r="A35" s="214">
        <v>4</v>
      </c>
      <c r="B35" s="215" t="s">
        <v>38</v>
      </c>
      <c r="C35" s="219">
        <v>2</v>
      </c>
      <c r="D35" s="215" t="s">
        <v>39</v>
      </c>
      <c r="E35" s="215" t="s">
        <v>659</v>
      </c>
      <c r="F35" s="221">
        <v>44322</v>
      </c>
      <c r="G35" s="223">
        <f t="shared" si="3"/>
        <v>16</v>
      </c>
      <c r="H35" s="223">
        <f>IF(ISBLANK(F35),"  ",RANK(F35,$F$5:$F$83,1))</f>
        <v>33</v>
      </c>
      <c r="I35" s="185"/>
      <c r="J35" s="185"/>
      <c r="K35" s="185"/>
      <c r="L35" s="196" t="s">
        <v>42</v>
      </c>
      <c r="M35" s="196">
        <v>1</v>
      </c>
      <c r="N35" s="196" t="s">
        <v>43</v>
      </c>
      <c r="O35" s="196" t="s">
        <v>740</v>
      </c>
      <c r="P35" s="202">
        <v>43606</v>
      </c>
      <c r="Q35" s="196">
        <v>31</v>
      </c>
    </row>
    <row r="36" spans="1:17" ht="18" customHeight="1">
      <c r="A36" s="214">
        <v>5</v>
      </c>
      <c r="B36" s="215" t="s">
        <v>40</v>
      </c>
      <c r="C36" s="216">
        <v>3</v>
      </c>
      <c r="D36" s="215" t="s">
        <v>41</v>
      </c>
      <c r="E36" s="215" t="s">
        <v>642</v>
      </c>
      <c r="F36" s="221" t="s">
        <v>130</v>
      </c>
      <c r="G36" s="222" t="s">
        <v>149</v>
      </c>
      <c r="H36" s="222" t="s">
        <v>149</v>
      </c>
      <c r="I36" s="185"/>
      <c r="J36" s="185"/>
      <c r="K36" s="185"/>
      <c r="L36" s="196" t="s">
        <v>51</v>
      </c>
      <c r="M36" s="196">
        <v>1</v>
      </c>
      <c r="N36" s="196" t="s">
        <v>52</v>
      </c>
      <c r="O36" s="196" t="s">
        <v>737</v>
      </c>
      <c r="P36" s="202">
        <v>43937</v>
      </c>
      <c r="Q36" s="196">
        <v>32</v>
      </c>
    </row>
    <row r="37" spans="1:17" ht="18" customHeight="1">
      <c r="A37" s="214">
        <v>6</v>
      </c>
      <c r="B37" s="215" t="s">
        <v>42</v>
      </c>
      <c r="C37" s="216">
        <v>1</v>
      </c>
      <c r="D37" s="215" t="s">
        <v>43</v>
      </c>
      <c r="E37" s="215" t="s">
        <v>740</v>
      </c>
      <c r="F37" s="221">
        <v>43606</v>
      </c>
      <c r="G37" s="223">
        <f t="shared" si="3"/>
        <v>14</v>
      </c>
      <c r="H37" s="223">
        <f>IF(ISBLANK(F37),"  ",RANK(F37,$F$5:$F$83,1))</f>
        <v>31</v>
      </c>
      <c r="I37" s="185"/>
      <c r="J37" s="185"/>
      <c r="K37" s="185"/>
      <c r="L37" s="196" t="s">
        <v>38</v>
      </c>
      <c r="M37" s="196">
        <v>2</v>
      </c>
      <c r="N37" s="196" t="s">
        <v>39</v>
      </c>
      <c r="O37" s="196" t="s">
        <v>659</v>
      </c>
      <c r="P37" s="202">
        <v>44322</v>
      </c>
      <c r="Q37" s="196">
        <v>33</v>
      </c>
    </row>
    <row r="38" spans="1:17" ht="18" customHeight="1">
      <c r="A38" s="214">
        <v>7</v>
      </c>
      <c r="B38" s="179" t="s">
        <v>44</v>
      </c>
      <c r="C38" s="219">
        <v>1</v>
      </c>
      <c r="D38" s="179" t="s">
        <v>45</v>
      </c>
      <c r="E38" s="179" t="s">
        <v>260</v>
      </c>
      <c r="F38" s="221">
        <v>45141</v>
      </c>
      <c r="G38" s="223">
        <f t="shared" si="3"/>
        <v>17</v>
      </c>
      <c r="H38" s="223">
        <f>IF(ISBLANK(F38),"  ",RANK(F38,$F$5:$F$83,1))</f>
        <v>39</v>
      </c>
      <c r="I38" s="185"/>
      <c r="J38" s="185"/>
      <c r="K38" s="185"/>
      <c r="L38" s="196" t="s">
        <v>30</v>
      </c>
      <c r="M38" s="196">
        <v>3</v>
      </c>
      <c r="N38" s="196" t="s">
        <v>31</v>
      </c>
      <c r="O38" s="196" t="s">
        <v>630</v>
      </c>
      <c r="P38" s="202">
        <v>44364</v>
      </c>
      <c r="Q38" s="196">
        <v>34</v>
      </c>
    </row>
    <row r="39" spans="1:17" ht="18" customHeight="1">
      <c r="A39" s="214">
        <v>8</v>
      </c>
      <c r="B39" s="179" t="s">
        <v>46</v>
      </c>
      <c r="C39" s="219">
        <v>3</v>
      </c>
      <c r="D39" s="179" t="s">
        <v>47</v>
      </c>
      <c r="E39" s="179" t="s">
        <v>630</v>
      </c>
      <c r="F39" s="221">
        <v>43566</v>
      </c>
      <c r="G39" s="223">
        <f t="shared" si="3"/>
        <v>13</v>
      </c>
      <c r="H39" s="223">
        <f>IF(ISBLANK(F39),"  ",RANK(F39,$F$5:$F$83,1))</f>
        <v>30</v>
      </c>
      <c r="I39" s="185"/>
      <c r="J39" s="185"/>
      <c r="K39" s="185"/>
      <c r="L39" s="196" t="s">
        <v>12</v>
      </c>
      <c r="M39" s="196">
        <v>3</v>
      </c>
      <c r="N39" s="196" t="s">
        <v>13</v>
      </c>
      <c r="O39" s="196" t="s">
        <v>271</v>
      </c>
      <c r="P39" s="202">
        <v>44689</v>
      </c>
      <c r="Q39" s="196">
        <v>35</v>
      </c>
    </row>
    <row r="40" spans="1:17" ht="18" customHeight="1">
      <c r="A40" s="214">
        <v>9</v>
      </c>
      <c r="B40" s="179" t="s">
        <v>48</v>
      </c>
      <c r="C40" s="219">
        <v>2</v>
      </c>
      <c r="D40" s="179" t="s">
        <v>49</v>
      </c>
      <c r="E40" s="179" t="s">
        <v>1079</v>
      </c>
      <c r="F40" s="221" t="s">
        <v>130</v>
      </c>
      <c r="G40" s="222" t="s">
        <v>149</v>
      </c>
      <c r="H40" s="222" t="s">
        <v>149</v>
      </c>
      <c r="I40" s="185"/>
      <c r="J40" s="185"/>
      <c r="K40" s="185"/>
      <c r="L40" s="196" t="s">
        <v>8</v>
      </c>
      <c r="M40" s="196">
        <v>2</v>
      </c>
      <c r="N40" s="196" t="s">
        <v>459</v>
      </c>
      <c r="O40" s="196" t="s">
        <v>262</v>
      </c>
      <c r="P40" s="202">
        <v>44826</v>
      </c>
      <c r="Q40" s="196">
        <v>36</v>
      </c>
    </row>
    <row r="41" spans="1:17" ht="18" customHeight="1">
      <c r="A41" s="214">
        <v>10</v>
      </c>
      <c r="B41" s="224" t="s">
        <v>50</v>
      </c>
      <c r="C41" s="224">
        <v>2</v>
      </c>
      <c r="D41" s="225" t="s">
        <v>324</v>
      </c>
      <c r="E41" s="225" t="s">
        <v>740</v>
      </c>
      <c r="F41" s="221">
        <v>41999</v>
      </c>
      <c r="G41" s="223">
        <f t="shared" si="3"/>
        <v>7</v>
      </c>
      <c r="H41" s="223">
        <f>IF(ISBLANK(F41),"  ",RANK(F41,$F$5:$F$83,1))</f>
        <v>24</v>
      </c>
      <c r="I41" s="185"/>
      <c r="J41" s="185"/>
      <c r="K41" s="185"/>
      <c r="L41" s="196" t="s">
        <v>22</v>
      </c>
      <c r="M41" s="196">
        <v>1</v>
      </c>
      <c r="N41" s="196" t="s">
        <v>23</v>
      </c>
      <c r="O41" s="196" t="s">
        <v>262</v>
      </c>
      <c r="P41" s="202">
        <v>44923</v>
      </c>
      <c r="Q41" s="196">
        <v>37</v>
      </c>
    </row>
    <row r="42" spans="1:17" ht="18" customHeight="1">
      <c r="A42" s="214">
        <v>11</v>
      </c>
      <c r="B42" s="179" t="s">
        <v>51</v>
      </c>
      <c r="C42" s="219">
        <v>1</v>
      </c>
      <c r="D42" s="179" t="s">
        <v>52</v>
      </c>
      <c r="E42" s="179" t="s">
        <v>737</v>
      </c>
      <c r="F42" s="221">
        <v>43937</v>
      </c>
      <c r="G42" s="223">
        <f>IF(ISBLANK(F42),"  ",RANK(F42,$F$32:$F$55,1))</f>
        <v>15</v>
      </c>
      <c r="H42" s="223">
        <f>IF(ISBLANK(F42),"  ",RANK(F42,$F$5:$F$83,1))</f>
        <v>32</v>
      </c>
      <c r="I42" s="185"/>
      <c r="J42" s="185"/>
      <c r="K42" s="185"/>
      <c r="L42" s="196" t="s">
        <v>16</v>
      </c>
      <c r="M42" s="196">
        <v>3</v>
      </c>
      <c r="N42" s="196" t="s">
        <v>17</v>
      </c>
      <c r="O42" s="196" t="s">
        <v>271</v>
      </c>
      <c r="P42" s="202">
        <v>44991</v>
      </c>
      <c r="Q42" s="196">
        <v>38</v>
      </c>
    </row>
    <row r="43" spans="1:17" ht="18" customHeight="1">
      <c r="A43" s="214">
        <v>12</v>
      </c>
      <c r="B43" s="179" t="s">
        <v>53</v>
      </c>
      <c r="C43" s="219">
        <v>3</v>
      </c>
      <c r="D43" s="179" t="s">
        <v>54</v>
      </c>
      <c r="E43" s="179" t="s">
        <v>11</v>
      </c>
      <c r="F43" s="221">
        <v>42805</v>
      </c>
      <c r="G43" s="223">
        <f t="shared" si="3"/>
        <v>10</v>
      </c>
      <c r="H43" s="223">
        <f>IF(ISBLANK(F43),"  ",RANK(F43,$F$5:$F$83,1))</f>
        <v>27</v>
      </c>
      <c r="I43" s="185"/>
      <c r="J43" s="185"/>
      <c r="K43" s="185"/>
      <c r="L43" s="196" t="s">
        <v>44</v>
      </c>
      <c r="M43" s="196">
        <v>1</v>
      </c>
      <c r="N43" s="196" t="s">
        <v>45</v>
      </c>
      <c r="O43" s="196" t="s">
        <v>260</v>
      </c>
      <c r="P43" s="202">
        <v>45141</v>
      </c>
      <c r="Q43" s="196">
        <v>39</v>
      </c>
    </row>
    <row r="44" spans="1:17" ht="18" customHeight="1">
      <c r="A44" s="214">
        <v>13</v>
      </c>
      <c r="B44" s="179" t="s">
        <v>55</v>
      </c>
      <c r="C44" s="219" t="s">
        <v>56</v>
      </c>
      <c r="D44" s="179" t="s">
        <v>57</v>
      </c>
      <c r="E44" s="179" t="s">
        <v>58</v>
      </c>
      <c r="F44" s="221">
        <v>41451</v>
      </c>
      <c r="G44" s="223">
        <f t="shared" si="3"/>
        <v>5</v>
      </c>
      <c r="H44" s="223">
        <f>IF(ISBLANK(F44),"  ",RANK(F44,$F$5:$F$83,1))</f>
        <v>22</v>
      </c>
      <c r="L44" s="196" t="s">
        <v>21</v>
      </c>
      <c r="M44" s="196">
        <v>1</v>
      </c>
      <c r="N44" s="196" t="s">
        <v>477</v>
      </c>
      <c r="O44" s="196" t="s">
        <v>630</v>
      </c>
      <c r="P44" s="202">
        <v>45151</v>
      </c>
      <c r="Q44" s="196">
        <v>40</v>
      </c>
    </row>
    <row r="45" spans="1:17" ht="18" customHeight="1">
      <c r="A45" s="214">
        <v>14</v>
      </c>
      <c r="B45" s="179" t="s">
        <v>59</v>
      </c>
      <c r="C45" s="219">
        <v>3</v>
      </c>
      <c r="D45" s="179" t="s">
        <v>60</v>
      </c>
      <c r="E45" s="179" t="s">
        <v>260</v>
      </c>
      <c r="F45" s="221" t="s">
        <v>130</v>
      </c>
      <c r="G45" s="222" t="s">
        <v>149</v>
      </c>
      <c r="H45" s="222" t="s">
        <v>149</v>
      </c>
      <c r="I45" s="185"/>
      <c r="L45" s="196" t="s">
        <v>32</v>
      </c>
      <c r="M45" s="196">
        <v>2</v>
      </c>
      <c r="N45" s="196" t="s">
        <v>281</v>
      </c>
      <c r="O45" s="196" t="s">
        <v>262</v>
      </c>
      <c r="P45" s="202">
        <v>45547</v>
      </c>
      <c r="Q45" s="196">
        <v>41</v>
      </c>
    </row>
    <row r="46" spans="1:17" ht="18" customHeight="1">
      <c r="A46" s="214">
        <v>15</v>
      </c>
      <c r="B46" s="179" t="s">
        <v>61</v>
      </c>
      <c r="C46" s="219"/>
      <c r="D46" s="179" t="s">
        <v>62</v>
      </c>
      <c r="E46" s="226" t="s">
        <v>490</v>
      </c>
      <c r="F46" s="221">
        <v>43501</v>
      </c>
      <c r="G46" s="223">
        <f t="shared" si="3"/>
        <v>12</v>
      </c>
      <c r="H46" s="223">
        <f aca="true" t="shared" si="4" ref="H46:H53">IF(ISBLANK(F46),"  ",RANK(F46,$F$5:$F$83,1))</f>
        <v>29</v>
      </c>
      <c r="L46" s="196" t="s">
        <v>1620</v>
      </c>
      <c r="M46" s="196">
        <v>2</v>
      </c>
      <c r="N46" s="196" t="s">
        <v>464</v>
      </c>
      <c r="O46" s="196" t="s">
        <v>271</v>
      </c>
      <c r="P46" s="202">
        <v>45745</v>
      </c>
      <c r="Q46" s="196">
        <v>42</v>
      </c>
    </row>
    <row r="47" spans="1:17" ht="18" customHeight="1">
      <c r="A47" s="214">
        <v>16</v>
      </c>
      <c r="B47" s="179" t="s">
        <v>63</v>
      </c>
      <c r="C47" s="219"/>
      <c r="D47" s="179" t="s">
        <v>64</v>
      </c>
      <c r="E47" s="179" t="s">
        <v>490</v>
      </c>
      <c r="F47" s="221">
        <v>41651</v>
      </c>
      <c r="G47" s="223">
        <f t="shared" si="3"/>
        <v>6</v>
      </c>
      <c r="H47" s="223">
        <f t="shared" si="4"/>
        <v>23</v>
      </c>
      <c r="L47" s="196" t="s">
        <v>24</v>
      </c>
      <c r="M47" s="196">
        <v>3</v>
      </c>
      <c r="N47" s="196" t="s">
        <v>461</v>
      </c>
      <c r="O47" s="196" t="s">
        <v>271</v>
      </c>
      <c r="P47" s="202">
        <v>50204</v>
      </c>
      <c r="Q47" s="196">
        <v>43</v>
      </c>
    </row>
    <row r="48" spans="1:17" ht="18" customHeight="1">
      <c r="A48" s="214">
        <v>17</v>
      </c>
      <c r="B48" s="179" t="s">
        <v>65</v>
      </c>
      <c r="C48" s="219"/>
      <c r="D48" s="179" t="s">
        <v>66</v>
      </c>
      <c r="E48" s="179" t="s">
        <v>67</v>
      </c>
      <c r="F48" s="221">
        <v>41206</v>
      </c>
      <c r="G48" s="223">
        <f t="shared" si="3"/>
        <v>4</v>
      </c>
      <c r="H48" s="223">
        <f t="shared" si="4"/>
        <v>21</v>
      </c>
      <c r="L48" s="196" t="s">
        <v>14</v>
      </c>
      <c r="M48" s="196">
        <v>3</v>
      </c>
      <c r="N48" s="196" t="s">
        <v>15</v>
      </c>
      <c r="O48" s="196" t="s">
        <v>659</v>
      </c>
      <c r="P48" s="202">
        <v>50612</v>
      </c>
      <c r="Q48" s="196">
        <v>44</v>
      </c>
    </row>
    <row r="49" spans="1:17" ht="18" customHeight="1">
      <c r="A49" s="214">
        <v>18</v>
      </c>
      <c r="B49" s="179" t="s">
        <v>68</v>
      </c>
      <c r="C49" s="219">
        <v>2</v>
      </c>
      <c r="D49" s="179" t="s">
        <v>69</v>
      </c>
      <c r="E49" s="179" t="s">
        <v>260</v>
      </c>
      <c r="F49" s="221">
        <v>42770</v>
      </c>
      <c r="G49" s="223">
        <f t="shared" si="3"/>
        <v>9</v>
      </c>
      <c r="H49" s="223">
        <f t="shared" si="4"/>
        <v>26</v>
      </c>
      <c r="L49" s="196" t="s">
        <v>9</v>
      </c>
      <c r="M49" s="196">
        <v>1</v>
      </c>
      <c r="N49" s="196" t="s">
        <v>10</v>
      </c>
      <c r="O49" s="196" t="s">
        <v>11</v>
      </c>
      <c r="P49" s="202">
        <v>50800</v>
      </c>
      <c r="Q49" s="196">
        <v>45</v>
      </c>
    </row>
    <row r="50" spans="1:17" ht="18" customHeight="1">
      <c r="A50" s="214">
        <v>19</v>
      </c>
      <c r="B50" s="179" t="s">
        <v>70</v>
      </c>
      <c r="C50" s="219">
        <v>1</v>
      </c>
      <c r="D50" s="179" t="s">
        <v>71</v>
      </c>
      <c r="E50" s="179" t="s">
        <v>260</v>
      </c>
      <c r="F50" s="221">
        <v>42296</v>
      </c>
      <c r="G50" s="223">
        <f t="shared" si="3"/>
        <v>8</v>
      </c>
      <c r="H50" s="223">
        <f t="shared" si="4"/>
        <v>25</v>
      </c>
      <c r="L50" s="196" t="s">
        <v>1616</v>
      </c>
      <c r="M50" s="196">
        <v>1</v>
      </c>
      <c r="N50" s="196" t="s">
        <v>1617</v>
      </c>
      <c r="O50" s="196" t="s">
        <v>271</v>
      </c>
      <c r="P50" s="202">
        <v>50809</v>
      </c>
      <c r="Q50" s="196">
        <v>46</v>
      </c>
    </row>
    <row r="51" spans="1:17" ht="18" customHeight="1">
      <c r="A51" s="214">
        <v>20</v>
      </c>
      <c r="B51" s="179" t="s">
        <v>72</v>
      </c>
      <c r="C51" s="219">
        <v>2</v>
      </c>
      <c r="D51" s="179" t="s">
        <v>73</v>
      </c>
      <c r="E51" s="179" t="s">
        <v>74</v>
      </c>
      <c r="F51" s="221">
        <v>40641</v>
      </c>
      <c r="G51" s="223">
        <f t="shared" si="3"/>
        <v>1</v>
      </c>
      <c r="H51" s="223">
        <f t="shared" si="4"/>
        <v>16</v>
      </c>
      <c r="L51" s="230" t="s">
        <v>6</v>
      </c>
      <c r="M51" s="230">
        <v>3</v>
      </c>
      <c r="N51" s="230" t="s">
        <v>7</v>
      </c>
      <c r="O51" s="231" t="s">
        <v>659</v>
      </c>
      <c r="P51" s="202">
        <v>50821</v>
      </c>
      <c r="Q51" s="196">
        <v>47</v>
      </c>
    </row>
    <row r="52" spans="1:17" ht="18" customHeight="1">
      <c r="A52" s="214">
        <v>21</v>
      </c>
      <c r="B52" s="179" t="s">
        <v>75</v>
      </c>
      <c r="C52" s="219">
        <v>3</v>
      </c>
      <c r="D52" s="179" t="s">
        <v>333</v>
      </c>
      <c r="E52" s="179" t="s">
        <v>212</v>
      </c>
      <c r="F52" s="221">
        <v>40925</v>
      </c>
      <c r="G52" s="223">
        <f t="shared" si="3"/>
        <v>3</v>
      </c>
      <c r="H52" s="223">
        <f t="shared" si="4"/>
        <v>20</v>
      </c>
      <c r="L52" s="196" t="s">
        <v>18</v>
      </c>
      <c r="M52" s="196"/>
      <c r="N52" s="196" t="s">
        <v>19</v>
      </c>
      <c r="O52" s="196" t="s">
        <v>20</v>
      </c>
      <c r="P52" s="202">
        <v>51401</v>
      </c>
      <c r="Q52" s="196">
        <v>48</v>
      </c>
    </row>
    <row r="53" spans="1:17" ht="18" customHeight="1">
      <c r="A53" s="214">
        <v>22</v>
      </c>
      <c r="B53" s="179" t="s">
        <v>76</v>
      </c>
      <c r="C53" s="219"/>
      <c r="D53" s="179" t="s">
        <v>77</v>
      </c>
      <c r="E53" s="179" t="s">
        <v>490</v>
      </c>
      <c r="F53" s="221">
        <v>40749</v>
      </c>
      <c r="G53" s="223">
        <f t="shared" si="3"/>
        <v>2</v>
      </c>
      <c r="H53" s="223">
        <f t="shared" si="4"/>
        <v>18</v>
      </c>
      <c r="L53" s="230" t="s">
        <v>5</v>
      </c>
      <c r="M53" s="230">
        <v>2</v>
      </c>
      <c r="N53" s="230" t="s">
        <v>465</v>
      </c>
      <c r="O53" s="231" t="s">
        <v>262</v>
      </c>
      <c r="P53" s="202">
        <v>51801</v>
      </c>
      <c r="Q53" s="196">
        <v>49</v>
      </c>
    </row>
    <row r="54" spans="1:17" ht="18" customHeight="1">
      <c r="A54" s="214">
        <v>23</v>
      </c>
      <c r="B54" s="179"/>
      <c r="C54" s="219"/>
      <c r="D54" s="179"/>
      <c r="E54" s="179"/>
      <c r="F54" s="221"/>
      <c r="G54" s="223"/>
      <c r="H54" s="223" t="str">
        <f>IF(ISBLANK(F54),"  ",RANK(F54,$F$5:$F$81,1))</f>
        <v>  </v>
      </c>
      <c r="L54" s="196" t="s">
        <v>0</v>
      </c>
      <c r="M54" s="196">
        <v>1</v>
      </c>
      <c r="N54" s="196" t="s">
        <v>1</v>
      </c>
      <c r="O54" s="196" t="s">
        <v>659</v>
      </c>
      <c r="P54" s="202">
        <v>52736</v>
      </c>
      <c r="Q54" s="196">
        <v>50</v>
      </c>
    </row>
    <row r="55" spans="1:17" ht="18" customHeight="1">
      <c r="A55" s="214">
        <v>24</v>
      </c>
      <c r="B55" s="179"/>
      <c r="C55" s="219"/>
      <c r="D55" s="179"/>
      <c r="E55" s="179"/>
      <c r="F55" s="221"/>
      <c r="G55" s="223" t="str">
        <f>IF(ISBLANK(F55),"  ",RANK(F55,$F$32:$F$55,1))</f>
        <v>  </v>
      </c>
      <c r="H55" s="223" t="str">
        <f>IF(ISBLANK(F55),"  ",RANK(F55,$F$5:$F$81,1))</f>
        <v>  </v>
      </c>
      <c r="L55" s="196" t="s">
        <v>1618</v>
      </c>
      <c r="M55" s="196">
        <v>2</v>
      </c>
      <c r="N55" s="196" t="s">
        <v>1619</v>
      </c>
      <c r="O55" s="196" t="s">
        <v>659</v>
      </c>
      <c r="P55" s="202">
        <v>52881</v>
      </c>
      <c r="Q55" s="196">
        <v>51</v>
      </c>
    </row>
    <row r="56" spans="1:17" ht="18" customHeight="1">
      <c r="A56" s="214"/>
      <c r="B56" s="179"/>
      <c r="C56" s="219"/>
      <c r="D56" s="179"/>
      <c r="E56" s="179"/>
      <c r="F56" s="232"/>
      <c r="G56" s="217"/>
      <c r="H56" s="217"/>
      <c r="L56" s="196" t="s">
        <v>1621</v>
      </c>
      <c r="M56" s="196">
        <v>2</v>
      </c>
      <c r="N56" s="196" t="s">
        <v>466</v>
      </c>
      <c r="O56" s="196" t="s">
        <v>262</v>
      </c>
      <c r="P56" s="202">
        <v>53259</v>
      </c>
      <c r="Q56" s="196">
        <v>52</v>
      </c>
    </row>
    <row r="57" spans="1:17" ht="18" customHeight="1">
      <c r="A57" s="214" t="s">
        <v>293</v>
      </c>
      <c r="B57" s="179"/>
      <c r="C57" s="219"/>
      <c r="D57" s="179"/>
      <c r="E57" s="179"/>
      <c r="F57" s="179"/>
      <c r="G57" s="233"/>
      <c r="H57" s="234"/>
      <c r="L57" s="196" t="s">
        <v>1614</v>
      </c>
      <c r="M57" s="196">
        <v>1</v>
      </c>
      <c r="N57" s="196" t="s">
        <v>1615</v>
      </c>
      <c r="O57" s="196" t="s">
        <v>659</v>
      </c>
      <c r="P57" s="202">
        <v>53655</v>
      </c>
      <c r="Q57" s="196">
        <v>53</v>
      </c>
    </row>
    <row r="58" spans="1:17" ht="18" customHeight="1">
      <c r="A58" s="214" t="s">
        <v>315</v>
      </c>
      <c r="B58" s="179" t="s">
        <v>285</v>
      </c>
      <c r="C58" s="219" t="s">
        <v>210</v>
      </c>
      <c r="D58" s="179" t="s">
        <v>290</v>
      </c>
      <c r="E58" s="179" t="s">
        <v>286</v>
      </c>
      <c r="F58" s="179" t="s">
        <v>303</v>
      </c>
      <c r="G58" s="179" t="s">
        <v>304</v>
      </c>
      <c r="H58" s="179" t="s">
        <v>319</v>
      </c>
      <c r="L58" s="196" t="s">
        <v>4</v>
      </c>
      <c r="M58" s="196">
        <v>3</v>
      </c>
      <c r="N58" s="196" t="s">
        <v>264</v>
      </c>
      <c r="O58" s="196" t="s">
        <v>262</v>
      </c>
      <c r="P58" s="202">
        <v>54082</v>
      </c>
      <c r="Q58" s="196">
        <v>54</v>
      </c>
    </row>
    <row r="59" spans="1:17" ht="18" customHeight="1">
      <c r="A59" s="214">
        <v>1</v>
      </c>
      <c r="B59" s="179" t="s">
        <v>78</v>
      </c>
      <c r="C59" s="219"/>
      <c r="D59" s="179" t="s">
        <v>450</v>
      </c>
      <c r="E59" s="179" t="s">
        <v>79</v>
      </c>
      <c r="F59" s="221">
        <v>40346</v>
      </c>
      <c r="G59" s="223">
        <f>IF(ISBLANK(F59),"  ",RANK(F59,$F$59:$F$83,1))</f>
        <v>15</v>
      </c>
      <c r="H59" s="223">
        <f>IF(ISBLANK(F59),"  ",RANK(F59,$F$5:$F$83,1))</f>
        <v>15</v>
      </c>
      <c r="L59" s="196" t="s">
        <v>1612</v>
      </c>
      <c r="M59" s="196">
        <v>3</v>
      </c>
      <c r="N59" s="196" t="s">
        <v>1613</v>
      </c>
      <c r="O59" s="196" t="s">
        <v>271</v>
      </c>
      <c r="P59" s="202" t="s">
        <v>130</v>
      </c>
      <c r="Q59" s="196" t="s">
        <v>1622</v>
      </c>
    </row>
    <row r="60" spans="1:17" ht="18" customHeight="1">
      <c r="A60" s="214">
        <v>2</v>
      </c>
      <c r="B60" s="179" t="s">
        <v>444</v>
      </c>
      <c r="C60" s="219">
        <v>3</v>
      </c>
      <c r="D60" s="179" t="s">
        <v>445</v>
      </c>
      <c r="E60" s="179" t="s">
        <v>80</v>
      </c>
      <c r="F60" s="221">
        <v>40037</v>
      </c>
      <c r="G60" s="223">
        <f aca="true" t="shared" si="5" ref="G60:G83">IF(ISBLANK(F60),"  ",RANK(F60,$F$59:$F$83,1))</f>
        <v>14</v>
      </c>
      <c r="H60" s="223">
        <f>IF(ISBLANK(F60),"  ",RANK(F60,$F$5:$F$83,1))</f>
        <v>14</v>
      </c>
      <c r="L60" s="196" t="s">
        <v>840</v>
      </c>
      <c r="M60" s="196"/>
      <c r="N60" s="196" t="s">
        <v>789</v>
      </c>
      <c r="O60" s="196" t="s">
        <v>490</v>
      </c>
      <c r="P60" s="202" t="s">
        <v>130</v>
      </c>
      <c r="Q60" s="196" t="s">
        <v>1622</v>
      </c>
    </row>
    <row r="61" spans="1:17" ht="18" customHeight="1">
      <c r="A61" s="214">
        <v>3</v>
      </c>
      <c r="B61" s="179" t="s">
        <v>81</v>
      </c>
      <c r="C61" s="219">
        <v>2</v>
      </c>
      <c r="D61" s="179" t="s">
        <v>82</v>
      </c>
      <c r="E61" s="179" t="s">
        <v>1388</v>
      </c>
      <c r="F61" s="221">
        <v>40690</v>
      </c>
      <c r="G61" s="223">
        <f t="shared" si="5"/>
        <v>16</v>
      </c>
      <c r="H61" s="223">
        <f>IF(ISBLANK(F61),"  ",RANK(F61,$F$5:$F$83,1))</f>
        <v>17</v>
      </c>
      <c r="L61" s="196" t="s">
        <v>84</v>
      </c>
      <c r="M61" s="196">
        <v>3</v>
      </c>
      <c r="N61" s="196" t="s">
        <v>251</v>
      </c>
      <c r="O61" s="196" t="s">
        <v>740</v>
      </c>
      <c r="P61" s="202" t="s">
        <v>130</v>
      </c>
      <c r="Q61" s="196" t="s">
        <v>1622</v>
      </c>
    </row>
    <row r="62" spans="1:17" ht="18" customHeight="1">
      <c r="A62" s="214">
        <v>4</v>
      </c>
      <c r="B62" s="179" t="s">
        <v>83</v>
      </c>
      <c r="C62" s="219">
        <v>2</v>
      </c>
      <c r="D62" s="179" t="s">
        <v>334</v>
      </c>
      <c r="E62" s="179" t="s">
        <v>325</v>
      </c>
      <c r="F62" s="221">
        <v>40768</v>
      </c>
      <c r="G62" s="223">
        <f t="shared" si="5"/>
        <v>17</v>
      </c>
      <c r="H62" s="223">
        <f>IF(ISBLANK(F62),"  ",RANK(F62,$F$5:$F$83,1))</f>
        <v>19</v>
      </c>
      <c r="L62" s="196" t="s">
        <v>101</v>
      </c>
      <c r="M62" s="196">
        <v>1</v>
      </c>
      <c r="N62" s="196" t="s">
        <v>102</v>
      </c>
      <c r="O62" s="196" t="s">
        <v>217</v>
      </c>
      <c r="P62" s="202" t="s">
        <v>130</v>
      </c>
      <c r="Q62" s="196" t="s">
        <v>1622</v>
      </c>
    </row>
    <row r="63" spans="1:17" ht="18" customHeight="1">
      <c r="A63" s="214">
        <v>5</v>
      </c>
      <c r="B63" s="179" t="s">
        <v>84</v>
      </c>
      <c r="C63" s="219">
        <v>3</v>
      </c>
      <c r="D63" s="179" t="s">
        <v>251</v>
      </c>
      <c r="E63" s="179" t="s">
        <v>740</v>
      </c>
      <c r="F63" s="221" t="s">
        <v>130</v>
      </c>
      <c r="G63" s="222" t="s">
        <v>149</v>
      </c>
      <c r="H63" s="222" t="s">
        <v>149</v>
      </c>
      <c r="L63" s="196" t="s">
        <v>89</v>
      </c>
      <c r="M63" s="196"/>
      <c r="N63" s="196" t="s">
        <v>90</v>
      </c>
      <c r="O63" s="196" t="s">
        <v>91</v>
      </c>
      <c r="P63" s="202" t="s">
        <v>130</v>
      </c>
      <c r="Q63" s="196" t="s">
        <v>1622</v>
      </c>
    </row>
    <row r="64" spans="1:17" ht="18" customHeight="1">
      <c r="A64" s="214">
        <v>6</v>
      </c>
      <c r="B64" s="179" t="s">
        <v>85</v>
      </c>
      <c r="C64" s="219">
        <v>1</v>
      </c>
      <c r="D64" s="179" t="s">
        <v>86</v>
      </c>
      <c r="E64" s="179" t="s">
        <v>455</v>
      </c>
      <c r="F64" s="221">
        <v>35679</v>
      </c>
      <c r="G64" s="223">
        <f t="shared" si="5"/>
        <v>10</v>
      </c>
      <c r="H64" s="223">
        <f>IF(ISBLANK(F64),"  ",RANK(F64,$F$5:$F$83,1))</f>
        <v>10</v>
      </c>
      <c r="L64" s="196" t="s">
        <v>2</v>
      </c>
      <c r="M64" s="196">
        <v>3</v>
      </c>
      <c r="N64" s="196" t="s">
        <v>3</v>
      </c>
      <c r="O64" s="196" t="s">
        <v>659</v>
      </c>
      <c r="P64" s="202" t="s">
        <v>130</v>
      </c>
      <c r="Q64" s="196" t="s">
        <v>1622</v>
      </c>
    </row>
    <row r="65" spans="1:17" ht="18" customHeight="1">
      <c r="A65" s="214">
        <v>7</v>
      </c>
      <c r="B65" s="179" t="s">
        <v>87</v>
      </c>
      <c r="C65" s="219">
        <v>1</v>
      </c>
      <c r="D65" s="179" t="s">
        <v>88</v>
      </c>
      <c r="E65" s="179" t="s">
        <v>212</v>
      </c>
      <c r="F65" s="221">
        <v>35635</v>
      </c>
      <c r="G65" s="223">
        <f t="shared" si="5"/>
        <v>9</v>
      </c>
      <c r="H65" s="223">
        <f>IF(ISBLANK(F65),"  ",RANK(F65,$F$5:$F$83,1))</f>
        <v>9</v>
      </c>
      <c r="L65" s="196" t="s">
        <v>40</v>
      </c>
      <c r="M65" s="196">
        <v>3</v>
      </c>
      <c r="N65" s="196" t="s">
        <v>41</v>
      </c>
      <c r="O65" s="196" t="s">
        <v>642</v>
      </c>
      <c r="P65" s="202" t="s">
        <v>130</v>
      </c>
      <c r="Q65" s="196" t="s">
        <v>1622</v>
      </c>
    </row>
    <row r="66" spans="1:17" ht="18" customHeight="1">
      <c r="A66" s="214">
        <v>8</v>
      </c>
      <c r="B66" s="157" t="s">
        <v>89</v>
      </c>
      <c r="C66" s="157"/>
      <c r="D66" s="158" t="s">
        <v>90</v>
      </c>
      <c r="E66" s="158" t="s">
        <v>91</v>
      </c>
      <c r="F66" s="221" t="s">
        <v>130</v>
      </c>
      <c r="G66" s="222" t="s">
        <v>149</v>
      </c>
      <c r="H66" s="222" t="s">
        <v>149</v>
      </c>
      <c r="L66" s="196" t="s">
        <v>95</v>
      </c>
      <c r="M66" s="196">
        <v>4</v>
      </c>
      <c r="N66" s="196" t="s">
        <v>96</v>
      </c>
      <c r="O66" s="196" t="s">
        <v>217</v>
      </c>
      <c r="P66" s="202" t="s">
        <v>130</v>
      </c>
      <c r="Q66" s="196" t="s">
        <v>1622</v>
      </c>
    </row>
    <row r="67" spans="1:17" ht="18" customHeight="1">
      <c r="A67" s="214">
        <v>9</v>
      </c>
      <c r="B67" s="179" t="s">
        <v>92</v>
      </c>
      <c r="C67" s="219">
        <v>2</v>
      </c>
      <c r="D67" s="179" t="s">
        <v>327</v>
      </c>
      <c r="E67" s="179" t="s">
        <v>212</v>
      </c>
      <c r="F67" s="221">
        <v>35022</v>
      </c>
      <c r="G67" s="223">
        <f t="shared" si="5"/>
        <v>4</v>
      </c>
      <c r="H67" s="223">
        <f>IF(ISBLANK(F67),"  ",RANK(F67,$F$5:$F$83,1))</f>
        <v>4</v>
      </c>
      <c r="L67" s="196" t="s">
        <v>33</v>
      </c>
      <c r="M67" s="196"/>
      <c r="N67" s="196" t="s">
        <v>34</v>
      </c>
      <c r="O67" s="196" t="s">
        <v>35</v>
      </c>
      <c r="P67" s="202" t="s">
        <v>130</v>
      </c>
      <c r="Q67" s="196" t="s">
        <v>1622</v>
      </c>
    </row>
    <row r="68" spans="1:17" ht="18" customHeight="1">
      <c r="A68" s="214">
        <v>10</v>
      </c>
      <c r="B68" s="179" t="s">
        <v>93</v>
      </c>
      <c r="C68" s="219">
        <v>4</v>
      </c>
      <c r="D68" s="179" t="s">
        <v>94</v>
      </c>
      <c r="E68" s="179" t="s">
        <v>212</v>
      </c>
      <c r="F68" s="221">
        <v>35736</v>
      </c>
      <c r="G68" s="223">
        <f t="shared" si="5"/>
        <v>11</v>
      </c>
      <c r="H68" s="223">
        <f>IF(ISBLANK(F68),"  ",RANK(F68,$F$5:$F$83,1))</f>
        <v>11</v>
      </c>
      <c r="L68" s="196" t="s">
        <v>27</v>
      </c>
      <c r="M68" s="196">
        <v>1</v>
      </c>
      <c r="N68" s="196" t="s">
        <v>28</v>
      </c>
      <c r="O68" s="196" t="s">
        <v>29</v>
      </c>
      <c r="P68" s="202" t="s">
        <v>130</v>
      </c>
      <c r="Q68" s="196" t="s">
        <v>1622</v>
      </c>
    </row>
    <row r="69" spans="1:17" ht="18" customHeight="1">
      <c r="A69" s="214">
        <v>11</v>
      </c>
      <c r="B69" s="179" t="s">
        <v>95</v>
      </c>
      <c r="C69" s="219">
        <v>4</v>
      </c>
      <c r="D69" s="179" t="s">
        <v>96</v>
      </c>
      <c r="E69" s="179" t="s">
        <v>217</v>
      </c>
      <c r="F69" s="221" t="s">
        <v>130</v>
      </c>
      <c r="G69" s="222" t="s">
        <v>149</v>
      </c>
      <c r="H69" s="222" t="s">
        <v>149</v>
      </c>
      <c r="L69" s="196" t="s">
        <v>48</v>
      </c>
      <c r="M69" s="196">
        <v>2</v>
      </c>
      <c r="N69" s="196" t="s">
        <v>49</v>
      </c>
      <c r="O69" s="196" t="s">
        <v>1079</v>
      </c>
      <c r="P69" s="202" t="s">
        <v>130</v>
      </c>
      <c r="Q69" s="196" t="s">
        <v>1622</v>
      </c>
    </row>
    <row r="70" spans="1:17" ht="18" customHeight="1">
      <c r="A70" s="214">
        <v>12</v>
      </c>
      <c r="B70" s="179" t="s">
        <v>97</v>
      </c>
      <c r="C70" s="219">
        <v>4</v>
      </c>
      <c r="D70" s="179" t="s">
        <v>98</v>
      </c>
      <c r="E70" s="179" t="s">
        <v>217</v>
      </c>
      <c r="F70" s="221">
        <v>35941</v>
      </c>
      <c r="G70" s="223">
        <f t="shared" si="5"/>
        <v>13</v>
      </c>
      <c r="H70" s="223">
        <f>IF(ISBLANK(F70),"  ",RANK(F70,$F$5:$F$83,1))</f>
        <v>13</v>
      </c>
      <c r="L70" s="196" t="s">
        <v>59</v>
      </c>
      <c r="M70" s="196">
        <v>3</v>
      </c>
      <c r="N70" s="196" t="s">
        <v>60</v>
      </c>
      <c r="O70" s="196" t="s">
        <v>260</v>
      </c>
      <c r="P70" s="202" t="s">
        <v>130</v>
      </c>
      <c r="Q70" s="196" t="s">
        <v>1622</v>
      </c>
    </row>
    <row r="71" spans="1:17" ht="18" customHeight="1">
      <c r="A71" s="214">
        <v>13</v>
      </c>
      <c r="B71" s="215" t="s">
        <v>331</v>
      </c>
      <c r="C71" s="216">
        <v>2</v>
      </c>
      <c r="D71" s="215" t="s">
        <v>332</v>
      </c>
      <c r="E71" s="215" t="s">
        <v>217</v>
      </c>
      <c r="F71" s="221">
        <v>35908</v>
      </c>
      <c r="G71" s="223">
        <f t="shared" si="5"/>
        <v>12</v>
      </c>
      <c r="H71" s="223">
        <f>IF(ISBLANK(F71),"  ",RANK(F71,$F$5:$F$83,1))</f>
        <v>12</v>
      </c>
      <c r="L71" s="196" t="s">
        <v>25</v>
      </c>
      <c r="M71" s="196">
        <v>3</v>
      </c>
      <c r="N71" s="196" t="s">
        <v>26</v>
      </c>
      <c r="O71" s="196" t="s">
        <v>271</v>
      </c>
      <c r="P71" s="202" t="s">
        <v>130</v>
      </c>
      <c r="Q71" s="196" t="s">
        <v>1622</v>
      </c>
    </row>
    <row r="72" spans="1:16" ht="18" customHeight="1">
      <c r="A72" s="214">
        <v>14</v>
      </c>
      <c r="B72" s="179" t="s">
        <v>99</v>
      </c>
      <c r="C72" s="219">
        <v>1</v>
      </c>
      <c r="D72" s="179" t="s">
        <v>100</v>
      </c>
      <c r="E72" s="179" t="s">
        <v>217</v>
      </c>
      <c r="F72" s="221">
        <v>35157</v>
      </c>
      <c r="G72" s="223">
        <f t="shared" si="5"/>
        <v>7</v>
      </c>
      <c r="H72" s="223">
        <f>IF(ISBLANK(F72),"  ",RANK(F72,$F$5:$F$83,1))</f>
        <v>7</v>
      </c>
      <c r="P72" s="235"/>
    </row>
    <row r="73" spans="1:16" ht="18" customHeight="1">
      <c r="A73" s="214">
        <v>15</v>
      </c>
      <c r="B73" s="179" t="s">
        <v>101</v>
      </c>
      <c r="C73" s="219">
        <v>1</v>
      </c>
      <c r="D73" s="179" t="s">
        <v>102</v>
      </c>
      <c r="E73" s="226" t="s">
        <v>217</v>
      </c>
      <c r="F73" s="221" t="s">
        <v>130</v>
      </c>
      <c r="G73" s="222" t="s">
        <v>149</v>
      </c>
      <c r="H73" s="222" t="s">
        <v>149</v>
      </c>
      <c r="P73" s="221"/>
    </row>
    <row r="74" spans="1:16" ht="18" customHeight="1">
      <c r="A74" s="214">
        <v>16</v>
      </c>
      <c r="B74" s="215" t="s">
        <v>103</v>
      </c>
      <c r="C74" s="216">
        <v>1</v>
      </c>
      <c r="D74" s="215" t="s">
        <v>237</v>
      </c>
      <c r="E74" s="215" t="s">
        <v>217</v>
      </c>
      <c r="F74" s="221">
        <v>35101</v>
      </c>
      <c r="G74" s="223">
        <f t="shared" si="5"/>
        <v>5</v>
      </c>
      <c r="H74" s="223">
        <f aca="true" t="shared" si="6" ref="H74:H83">IF(ISBLANK(F74),"  ",RANK(F74,$F$5:$F$83,1))</f>
        <v>5</v>
      </c>
      <c r="P74" s="221"/>
    </row>
    <row r="75" spans="1:16" ht="18" customHeight="1">
      <c r="A75" s="214">
        <v>17</v>
      </c>
      <c r="B75" s="215" t="s">
        <v>104</v>
      </c>
      <c r="C75" s="216">
        <v>2</v>
      </c>
      <c r="D75" s="215" t="s">
        <v>328</v>
      </c>
      <c r="E75" s="215" t="s">
        <v>216</v>
      </c>
      <c r="F75" s="221">
        <v>35291</v>
      </c>
      <c r="G75" s="223">
        <f t="shared" si="5"/>
        <v>8</v>
      </c>
      <c r="H75" s="223">
        <f t="shared" si="6"/>
        <v>8</v>
      </c>
      <c r="P75" s="221"/>
    </row>
    <row r="76" spans="1:8" ht="18" customHeight="1">
      <c r="A76" s="214">
        <v>18</v>
      </c>
      <c r="B76" s="179" t="s">
        <v>105</v>
      </c>
      <c r="C76" s="219">
        <v>3</v>
      </c>
      <c r="D76" s="179" t="s">
        <v>106</v>
      </c>
      <c r="E76" s="179" t="s">
        <v>455</v>
      </c>
      <c r="F76" s="221">
        <v>35146</v>
      </c>
      <c r="G76" s="223">
        <f t="shared" si="5"/>
        <v>6</v>
      </c>
      <c r="H76" s="223">
        <f t="shared" si="6"/>
        <v>6</v>
      </c>
    </row>
    <row r="77" spans="1:8" ht="18" customHeight="1">
      <c r="A77" s="214">
        <v>19</v>
      </c>
      <c r="B77" s="215" t="s">
        <v>107</v>
      </c>
      <c r="C77" s="216">
        <v>1</v>
      </c>
      <c r="D77" s="215" t="s">
        <v>108</v>
      </c>
      <c r="E77" s="215" t="s">
        <v>455</v>
      </c>
      <c r="F77" s="221">
        <v>34862</v>
      </c>
      <c r="G77" s="223">
        <f t="shared" si="5"/>
        <v>1</v>
      </c>
      <c r="H77" s="223">
        <f t="shared" si="6"/>
        <v>1</v>
      </c>
    </row>
    <row r="78" spans="1:8" ht="18" customHeight="1">
      <c r="A78" s="214">
        <v>20</v>
      </c>
      <c r="B78" s="215" t="s">
        <v>109</v>
      </c>
      <c r="C78" s="216">
        <v>3</v>
      </c>
      <c r="D78" s="215" t="s">
        <v>110</v>
      </c>
      <c r="E78" s="215" t="s">
        <v>1472</v>
      </c>
      <c r="F78" s="221">
        <v>34911</v>
      </c>
      <c r="G78" s="223">
        <f t="shared" si="5"/>
        <v>2</v>
      </c>
      <c r="H78" s="223">
        <f t="shared" si="6"/>
        <v>2</v>
      </c>
    </row>
    <row r="79" spans="1:8" ht="18" customHeight="1">
      <c r="A79" s="214">
        <v>21</v>
      </c>
      <c r="B79" s="179" t="s">
        <v>111</v>
      </c>
      <c r="C79" s="219">
        <v>3</v>
      </c>
      <c r="D79" s="179" t="s">
        <v>112</v>
      </c>
      <c r="E79" s="179" t="s">
        <v>1366</v>
      </c>
      <c r="F79" s="221">
        <v>34964</v>
      </c>
      <c r="G79" s="223">
        <f>IF(ISBLANK(F79),"  ",RANK(F79,$F$59:$F$83,1))</f>
        <v>3</v>
      </c>
      <c r="H79" s="223">
        <f t="shared" si="6"/>
        <v>3</v>
      </c>
    </row>
    <row r="80" spans="1:8" ht="18" customHeight="1">
      <c r="A80" s="214">
        <v>22</v>
      </c>
      <c r="B80" s="179"/>
      <c r="C80" s="219"/>
      <c r="D80" s="179"/>
      <c r="E80" s="179"/>
      <c r="F80" s="221"/>
      <c r="G80" s="223" t="str">
        <f t="shared" si="5"/>
        <v>  </v>
      </c>
      <c r="H80" s="223" t="str">
        <f t="shared" si="6"/>
        <v>  </v>
      </c>
    </row>
    <row r="81" spans="1:8" ht="18" customHeight="1">
      <c r="A81" s="236">
        <v>23</v>
      </c>
      <c r="B81" s="179"/>
      <c r="C81" s="219"/>
      <c r="D81" s="179"/>
      <c r="E81" s="179"/>
      <c r="F81" s="221"/>
      <c r="G81" s="223" t="str">
        <f t="shared" si="5"/>
        <v>  </v>
      </c>
      <c r="H81" s="223" t="str">
        <f t="shared" si="6"/>
        <v>  </v>
      </c>
    </row>
    <row r="82" spans="1:8" ht="18" customHeight="1">
      <c r="A82" s="236">
        <v>24</v>
      </c>
      <c r="B82" s="215"/>
      <c r="C82" s="216"/>
      <c r="D82" s="215"/>
      <c r="E82" s="215"/>
      <c r="F82" s="221"/>
      <c r="G82" s="223" t="str">
        <f t="shared" si="5"/>
        <v>  </v>
      </c>
      <c r="H82" s="223" t="str">
        <f t="shared" si="6"/>
        <v>  </v>
      </c>
    </row>
    <row r="83" spans="1:8" ht="18" customHeight="1">
      <c r="A83" s="236">
        <v>25</v>
      </c>
      <c r="B83" s="215"/>
      <c r="C83" s="216"/>
      <c r="D83" s="215"/>
      <c r="E83" s="215"/>
      <c r="F83" s="221"/>
      <c r="G83" s="223" t="str">
        <f t="shared" si="5"/>
        <v>  </v>
      </c>
      <c r="H83" s="223" t="str">
        <f t="shared" si="6"/>
        <v>  </v>
      </c>
    </row>
  </sheetData>
  <sheetProtection/>
  <mergeCells count="3">
    <mergeCell ref="A1:B1"/>
    <mergeCell ref="A2:B2"/>
    <mergeCell ref="C2:D2"/>
  </mergeCells>
  <dataValidations count="11">
    <dataValidation allowBlank="1" showErrorMessage="1" sqref="D3:E3 D18:E22">
      <formula1>0</formula1>
      <formula2>0</formula2>
    </dataValidation>
    <dataValidation type="textLength" allowBlank="1" showInputMessage="1" showErrorMessage="1" prompt="漢字以外は半角です&#10;姓と名の間は&#10;半角２つです" error="氏名は6文字以内でお願い致します" sqref="B3 B18:B22">
      <formula1>2</formula1>
      <formula2>13</formula2>
    </dataValidation>
    <dataValidation allowBlank="1" sqref="C3 C18:C22">
      <formula1>0</formula1>
      <formula2>0</formula2>
    </dataValidation>
    <dataValidation allowBlank="1" showInputMessage="1" showErrorMessage="1" imeMode="fullAlpha" sqref="M15:N16"/>
    <dataValidation type="textLength" allowBlank="1" showInputMessage="1" showErrorMessage="1" prompt="種目コード＆種別を入力&#10;" error="種別を入力してください" imeMode="halfAlpha" sqref="O15:O16">
      <formula1>5</formula1>
      <formula2>5</formula2>
    </dataValidation>
    <dataValidation allowBlank="1" showInputMessage="1" showErrorMessage="1" imeMode="halfKatakana" sqref="D4:E17 D81 D30:E50 D26:D29 D82:E83 D23:E25 D51:D56 D57:E80"/>
    <dataValidation allowBlank="1" showInputMessage="1" showErrorMessage="1" imeMode="halfAlpha" sqref="K15:L16 F4:F83 P4:P75"/>
    <dataValidation type="textLength" allowBlank="1" showInputMessage="1" showErrorMessage="1" prompt="漢字以外は半角です" error="氏名は6文字以内でお願い致します" imeMode="halfKatakana" sqref="I15:I16 B4:B17 B30:B50 B23:B25 B57:B80">
      <formula1>2</formula1>
      <formula2>13</formula2>
    </dataValidation>
    <dataValidation allowBlank="1" imeMode="halfAlpha" sqref="J15:J16 C4:C17 C23:C25 C30:C50 C57:C80"/>
    <dataValidation allowBlank="1" imeMode="off" sqref="C51:C56 C81:C83 C26:C29"/>
    <dataValidation type="textLength" allowBlank="1" showInputMessage="1" showErrorMessage="1" prompt="漢字以外は半角です" error="氏名は6文字以内でお願い致します" imeMode="on" sqref="B51:B56 B81:B83 B26:B29">
      <formula1>2</formula1>
      <formula2>13</formula2>
    </dataValidation>
  </dataValidations>
  <printOptions/>
  <pageMargins left="0.75" right="0.75" top="1" bottom="1" header="0.512" footer="0.512"/>
  <pageSetup orientation="portrait" paperSize="9" scale="85"/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5"/>
  <sheetViews>
    <sheetView zoomScale="70" zoomScaleNormal="70" workbookViewId="0" topLeftCell="A1">
      <selection activeCell="I7" sqref="I7"/>
    </sheetView>
  </sheetViews>
  <sheetFormatPr defaultColWidth="9.00390625" defaultRowHeight="13.5"/>
  <cols>
    <col min="1" max="1" width="13.125" style="195" customWidth="1"/>
    <col min="2" max="2" width="17.625" style="195" customWidth="1"/>
    <col min="3" max="3" width="5.125" style="195" customWidth="1"/>
    <col min="4" max="4" width="17.625" style="195" customWidth="1"/>
    <col min="5" max="5" width="18.125" style="19" bestFit="1" customWidth="1"/>
    <col min="6" max="6" width="13.625" style="195" customWidth="1"/>
    <col min="7" max="7" width="5.125" style="195" customWidth="1"/>
    <col min="8" max="8" width="7.625" style="268" customWidth="1"/>
    <col min="9" max="9" width="13.625" style="269" customWidth="1"/>
    <col min="10" max="10" width="5.125" style="195" bestFit="1" customWidth="1"/>
    <col min="11" max="11" width="9.625" style="185" bestFit="1" customWidth="1"/>
    <col min="12" max="12" width="14.875" style="185" bestFit="1" customWidth="1"/>
    <col min="13" max="13" width="14.50390625" style="185" bestFit="1" customWidth="1"/>
    <col min="14" max="14" width="6.875" style="185" bestFit="1" customWidth="1"/>
    <col min="15" max="15" width="13.375" style="185" bestFit="1" customWidth="1"/>
    <col min="16" max="16" width="17.50390625" style="185" bestFit="1" customWidth="1"/>
    <col min="17" max="17" width="9.50390625" style="185" bestFit="1" customWidth="1"/>
    <col min="18" max="16384" width="9.00390625" style="185" customWidth="1"/>
  </cols>
  <sheetData>
    <row r="1" spans="1:14" ht="21.75" customHeight="1">
      <c r="A1" s="331" t="s">
        <v>725</v>
      </c>
      <c r="B1" s="331"/>
      <c r="C1" s="199"/>
      <c r="D1" s="199"/>
      <c r="E1" s="21"/>
      <c r="F1" s="199"/>
      <c r="G1" s="199"/>
      <c r="M1" s="331" t="s">
        <v>725</v>
      </c>
      <c r="N1" s="331"/>
    </row>
    <row r="2" spans="1:7" ht="21.75" customHeight="1">
      <c r="A2" s="332" t="s">
        <v>726</v>
      </c>
      <c r="B2" s="332"/>
      <c r="C2" s="199"/>
      <c r="D2" s="199"/>
      <c r="E2" s="21"/>
      <c r="F2" s="199"/>
      <c r="G2" s="199"/>
    </row>
    <row r="3" spans="1:8" ht="21.75" customHeight="1">
      <c r="A3" s="270" t="s">
        <v>307</v>
      </c>
      <c r="B3" s="270"/>
      <c r="C3" s="270"/>
      <c r="D3" s="270"/>
      <c r="E3" s="143"/>
      <c r="F3" s="270"/>
      <c r="G3" s="270"/>
      <c r="H3" s="143"/>
    </row>
    <row r="4" spans="1:18" ht="21.75" customHeight="1">
      <c r="A4" s="270" t="s">
        <v>287</v>
      </c>
      <c r="B4" s="270" t="s">
        <v>285</v>
      </c>
      <c r="C4" s="270" t="s">
        <v>210</v>
      </c>
      <c r="D4" s="270" t="s">
        <v>290</v>
      </c>
      <c r="E4" s="143" t="s">
        <v>286</v>
      </c>
      <c r="F4" s="270" t="s">
        <v>303</v>
      </c>
      <c r="G4" s="270" t="s">
        <v>304</v>
      </c>
      <c r="H4" s="143" t="s">
        <v>319</v>
      </c>
      <c r="I4" s="195"/>
      <c r="K4" s="195"/>
      <c r="L4" s="195"/>
      <c r="M4" s="272" t="s">
        <v>285</v>
      </c>
      <c r="N4" s="272" t="s">
        <v>210</v>
      </c>
      <c r="O4" s="272" t="s">
        <v>290</v>
      </c>
      <c r="P4" s="267" t="s">
        <v>286</v>
      </c>
      <c r="Q4" s="272" t="s">
        <v>303</v>
      </c>
      <c r="R4" s="267" t="s">
        <v>319</v>
      </c>
    </row>
    <row r="5" spans="1:18" ht="21.75" customHeight="1">
      <c r="A5" s="270">
        <v>1</v>
      </c>
      <c r="B5" s="255" t="s">
        <v>537</v>
      </c>
      <c r="C5" s="255">
        <v>6</v>
      </c>
      <c r="D5" s="255" t="s">
        <v>538</v>
      </c>
      <c r="E5" s="279" t="s">
        <v>495</v>
      </c>
      <c r="F5" s="294">
        <v>30473</v>
      </c>
      <c r="G5" s="274">
        <f>IF(ISBLANK(F5),"  ",RANK(F5,$F$5:$F$17,1))</f>
        <v>9</v>
      </c>
      <c r="H5" s="275">
        <f>IF(ISBLANK(F5),"  ",RANK(F5,$F$5:$F$33,1))</f>
        <v>22</v>
      </c>
      <c r="I5" s="195"/>
      <c r="K5" s="195"/>
      <c r="L5" s="195"/>
      <c r="M5" s="276" t="s">
        <v>584</v>
      </c>
      <c r="N5" s="277">
        <v>6</v>
      </c>
      <c r="O5" s="276" t="s">
        <v>585</v>
      </c>
      <c r="P5" s="295" t="s">
        <v>536</v>
      </c>
      <c r="Q5" s="296">
        <v>22829</v>
      </c>
      <c r="R5" s="278">
        <f aca="true" t="shared" si="0" ref="R5:R29">IF(ISBLANK(Q5),"  ",RANK(Q5,$F$5:$F$33,1))</f>
        <v>1</v>
      </c>
    </row>
    <row r="6" spans="1:18" ht="21.75" customHeight="1">
      <c r="A6" s="255">
        <v>2</v>
      </c>
      <c r="B6" s="280" t="s">
        <v>539</v>
      </c>
      <c r="C6" s="281">
        <v>5</v>
      </c>
      <c r="D6" s="143" t="s">
        <v>540</v>
      </c>
      <c r="E6" s="297" t="s">
        <v>495</v>
      </c>
      <c r="F6" s="294">
        <v>30725</v>
      </c>
      <c r="G6" s="274">
        <f aca="true" t="shared" si="1" ref="G6:G17">IF(ISBLANK(F6),"  ",RANK(F6,$F$5:$F$17,1))</f>
        <v>10</v>
      </c>
      <c r="H6" s="275">
        <f aca="true" t="shared" si="2" ref="H6:H17">IF(ISBLANK(F6),"  ",RANK(F6,$F$5:$F$33,1))</f>
        <v>23</v>
      </c>
      <c r="M6" s="272" t="s">
        <v>582</v>
      </c>
      <c r="N6" s="272">
        <v>6</v>
      </c>
      <c r="O6" s="272" t="s">
        <v>583</v>
      </c>
      <c r="P6" s="267" t="s">
        <v>536</v>
      </c>
      <c r="Q6" s="296">
        <v>23154</v>
      </c>
      <c r="R6" s="278">
        <f t="shared" si="0"/>
        <v>2</v>
      </c>
    </row>
    <row r="7" spans="1:18" ht="21.75" customHeight="1">
      <c r="A7" s="270">
        <v>3</v>
      </c>
      <c r="B7" s="283" t="s">
        <v>541</v>
      </c>
      <c r="C7" s="281">
        <v>4</v>
      </c>
      <c r="D7" s="284" t="s">
        <v>542</v>
      </c>
      <c r="E7" s="297" t="s">
        <v>503</v>
      </c>
      <c r="F7" s="294">
        <v>32676</v>
      </c>
      <c r="G7" s="274">
        <f t="shared" si="1"/>
        <v>12</v>
      </c>
      <c r="H7" s="275">
        <f t="shared" si="2"/>
        <v>25</v>
      </c>
      <c r="M7" s="272" t="s">
        <v>580</v>
      </c>
      <c r="N7" s="272">
        <v>5</v>
      </c>
      <c r="O7" s="272" t="s">
        <v>581</v>
      </c>
      <c r="P7" s="267" t="s">
        <v>536</v>
      </c>
      <c r="Q7" s="296">
        <v>23242</v>
      </c>
      <c r="R7" s="278">
        <f t="shared" si="0"/>
        <v>3</v>
      </c>
    </row>
    <row r="8" spans="1:18" ht="21.75" customHeight="1">
      <c r="A8" s="255">
        <v>4</v>
      </c>
      <c r="B8" s="283" t="s">
        <v>543</v>
      </c>
      <c r="C8" s="281">
        <v>4</v>
      </c>
      <c r="D8" s="284" t="s">
        <v>544</v>
      </c>
      <c r="E8" s="297" t="s">
        <v>436</v>
      </c>
      <c r="F8" s="294">
        <v>30388</v>
      </c>
      <c r="G8" s="274">
        <f t="shared" si="1"/>
        <v>8</v>
      </c>
      <c r="H8" s="275">
        <f t="shared" si="2"/>
        <v>21</v>
      </c>
      <c r="M8" s="272" t="s">
        <v>569</v>
      </c>
      <c r="N8" s="272">
        <v>5</v>
      </c>
      <c r="O8" s="272" t="s">
        <v>570</v>
      </c>
      <c r="P8" s="267" t="s">
        <v>536</v>
      </c>
      <c r="Q8" s="296">
        <v>23413</v>
      </c>
      <c r="R8" s="278">
        <f t="shared" si="0"/>
        <v>4</v>
      </c>
    </row>
    <row r="9" spans="1:18" ht="21.75" customHeight="1">
      <c r="A9" s="270">
        <v>5</v>
      </c>
      <c r="B9" s="282" t="s">
        <v>545</v>
      </c>
      <c r="C9" s="281">
        <v>6</v>
      </c>
      <c r="D9" s="282" t="s">
        <v>546</v>
      </c>
      <c r="E9" s="297" t="s">
        <v>495</v>
      </c>
      <c r="F9" s="294" t="s">
        <v>130</v>
      </c>
      <c r="G9" s="274" t="s">
        <v>149</v>
      </c>
      <c r="H9" s="275" t="s">
        <v>149</v>
      </c>
      <c r="I9" s="123"/>
      <c r="M9" s="276" t="s">
        <v>571</v>
      </c>
      <c r="N9" s="277">
        <v>5</v>
      </c>
      <c r="O9" s="276" t="s">
        <v>572</v>
      </c>
      <c r="P9" s="295" t="s">
        <v>536</v>
      </c>
      <c r="Q9" s="296">
        <v>23640</v>
      </c>
      <c r="R9" s="278">
        <f t="shared" si="0"/>
        <v>5</v>
      </c>
    </row>
    <row r="10" spans="1:18" ht="21.75" customHeight="1">
      <c r="A10" s="255">
        <v>6</v>
      </c>
      <c r="B10" s="283" t="s">
        <v>547</v>
      </c>
      <c r="C10" s="281">
        <v>4</v>
      </c>
      <c r="D10" s="284" t="s">
        <v>548</v>
      </c>
      <c r="E10" s="297" t="s">
        <v>436</v>
      </c>
      <c r="F10" s="294">
        <v>31082</v>
      </c>
      <c r="G10" s="274">
        <f t="shared" si="1"/>
        <v>11</v>
      </c>
      <c r="H10" s="275">
        <f t="shared" si="2"/>
        <v>24</v>
      </c>
      <c r="I10" s="123"/>
      <c r="M10" s="287" t="s">
        <v>577</v>
      </c>
      <c r="N10" s="277">
        <v>5</v>
      </c>
      <c r="O10" s="288" t="s">
        <v>578</v>
      </c>
      <c r="P10" s="295" t="s">
        <v>536</v>
      </c>
      <c r="Q10" s="296">
        <v>23896</v>
      </c>
      <c r="R10" s="278">
        <f t="shared" si="0"/>
        <v>6</v>
      </c>
    </row>
    <row r="11" spans="1:18" ht="21.75" customHeight="1">
      <c r="A11" s="270">
        <v>7</v>
      </c>
      <c r="B11" s="283" t="s">
        <v>549</v>
      </c>
      <c r="C11" s="281">
        <v>5</v>
      </c>
      <c r="D11" s="284" t="s">
        <v>184</v>
      </c>
      <c r="E11" s="297" t="s">
        <v>436</v>
      </c>
      <c r="F11" s="294">
        <v>30285</v>
      </c>
      <c r="G11" s="274">
        <f t="shared" si="1"/>
        <v>7</v>
      </c>
      <c r="H11" s="275">
        <f t="shared" si="2"/>
        <v>20</v>
      </c>
      <c r="M11" s="287" t="s">
        <v>562</v>
      </c>
      <c r="N11" s="277">
        <v>6</v>
      </c>
      <c r="O11" s="288" t="s">
        <v>563</v>
      </c>
      <c r="P11" s="295" t="s">
        <v>436</v>
      </c>
      <c r="Q11" s="296">
        <v>24050</v>
      </c>
      <c r="R11" s="278">
        <f t="shared" si="0"/>
        <v>7</v>
      </c>
    </row>
    <row r="12" spans="1:18" ht="21.75" customHeight="1">
      <c r="A12" s="255">
        <v>8</v>
      </c>
      <c r="B12" s="283" t="s">
        <v>550</v>
      </c>
      <c r="C12" s="281">
        <v>5</v>
      </c>
      <c r="D12" s="284" t="s">
        <v>551</v>
      </c>
      <c r="E12" s="297" t="s">
        <v>523</v>
      </c>
      <c r="F12" s="294">
        <v>25868</v>
      </c>
      <c r="G12" s="274">
        <f t="shared" si="1"/>
        <v>5</v>
      </c>
      <c r="H12" s="275">
        <f t="shared" si="2"/>
        <v>17</v>
      </c>
      <c r="M12" s="285" t="s">
        <v>575</v>
      </c>
      <c r="N12" s="277">
        <v>6</v>
      </c>
      <c r="O12" s="286" t="s">
        <v>576</v>
      </c>
      <c r="P12" s="295" t="s">
        <v>508</v>
      </c>
      <c r="Q12" s="296">
        <v>24089</v>
      </c>
      <c r="R12" s="278">
        <f t="shared" si="0"/>
        <v>8</v>
      </c>
    </row>
    <row r="13" spans="1:18" ht="21.75" customHeight="1">
      <c r="A13" s="270">
        <v>9</v>
      </c>
      <c r="B13" s="283" t="s">
        <v>552</v>
      </c>
      <c r="C13" s="281">
        <v>6</v>
      </c>
      <c r="D13" s="284" t="s">
        <v>553</v>
      </c>
      <c r="E13" s="297" t="s">
        <v>436</v>
      </c>
      <c r="F13" s="294">
        <v>25589</v>
      </c>
      <c r="G13" s="274">
        <f t="shared" si="1"/>
        <v>4</v>
      </c>
      <c r="H13" s="275">
        <f t="shared" si="2"/>
        <v>16</v>
      </c>
      <c r="M13" s="272" t="s">
        <v>579</v>
      </c>
      <c r="N13" s="272">
        <v>6</v>
      </c>
      <c r="O13" s="272" t="s">
        <v>283</v>
      </c>
      <c r="P13" s="267" t="s">
        <v>436</v>
      </c>
      <c r="Q13" s="296">
        <v>24141</v>
      </c>
      <c r="R13" s="278">
        <f t="shared" si="0"/>
        <v>9</v>
      </c>
    </row>
    <row r="14" spans="1:18" ht="21.75" customHeight="1">
      <c r="A14" s="255">
        <v>10</v>
      </c>
      <c r="B14" s="283" t="s">
        <v>554</v>
      </c>
      <c r="C14" s="281">
        <v>5</v>
      </c>
      <c r="D14" s="284" t="s">
        <v>555</v>
      </c>
      <c r="E14" s="297" t="s">
        <v>508</v>
      </c>
      <c r="F14" s="294">
        <v>25893</v>
      </c>
      <c r="G14" s="274">
        <f t="shared" si="1"/>
        <v>6</v>
      </c>
      <c r="H14" s="275">
        <f t="shared" si="2"/>
        <v>18</v>
      </c>
      <c r="M14" s="276" t="s">
        <v>573</v>
      </c>
      <c r="N14" s="277">
        <v>5</v>
      </c>
      <c r="O14" s="276" t="s">
        <v>574</v>
      </c>
      <c r="P14" s="295" t="s">
        <v>536</v>
      </c>
      <c r="Q14" s="296">
        <v>24698</v>
      </c>
      <c r="R14" s="278">
        <f t="shared" si="0"/>
        <v>10</v>
      </c>
    </row>
    <row r="15" spans="1:18" ht="21.75" customHeight="1">
      <c r="A15" s="270">
        <v>11</v>
      </c>
      <c r="B15" s="283" t="s">
        <v>556</v>
      </c>
      <c r="C15" s="281">
        <v>6</v>
      </c>
      <c r="D15" s="284" t="s">
        <v>557</v>
      </c>
      <c r="E15" s="297" t="s">
        <v>436</v>
      </c>
      <c r="F15" s="294">
        <v>24783</v>
      </c>
      <c r="G15" s="274">
        <f t="shared" si="1"/>
        <v>2</v>
      </c>
      <c r="H15" s="275">
        <f t="shared" si="2"/>
        <v>13</v>
      </c>
      <c r="M15" s="287" t="s">
        <v>560</v>
      </c>
      <c r="N15" s="277">
        <v>5</v>
      </c>
      <c r="O15" s="288" t="s">
        <v>561</v>
      </c>
      <c r="P15" s="295" t="s">
        <v>536</v>
      </c>
      <c r="Q15" s="296">
        <v>24740</v>
      </c>
      <c r="R15" s="278">
        <f t="shared" si="0"/>
        <v>11</v>
      </c>
    </row>
    <row r="16" spans="1:18" ht="21.75" customHeight="1">
      <c r="A16" s="255">
        <v>12</v>
      </c>
      <c r="B16" s="283" t="s">
        <v>558</v>
      </c>
      <c r="C16" s="281">
        <v>5</v>
      </c>
      <c r="D16" s="284" t="s">
        <v>559</v>
      </c>
      <c r="E16" s="297" t="s">
        <v>536</v>
      </c>
      <c r="F16" s="294">
        <v>25508</v>
      </c>
      <c r="G16" s="274">
        <f t="shared" si="1"/>
        <v>3</v>
      </c>
      <c r="H16" s="275">
        <f t="shared" si="2"/>
        <v>15</v>
      </c>
      <c r="M16" s="287" t="s">
        <v>566</v>
      </c>
      <c r="N16" s="277">
        <v>5</v>
      </c>
      <c r="O16" s="288" t="s">
        <v>567</v>
      </c>
      <c r="P16" s="295" t="s">
        <v>436</v>
      </c>
      <c r="Q16" s="296">
        <v>24779</v>
      </c>
      <c r="R16" s="278">
        <f t="shared" si="0"/>
        <v>12</v>
      </c>
    </row>
    <row r="17" spans="1:18" ht="21.75" customHeight="1">
      <c r="A17" s="270">
        <v>13</v>
      </c>
      <c r="B17" s="283" t="s">
        <v>560</v>
      </c>
      <c r="C17" s="281">
        <v>5</v>
      </c>
      <c r="D17" s="284" t="s">
        <v>561</v>
      </c>
      <c r="E17" s="297" t="s">
        <v>536</v>
      </c>
      <c r="F17" s="294">
        <v>24740</v>
      </c>
      <c r="G17" s="274">
        <f t="shared" si="1"/>
        <v>1</v>
      </c>
      <c r="H17" s="275">
        <f t="shared" si="2"/>
        <v>11</v>
      </c>
      <c r="M17" s="287" t="s">
        <v>556</v>
      </c>
      <c r="N17" s="277">
        <v>6</v>
      </c>
      <c r="O17" s="288" t="s">
        <v>557</v>
      </c>
      <c r="P17" s="295" t="s">
        <v>436</v>
      </c>
      <c r="Q17" s="296">
        <v>24783</v>
      </c>
      <c r="R17" s="278">
        <f t="shared" si="0"/>
        <v>13</v>
      </c>
    </row>
    <row r="18" spans="1:18" ht="21.75" customHeight="1">
      <c r="A18" s="199"/>
      <c r="B18" s="298"/>
      <c r="C18" s="299"/>
      <c r="D18" s="300"/>
      <c r="E18" s="301"/>
      <c r="F18" s="209"/>
      <c r="G18" s="209"/>
      <c r="H18" s="302"/>
      <c r="M18" s="276" t="s">
        <v>568</v>
      </c>
      <c r="N18" s="277">
        <v>6</v>
      </c>
      <c r="O18" s="276" t="s">
        <v>206</v>
      </c>
      <c r="P18" s="295" t="s">
        <v>436</v>
      </c>
      <c r="Q18" s="296">
        <v>25410</v>
      </c>
      <c r="R18" s="278">
        <f t="shared" si="0"/>
        <v>14</v>
      </c>
    </row>
    <row r="19" spans="1:18" ht="21.75" customHeight="1">
      <c r="A19" s="199" t="s">
        <v>308</v>
      </c>
      <c r="B19" s="303"/>
      <c r="C19" s="299"/>
      <c r="D19" s="304"/>
      <c r="E19" s="301"/>
      <c r="F19" s="209"/>
      <c r="G19" s="209"/>
      <c r="H19" s="302"/>
      <c r="M19" s="287" t="s">
        <v>558</v>
      </c>
      <c r="N19" s="277">
        <v>5</v>
      </c>
      <c r="O19" s="288" t="s">
        <v>559</v>
      </c>
      <c r="P19" s="295" t="s">
        <v>536</v>
      </c>
      <c r="Q19" s="296">
        <v>25508</v>
      </c>
      <c r="R19" s="278">
        <f t="shared" si="0"/>
        <v>15</v>
      </c>
    </row>
    <row r="20" spans="1:18" ht="21.75" customHeight="1">
      <c r="A20" s="255" t="s">
        <v>287</v>
      </c>
      <c r="B20" s="283" t="s">
        <v>285</v>
      </c>
      <c r="C20" s="281" t="s">
        <v>210</v>
      </c>
      <c r="D20" s="284" t="s">
        <v>290</v>
      </c>
      <c r="E20" s="297" t="s">
        <v>286</v>
      </c>
      <c r="F20" s="282" t="s">
        <v>303</v>
      </c>
      <c r="G20" s="282" t="s">
        <v>304</v>
      </c>
      <c r="H20" s="292" t="s">
        <v>319</v>
      </c>
      <c r="M20" s="287" t="s">
        <v>552</v>
      </c>
      <c r="N20" s="277">
        <v>6</v>
      </c>
      <c r="O20" s="288" t="s">
        <v>553</v>
      </c>
      <c r="P20" s="295" t="s">
        <v>436</v>
      </c>
      <c r="Q20" s="296">
        <v>25589</v>
      </c>
      <c r="R20" s="278">
        <f t="shared" si="0"/>
        <v>16</v>
      </c>
    </row>
    <row r="21" spans="1:18" ht="21.75" customHeight="1">
      <c r="A21" s="255">
        <v>1</v>
      </c>
      <c r="B21" s="283" t="s">
        <v>562</v>
      </c>
      <c r="C21" s="281">
        <v>6</v>
      </c>
      <c r="D21" s="284" t="s">
        <v>563</v>
      </c>
      <c r="E21" s="297" t="s">
        <v>436</v>
      </c>
      <c r="F21" s="294">
        <v>24050</v>
      </c>
      <c r="G21" s="274">
        <f>IF(ISBLANK(F21),"  ",RANK(F21,$F$21:$F$33,1))</f>
        <v>7</v>
      </c>
      <c r="H21" s="275">
        <f aca="true" t="shared" si="3" ref="H21:H33">IF(ISBLANK(F21),"  ",RANK(F21,$F$5:$F$33,1))</f>
        <v>7</v>
      </c>
      <c r="M21" s="287" t="s">
        <v>550</v>
      </c>
      <c r="N21" s="277">
        <v>5</v>
      </c>
      <c r="O21" s="288" t="s">
        <v>551</v>
      </c>
      <c r="P21" s="295" t="s">
        <v>523</v>
      </c>
      <c r="Q21" s="296">
        <v>25868</v>
      </c>
      <c r="R21" s="278">
        <f t="shared" si="0"/>
        <v>17</v>
      </c>
    </row>
    <row r="22" spans="1:18" ht="21.75" customHeight="1">
      <c r="A22" s="255">
        <v>2</v>
      </c>
      <c r="B22" s="283" t="s">
        <v>564</v>
      </c>
      <c r="C22" s="281">
        <v>5</v>
      </c>
      <c r="D22" s="284" t="s">
        <v>565</v>
      </c>
      <c r="E22" s="297" t="s">
        <v>436</v>
      </c>
      <c r="F22" s="294">
        <v>30277</v>
      </c>
      <c r="G22" s="274">
        <f>IF(ISBLANK(F22),"  ",RANK(F22,$F$21:$F$33,1))</f>
        <v>13</v>
      </c>
      <c r="H22" s="275">
        <f t="shared" si="3"/>
        <v>19</v>
      </c>
      <c r="M22" s="287" t="s">
        <v>554</v>
      </c>
      <c r="N22" s="277">
        <v>5</v>
      </c>
      <c r="O22" s="288" t="s">
        <v>555</v>
      </c>
      <c r="P22" s="295" t="s">
        <v>508</v>
      </c>
      <c r="Q22" s="296">
        <v>25893</v>
      </c>
      <c r="R22" s="278">
        <f t="shared" si="0"/>
        <v>18</v>
      </c>
    </row>
    <row r="23" spans="1:18" ht="21.75" customHeight="1">
      <c r="A23" s="255">
        <v>3</v>
      </c>
      <c r="B23" s="283" t="s">
        <v>566</v>
      </c>
      <c r="C23" s="281">
        <v>5</v>
      </c>
      <c r="D23" s="284" t="s">
        <v>567</v>
      </c>
      <c r="E23" s="297" t="s">
        <v>436</v>
      </c>
      <c r="F23" s="294">
        <v>24779</v>
      </c>
      <c r="G23" s="274">
        <f aca="true" t="shared" si="4" ref="G23:G32">IF(ISBLANK(F23),"  ",RANK(F23,$F$21:$F$33,1))</f>
        <v>11</v>
      </c>
      <c r="H23" s="275">
        <f t="shared" si="3"/>
        <v>12</v>
      </c>
      <c r="M23" s="287" t="s">
        <v>564</v>
      </c>
      <c r="N23" s="277">
        <v>5</v>
      </c>
      <c r="O23" s="288" t="s">
        <v>565</v>
      </c>
      <c r="P23" s="295" t="s">
        <v>436</v>
      </c>
      <c r="Q23" s="296">
        <v>30277</v>
      </c>
      <c r="R23" s="278">
        <f t="shared" si="0"/>
        <v>19</v>
      </c>
    </row>
    <row r="24" spans="1:18" ht="21.75" customHeight="1">
      <c r="A24" s="255">
        <v>4</v>
      </c>
      <c r="B24" s="282" t="s">
        <v>568</v>
      </c>
      <c r="C24" s="281">
        <v>6</v>
      </c>
      <c r="D24" s="282" t="s">
        <v>206</v>
      </c>
      <c r="E24" s="297" t="s">
        <v>436</v>
      </c>
      <c r="F24" s="294">
        <v>25410</v>
      </c>
      <c r="G24" s="274">
        <f t="shared" si="4"/>
        <v>12</v>
      </c>
      <c r="H24" s="275">
        <f t="shared" si="3"/>
        <v>14</v>
      </c>
      <c r="M24" s="287" t="s">
        <v>549</v>
      </c>
      <c r="N24" s="277">
        <v>5</v>
      </c>
      <c r="O24" s="288" t="s">
        <v>184</v>
      </c>
      <c r="P24" s="295" t="s">
        <v>436</v>
      </c>
      <c r="Q24" s="296">
        <v>30285</v>
      </c>
      <c r="R24" s="278">
        <f t="shared" si="0"/>
        <v>20</v>
      </c>
    </row>
    <row r="25" spans="1:18" ht="21.75" customHeight="1">
      <c r="A25" s="255">
        <v>5</v>
      </c>
      <c r="B25" s="270" t="s">
        <v>569</v>
      </c>
      <c r="C25" s="270">
        <v>5</v>
      </c>
      <c r="D25" s="270" t="s">
        <v>570</v>
      </c>
      <c r="E25" s="143" t="s">
        <v>536</v>
      </c>
      <c r="F25" s="294">
        <v>23413</v>
      </c>
      <c r="G25" s="274">
        <f t="shared" si="4"/>
        <v>4</v>
      </c>
      <c r="H25" s="275">
        <f t="shared" si="3"/>
        <v>4</v>
      </c>
      <c r="M25" s="287" t="s">
        <v>543</v>
      </c>
      <c r="N25" s="277">
        <v>4</v>
      </c>
      <c r="O25" s="288" t="s">
        <v>544</v>
      </c>
      <c r="P25" s="295" t="s">
        <v>436</v>
      </c>
      <c r="Q25" s="296">
        <v>30388</v>
      </c>
      <c r="R25" s="278">
        <f t="shared" si="0"/>
        <v>21</v>
      </c>
    </row>
    <row r="26" spans="1:18" ht="21.75" customHeight="1">
      <c r="A26" s="255">
        <v>6</v>
      </c>
      <c r="B26" s="282" t="s">
        <v>571</v>
      </c>
      <c r="C26" s="281">
        <v>5</v>
      </c>
      <c r="D26" s="282" t="s">
        <v>572</v>
      </c>
      <c r="E26" s="297" t="s">
        <v>536</v>
      </c>
      <c r="F26" s="294">
        <v>23640</v>
      </c>
      <c r="G26" s="274">
        <f t="shared" si="4"/>
        <v>5</v>
      </c>
      <c r="H26" s="275">
        <f t="shared" si="3"/>
        <v>5</v>
      </c>
      <c r="M26" s="305" t="s">
        <v>537</v>
      </c>
      <c r="N26" s="305">
        <v>6</v>
      </c>
      <c r="O26" s="305" t="s">
        <v>538</v>
      </c>
      <c r="P26" s="306" t="s">
        <v>495</v>
      </c>
      <c r="Q26" s="296">
        <v>30473</v>
      </c>
      <c r="R26" s="278">
        <f t="shared" si="0"/>
        <v>22</v>
      </c>
    </row>
    <row r="27" spans="1:18" ht="21.75" customHeight="1">
      <c r="A27" s="255">
        <v>7</v>
      </c>
      <c r="B27" s="282" t="s">
        <v>573</v>
      </c>
      <c r="C27" s="281">
        <v>5</v>
      </c>
      <c r="D27" s="282" t="s">
        <v>574</v>
      </c>
      <c r="E27" s="297" t="s">
        <v>536</v>
      </c>
      <c r="F27" s="294">
        <v>24698</v>
      </c>
      <c r="G27" s="274">
        <f t="shared" si="4"/>
        <v>10</v>
      </c>
      <c r="H27" s="275">
        <f t="shared" si="3"/>
        <v>10</v>
      </c>
      <c r="M27" s="285" t="s">
        <v>539</v>
      </c>
      <c r="N27" s="277">
        <v>5</v>
      </c>
      <c r="O27" s="267" t="s">
        <v>540</v>
      </c>
      <c r="P27" s="295" t="s">
        <v>495</v>
      </c>
      <c r="Q27" s="296">
        <v>30725</v>
      </c>
      <c r="R27" s="278">
        <f t="shared" si="0"/>
        <v>23</v>
      </c>
    </row>
    <row r="28" spans="1:18" ht="21.75" customHeight="1">
      <c r="A28" s="255">
        <v>8</v>
      </c>
      <c r="B28" s="280" t="s">
        <v>575</v>
      </c>
      <c r="C28" s="281">
        <v>6</v>
      </c>
      <c r="D28" s="291" t="s">
        <v>576</v>
      </c>
      <c r="E28" s="297" t="s">
        <v>508</v>
      </c>
      <c r="F28" s="294">
        <v>24089</v>
      </c>
      <c r="G28" s="274">
        <f t="shared" si="4"/>
        <v>8</v>
      </c>
      <c r="H28" s="275">
        <f t="shared" si="3"/>
        <v>8</v>
      </c>
      <c r="M28" s="287" t="s">
        <v>547</v>
      </c>
      <c r="N28" s="277">
        <v>4</v>
      </c>
      <c r="O28" s="288" t="s">
        <v>548</v>
      </c>
      <c r="P28" s="295" t="s">
        <v>436</v>
      </c>
      <c r="Q28" s="296">
        <v>31082</v>
      </c>
      <c r="R28" s="278">
        <f t="shared" si="0"/>
        <v>24</v>
      </c>
    </row>
    <row r="29" spans="1:18" ht="21.75" customHeight="1">
      <c r="A29" s="255">
        <v>9</v>
      </c>
      <c r="B29" s="283" t="s">
        <v>577</v>
      </c>
      <c r="C29" s="281">
        <v>5</v>
      </c>
      <c r="D29" s="284" t="s">
        <v>578</v>
      </c>
      <c r="E29" s="297" t="s">
        <v>536</v>
      </c>
      <c r="F29" s="294">
        <v>23896</v>
      </c>
      <c r="G29" s="274">
        <f t="shared" si="4"/>
        <v>6</v>
      </c>
      <c r="H29" s="275">
        <f t="shared" si="3"/>
        <v>6</v>
      </c>
      <c r="M29" s="287" t="s">
        <v>541</v>
      </c>
      <c r="N29" s="277">
        <v>4</v>
      </c>
      <c r="O29" s="288" t="s">
        <v>542</v>
      </c>
      <c r="P29" s="295" t="s">
        <v>503</v>
      </c>
      <c r="Q29" s="296">
        <v>32676</v>
      </c>
      <c r="R29" s="278">
        <f t="shared" si="0"/>
        <v>25</v>
      </c>
    </row>
    <row r="30" spans="1:18" ht="21.75" customHeight="1">
      <c r="A30" s="255">
        <v>10</v>
      </c>
      <c r="B30" s="270" t="s">
        <v>579</v>
      </c>
      <c r="C30" s="270">
        <v>6</v>
      </c>
      <c r="D30" s="270" t="s">
        <v>283</v>
      </c>
      <c r="E30" s="143" t="s">
        <v>436</v>
      </c>
      <c r="F30" s="294">
        <v>24141</v>
      </c>
      <c r="G30" s="274">
        <f t="shared" si="4"/>
        <v>9</v>
      </c>
      <c r="H30" s="275">
        <f t="shared" si="3"/>
        <v>9</v>
      </c>
      <c r="M30" s="276" t="s">
        <v>545</v>
      </c>
      <c r="N30" s="277">
        <v>6</v>
      </c>
      <c r="O30" s="276" t="s">
        <v>546</v>
      </c>
      <c r="P30" s="295" t="s">
        <v>495</v>
      </c>
      <c r="Q30" s="296" t="s">
        <v>130</v>
      </c>
      <c r="R30" s="278" t="s">
        <v>143</v>
      </c>
    </row>
    <row r="31" spans="1:8" ht="21.75" customHeight="1">
      <c r="A31" s="255">
        <v>11</v>
      </c>
      <c r="B31" s="270" t="s">
        <v>580</v>
      </c>
      <c r="C31" s="270">
        <v>5</v>
      </c>
      <c r="D31" s="270" t="s">
        <v>581</v>
      </c>
      <c r="E31" s="143" t="s">
        <v>536</v>
      </c>
      <c r="F31" s="294">
        <v>23242</v>
      </c>
      <c r="G31" s="274">
        <f t="shared" si="4"/>
        <v>3</v>
      </c>
      <c r="H31" s="275">
        <f t="shared" si="3"/>
        <v>3</v>
      </c>
    </row>
    <row r="32" spans="1:8" ht="21.75" customHeight="1">
      <c r="A32" s="255">
        <v>12</v>
      </c>
      <c r="B32" s="270" t="s">
        <v>582</v>
      </c>
      <c r="C32" s="270">
        <v>6</v>
      </c>
      <c r="D32" s="270" t="s">
        <v>583</v>
      </c>
      <c r="E32" s="143" t="s">
        <v>536</v>
      </c>
      <c r="F32" s="294">
        <v>23154</v>
      </c>
      <c r="G32" s="274">
        <f t="shared" si="4"/>
        <v>2</v>
      </c>
      <c r="H32" s="275">
        <f t="shared" si="3"/>
        <v>2</v>
      </c>
    </row>
    <row r="33" spans="1:8" ht="21.75" customHeight="1">
      <c r="A33" s="255">
        <v>13</v>
      </c>
      <c r="B33" s="282" t="s">
        <v>584</v>
      </c>
      <c r="C33" s="281">
        <v>6</v>
      </c>
      <c r="D33" s="282" t="s">
        <v>585</v>
      </c>
      <c r="E33" s="297" t="s">
        <v>536</v>
      </c>
      <c r="F33" s="294">
        <v>22829</v>
      </c>
      <c r="G33" s="274">
        <f>IF(ISBLANK(F33),"  ",RANK(F33,$F$21:$F$33,1))</f>
        <v>1</v>
      </c>
      <c r="H33" s="275">
        <f t="shared" si="3"/>
        <v>1</v>
      </c>
    </row>
    <row r="34" spans="1:8" ht="16.5">
      <c r="A34" s="199"/>
      <c r="B34" s="209"/>
      <c r="C34" s="299"/>
      <c r="D34" s="209"/>
      <c r="E34" s="301"/>
      <c r="G34" s="307"/>
      <c r="H34" s="302"/>
    </row>
    <row r="35" spans="1:8" ht="16.5">
      <c r="A35" s="199"/>
      <c r="B35" s="209"/>
      <c r="C35" s="299"/>
      <c r="D35" s="209"/>
      <c r="E35" s="301"/>
      <c r="G35" s="307"/>
      <c r="H35" s="302"/>
    </row>
    <row r="36" spans="1:8" ht="16.5">
      <c r="A36" s="199"/>
      <c r="B36" s="209"/>
      <c r="C36" s="299"/>
      <c r="D36" s="209"/>
      <c r="E36" s="301"/>
      <c r="G36" s="307"/>
      <c r="H36" s="302"/>
    </row>
    <row r="37" spans="1:8" ht="16.5">
      <c r="A37" s="199"/>
      <c r="B37" s="209"/>
      <c r="C37" s="299"/>
      <c r="D37" s="209"/>
      <c r="E37" s="301"/>
      <c r="G37" s="307"/>
      <c r="H37" s="302"/>
    </row>
    <row r="38" spans="1:8" ht="16.5">
      <c r="A38" s="199"/>
      <c r="B38" s="303"/>
      <c r="C38" s="299"/>
      <c r="D38" s="304"/>
      <c r="E38" s="301"/>
      <c r="F38" s="209"/>
      <c r="G38" s="307"/>
      <c r="H38" s="302"/>
    </row>
    <row r="39" spans="1:8" ht="16.5">
      <c r="A39" s="199"/>
      <c r="B39" s="308"/>
      <c r="C39" s="299"/>
      <c r="D39" s="300"/>
      <c r="E39" s="301"/>
      <c r="F39" s="209"/>
      <c r="G39" s="209"/>
      <c r="H39" s="302"/>
    </row>
    <row r="40" spans="1:8" ht="16.5">
      <c r="A40" s="199"/>
      <c r="B40" s="303"/>
      <c r="C40" s="299"/>
      <c r="D40" s="304"/>
      <c r="E40" s="301"/>
      <c r="F40" s="209"/>
      <c r="G40" s="209"/>
      <c r="H40" s="302"/>
    </row>
    <row r="41" spans="1:8" ht="16.5">
      <c r="A41" s="199"/>
      <c r="B41" s="303"/>
      <c r="C41" s="299"/>
      <c r="D41" s="304"/>
      <c r="E41" s="301"/>
      <c r="F41" s="209"/>
      <c r="G41" s="209"/>
      <c r="H41" s="302"/>
    </row>
    <row r="42" spans="1:8" ht="16.5">
      <c r="A42" s="199"/>
      <c r="B42" s="209"/>
      <c r="C42" s="299"/>
      <c r="D42" s="209"/>
      <c r="E42" s="301"/>
      <c r="G42" s="307"/>
      <c r="H42" s="302"/>
    </row>
    <row r="43" spans="1:8" ht="16.5">
      <c r="A43" s="199"/>
      <c r="B43" s="209"/>
      <c r="C43" s="299"/>
      <c r="D43" s="209"/>
      <c r="E43" s="301"/>
      <c r="G43" s="307"/>
      <c r="H43" s="302"/>
    </row>
    <row r="44" spans="1:8" ht="16.5">
      <c r="A44" s="199"/>
      <c r="B44" s="209"/>
      <c r="C44" s="299"/>
      <c r="D44" s="209"/>
      <c r="E44" s="301"/>
      <c r="G44" s="307"/>
      <c r="H44" s="302"/>
    </row>
    <row r="45" spans="1:8" ht="16.5">
      <c r="A45" s="199"/>
      <c r="B45" s="209"/>
      <c r="C45" s="299"/>
      <c r="D45" s="209"/>
      <c r="E45" s="301"/>
      <c r="G45" s="307"/>
      <c r="H45" s="302"/>
    </row>
    <row r="46" spans="1:8" ht="16.5">
      <c r="A46" s="199"/>
      <c r="B46" s="210"/>
      <c r="C46" s="309"/>
      <c r="D46" s="210"/>
      <c r="E46" s="310"/>
      <c r="G46" s="307"/>
      <c r="H46" s="302"/>
    </row>
    <row r="47" spans="1:8" ht="16.5">
      <c r="A47" s="199"/>
      <c r="B47" s="209"/>
      <c r="C47" s="299"/>
      <c r="D47" s="209"/>
      <c r="E47" s="301"/>
      <c r="G47" s="307"/>
      <c r="H47" s="302"/>
    </row>
    <row r="48" spans="1:8" ht="16.5">
      <c r="A48" s="199"/>
      <c r="B48" s="308"/>
      <c r="C48" s="299"/>
      <c r="D48" s="300"/>
      <c r="E48" s="301"/>
      <c r="G48" s="307"/>
      <c r="H48" s="302"/>
    </row>
    <row r="49" spans="1:7" ht="24.75" customHeight="1">
      <c r="A49" s="328"/>
      <c r="B49" s="328"/>
      <c r="C49" s="299"/>
      <c r="D49" s="209"/>
      <c r="E49" s="301"/>
      <c r="F49" s="209"/>
      <c r="G49" s="209"/>
    </row>
    <row r="50" spans="1:7" ht="18" customHeight="1">
      <c r="A50" s="255"/>
      <c r="B50" s="209"/>
      <c r="C50" s="299"/>
      <c r="D50" s="209"/>
      <c r="E50" s="301"/>
      <c r="F50" s="209"/>
      <c r="G50" s="209"/>
    </row>
    <row r="51" spans="1:7" ht="16.5">
      <c r="A51" s="199"/>
      <c r="B51" s="209"/>
      <c r="C51" s="299"/>
      <c r="D51" s="209"/>
      <c r="E51" s="301"/>
      <c r="F51" s="209"/>
      <c r="G51" s="209"/>
    </row>
    <row r="52" spans="1:7" ht="16.5">
      <c r="A52" s="199"/>
      <c r="B52" s="209"/>
      <c r="C52" s="299"/>
      <c r="D52" s="209"/>
      <c r="E52" s="301"/>
      <c r="G52" s="307"/>
    </row>
    <row r="53" spans="1:7" ht="16.5">
      <c r="A53" s="199"/>
      <c r="B53" s="209"/>
      <c r="C53" s="299"/>
      <c r="D53" s="209"/>
      <c r="E53" s="301"/>
      <c r="G53" s="307"/>
    </row>
    <row r="54" spans="1:7" ht="16.5">
      <c r="A54" s="199"/>
      <c r="B54" s="210"/>
      <c r="C54" s="309"/>
      <c r="D54" s="210"/>
      <c r="E54" s="310"/>
      <c r="G54" s="307"/>
    </row>
    <row r="55" spans="1:7" ht="16.5">
      <c r="A55" s="199"/>
      <c r="B55" s="209"/>
      <c r="C55" s="299"/>
      <c r="D55" s="209"/>
      <c r="E55" s="301"/>
      <c r="G55" s="307"/>
    </row>
    <row r="56" spans="1:8" ht="16.5">
      <c r="A56" s="199"/>
      <c r="B56" s="209"/>
      <c r="C56" s="299"/>
      <c r="D56" s="209"/>
      <c r="E56" s="301"/>
      <c r="G56" s="307"/>
      <c r="H56" s="311"/>
    </row>
    <row r="57" spans="1:8" ht="16.5">
      <c r="A57" s="199"/>
      <c r="B57" s="209"/>
      <c r="C57" s="299"/>
      <c r="D57" s="209"/>
      <c r="E57" s="301"/>
      <c r="G57" s="307"/>
      <c r="H57" s="311"/>
    </row>
    <row r="58" spans="1:8" ht="16.5">
      <c r="A58" s="199"/>
      <c r="B58" s="209"/>
      <c r="C58" s="299"/>
      <c r="D58" s="209"/>
      <c r="E58" s="301"/>
      <c r="G58" s="307"/>
      <c r="H58" s="311"/>
    </row>
    <row r="59" spans="1:7" ht="16.5">
      <c r="A59" s="199"/>
      <c r="B59" s="209"/>
      <c r="C59" s="299"/>
      <c r="D59" s="209"/>
      <c r="E59" s="301"/>
      <c r="G59" s="307"/>
    </row>
    <row r="60" spans="1:7" ht="16.5">
      <c r="A60" s="199"/>
      <c r="B60" s="209"/>
      <c r="C60" s="299"/>
      <c r="D60" s="209"/>
      <c r="E60" s="301"/>
      <c r="G60" s="307"/>
    </row>
    <row r="61" spans="1:7" ht="16.5">
      <c r="A61" s="199"/>
      <c r="B61" s="209"/>
      <c r="C61" s="299"/>
      <c r="D61" s="209"/>
      <c r="E61" s="301"/>
      <c r="G61" s="307"/>
    </row>
    <row r="62" spans="1:7" ht="16.5">
      <c r="A62" s="199"/>
      <c r="B62" s="209"/>
      <c r="C62" s="299"/>
      <c r="D62" s="209"/>
      <c r="E62" s="301"/>
      <c r="G62" s="307"/>
    </row>
    <row r="63" spans="1:7" ht="16.5">
      <c r="A63" s="199"/>
      <c r="B63" s="209"/>
      <c r="C63" s="299"/>
      <c r="D63" s="209"/>
      <c r="E63" s="301"/>
      <c r="G63" s="307"/>
    </row>
    <row r="64" spans="1:7" ht="16.5">
      <c r="A64" s="199"/>
      <c r="B64" s="209"/>
      <c r="C64" s="299"/>
      <c r="D64" s="209"/>
      <c r="E64" s="301"/>
      <c r="F64" s="209"/>
      <c r="G64" s="209"/>
    </row>
    <row r="65" spans="1:7" ht="16.5">
      <c r="A65" s="199"/>
      <c r="B65" s="209"/>
      <c r="C65" s="299"/>
      <c r="D65" s="209"/>
      <c r="E65" s="301"/>
      <c r="F65" s="209"/>
      <c r="G65" s="209"/>
    </row>
    <row r="66" spans="1:7" ht="16.5">
      <c r="A66" s="199"/>
      <c r="B66" s="209"/>
      <c r="C66" s="299"/>
      <c r="D66" s="209"/>
      <c r="E66" s="301"/>
      <c r="F66" s="209"/>
      <c r="G66" s="209"/>
    </row>
    <row r="67" spans="1:7" ht="16.5">
      <c r="A67" s="199"/>
      <c r="B67" s="209"/>
      <c r="C67" s="299"/>
      <c r="D67" s="209"/>
      <c r="E67" s="301"/>
      <c r="F67" s="209"/>
      <c r="G67" s="209"/>
    </row>
    <row r="68" spans="1:7" ht="16.5">
      <c r="A68" s="199"/>
      <c r="B68" s="303"/>
      <c r="C68" s="299"/>
      <c r="D68" s="304"/>
      <c r="E68" s="301"/>
      <c r="F68" s="209"/>
      <c r="G68" s="209"/>
    </row>
    <row r="69" spans="1:7" ht="16.5">
      <c r="A69" s="199"/>
      <c r="B69" s="303"/>
      <c r="C69" s="299"/>
      <c r="D69" s="304"/>
      <c r="E69" s="301"/>
      <c r="F69" s="209"/>
      <c r="G69" s="209"/>
    </row>
    <row r="70" spans="1:7" ht="16.5">
      <c r="A70" s="199"/>
      <c r="B70" s="303"/>
      <c r="C70" s="299"/>
      <c r="D70" s="304"/>
      <c r="E70" s="301"/>
      <c r="F70" s="209"/>
      <c r="G70" s="209"/>
    </row>
    <row r="71" spans="1:7" ht="16.5">
      <c r="A71" s="199"/>
      <c r="B71" s="303"/>
      <c r="C71" s="299"/>
      <c r="D71" s="304"/>
      <c r="E71" s="301"/>
      <c r="F71" s="209"/>
      <c r="G71" s="209"/>
    </row>
    <row r="72" spans="1:7" ht="16.5">
      <c r="A72" s="199"/>
      <c r="B72" s="303"/>
      <c r="C72" s="299"/>
      <c r="D72" s="304"/>
      <c r="E72" s="301"/>
      <c r="F72" s="209"/>
      <c r="G72" s="209"/>
    </row>
    <row r="73" spans="1:7" ht="16.5">
      <c r="A73" s="199"/>
      <c r="B73" s="303"/>
      <c r="C73" s="299"/>
      <c r="D73" s="304"/>
      <c r="E73" s="301"/>
      <c r="F73" s="209"/>
      <c r="G73" s="209"/>
    </row>
    <row r="74" spans="1:7" ht="16.5">
      <c r="A74" s="199"/>
      <c r="B74" s="303"/>
      <c r="C74" s="299"/>
      <c r="D74" s="304"/>
      <c r="E74" s="301"/>
      <c r="F74" s="209"/>
      <c r="G74" s="209"/>
    </row>
    <row r="75" spans="1:7" ht="16.5">
      <c r="A75" s="199"/>
      <c r="B75" s="303"/>
      <c r="C75" s="299"/>
      <c r="D75" s="304"/>
      <c r="E75" s="301"/>
      <c r="F75" s="209"/>
      <c r="G75" s="209"/>
    </row>
    <row r="76" spans="1:7" ht="16.5">
      <c r="A76" s="199"/>
      <c r="B76" s="303"/>
      <c r="C76" s="299"/>
      <c r="D76" s="304"/>
      <c r="E76" s="301"/>
      <c r="F76" s="209"/>
      <c r="G76" s="209"/>
    </row>
    <row r="77" spans="1:7" ht="16.5">
      <c r="A77" s="199"/>
      <c r="B77" s="303"/>
      <c r="C77" s="299"/>
      <c r="D77" s="304"/>
      <c r="E77" s="301"/>
      <c r="F77" s="209"/>
      <c r="G77" s="209"/>
    </row>
    <row r="78" spans="1:7" ht="16.5">
      <c r="A78" s="199"/>
      <c r="B78" s="303"/>
      <c r="C78" s="299"/>
      <c r="D78" s="304"/>
      <c r="E78" s="301"/>
      <c r="F78" s="209"/>
      <c r="G78" s="209"/>
    </row>
    <row r="79" spans="1:7" ht="16.5">
      <c r="A79" s="199"/>
      <c r="B79" s="303"/>
      <c r="C79" s="299"/>
      <c r="D79" s="304"/>
      <c r="E79" s="301"/>
      <c r="F79" s="209"/>
      <c r="G79" s="209"/>
    </row>
    <row r="80" spans="1:7" ht="16.5">
      <c r="A80" s="199"/>
      <c r="B80" s="303"/>
      <c r="C80" s="299"/>
      <c r="D80" s="304"/>
      <c r="E80" s="301"/>
      <c r="F80" s="209"/>
      <c r="G80" s="209"/>
    </row>
    <row r="81" spans="1:7" ht="16.5">
      <c r="A81" s="199"/>
      <c r="B81" s="303"/>
      <c r="C81" s="299"/>
      <c r="D81" s="304"/>
      <c r="E81" s="301"/>
      <c r="F81" s="209"/>
      <c r="G81" s="209"/>
    </row>
    <row r="82" spans="1:7" ht="16.5">
      <c r="A82" s="199"/>
      <c r="B82" s="209"/>
      <c r="C82" s="299"/>
      <c r="D82" s="209"/>
      <c r="E82" s="301"/>
      <c r="F82" s="209"/>
      <c r="G82" s="209"/>
    </row>
    <row r="83" spans="1:7" ht="16.5">
      <c r="A83" s="199"/>
      <c r="B83" s="209"/>
      <c r="C83" s="299"/>
      <c r="D83" s="209"/>
      <c r="E83" s="301"/>
      <c r="F83" s="209"/>
      <c r="G83" s="209"/>
    </row>
    <row r="84" spans="1:7" ht="16.5">
      <c r="A84" s="199"/>
      <c r="B84" s="209"/>
      <c r="C84" s="299"/>
      <c r="D84" s="209"/>
      <c r="E84" s="301"/>
      <c r="F84" s="209"/>
      <c r="G84" s="209"/>
    </row>
    <row r="85" spans="1:7" ht="16.5">
      <c r="A85" s="199"/>
      <c r="B85" s="209"/>
      <c r="C85" s="299"/>
      <c r="D85" s="209"/>
      <c r="E85" s="301"/>
      <c r="F85" s="209"/>
      <c r="G85" s="209"/>
    </row>
    <row r="86" spans="1:7" ht="16.5">
      <c r="A86" s="199"/>
      <c r="B86" s="209"/>
      <c r="C86" s="299"/>
      <c r="D86" s="209"/>
      <c r="E86" s="301"/>
      <c r="F86" s="209"/>
      <c r="G86" s="209"/>
    </row>
    <row r="87" spans="1:7" ht="16.5">
      <c r="A87" s="199"/>
      <c r="B87" s="209"/>
      <c r="C87" s="299"/>
      <c r="D87" s="209"/>
      <c r="E87" s="301"/>
      <c r="F87" s="209"/>
      <c r="G87" s="209"/>
    </row>
    <row r="88" spans="1:7" ht="16.5">
      <c r="A88" s="199"/>
      <c r="B88" s="209"/>
      <c r="C88" s="299"/>
      <c r="D88" s="209"/>
      <c r="E88" s="301"/>
      <c r="F88" s="209"/>
      <c r="G88" s="209"/>
    </row>
    <row r="89" spans="1:8" ht="16.5">
      <c r="A89" s="199"/>
      <c r="B89" s="209"/>
      <c r="C89" s="299"/>
      <c r="D89" s="209"/>
      <c r="E89" s="301"/>
      <c r="F89" s="209"/>
      <c r="G89" s="209"/>
      <c r="H89" s="312"/>
    </row>
    <row r="90" spans="1:8" ht="16.5">
      <c r="A90" s="199"/>
      <c r="B90" s="209"/>
      <c r="C90" s="299"/>
      <c r="D90" s="209"/>
      <c r="E90" s="301"/>
      <c r="F90" s="209"/>
      <c r="G90" s="209"/>
      <c r="H90" s="311"/>
    </row>
    <row r="91" spans="1:8" ht="16.5">
      <c r="A91" s="199"/>
      <c r="B91" s="209"/>
      <c r="C91" s="299"/>
      <c r="D91" s="209"/>
      <c r="E91" s="301"/>
      <c r="F91" s="209"/>
      <c r="G91" s="209"/>
      <c r="H91" s="311"/>
    </row>
    <row r="92" spans="1:7" ht="16.5">
      <c r="A92" s="199"/>
      <c r="B92" s="209"/>
      <c r="C92" s="299"/>
      <c r="D92" s="209"/>
      <c r="E92" s="301"/>
      <c r="F92" s="209"/>
      <c r="G92" s="209"/>
    </row>
    <row r="93" spans="1:7" ht="16.5">
      <c r="A93" s="199"/>
      <c r="B93" s="209"/>
      <c r="C93" s="299"/>
      <c r="D93" s="209"/>
      <c r="E93" s="301"/>
      <c r="F93" s="209"/>
      <c r="G93" s="209"/>
    </row>
    <row r="94" spans="1:7" ht="16.5">
      <c r="A94" s="199"/>
      <c r="B94" s="209"/>
      <c r="C94" s="299"/>
      <c r="D94" s="209"/>
      <c r="E94" s="301"/>
      <c r="F94" s="209"/>
      <c r="G94" s="209"/>
    </row>
    <row r="95" spans="1:7" ht="16.5">
      <c r="A95" s="199"/>
      <c r="B95" s="209"/>
      <c r="C95" s="299"/>
      <c r="D95" s="209"/>
      <c r="E95" s="301"/>
      <c r="F95" s="209"/>
      <c r="G95" s="209"/>
    </row>
    <row r="96" spans="1:7" ht="16.5">
      <c r="A96" s="199"/>
      <c r="B96" s="209"/>
      <c r="C96" s="299"/>
      <c r="D96" s="209"/>
      <c r="E96" s="301"/>
      <c r="F96" s="209"/>
      <c r="G96" s="209"/>
    </row>
    <row r="97" spans="1:7" ht="16.5">
      <c r="A97" s="199"/>
      <c r="B97" s="303"/>
      <c r="C97" s="299"/>
      <c r="D97" s="304"/>
      <c r="E97" s="301"/>
      <c r="F97" s="209"/>
      <c r="G97" s="209"/>
    </row>
    <row r="98" spans="1:7" ht="16.5">
      <c r="A98" s="199"/>
      <c r="B98" s="303"/>
      <c r="C98" s="299"/>
      <c r="D98" s="304"/>
      <c r="E98" s="301"/>
      <c r="F98" s="209"/>
      <c r="G98" s="209"/>
    </row>
    <row r="99" spans="1:7" ht="16.5">
      <c r="A99" s="199"/>
      <c r="B99" s="303"/>
      <c r="C99" s="299"/>
      <c r="D99" s="304"/>
      <c r="E99" s="301"/>
      <c r="F99" s="209"/>
      <c r="G99" s="209"/>
    </row>
    <row r="100" spans="1:7" ht="16.5">
      <c r="A100" s="199"/>
      <c r="B100" s="303"/>
      <c r="C100" s="299"/>
      <c r="D100" s="304"/>
      <c r="E100" s="301"/>
      <c r="F100" s="209"/>
      <c r="G100" s="209"/>
    </row>
    <row r="101" spans="1:7" ht="16.5">
      <c r="A101" s="199"/>
      <c r="B101" s="303"/>
      <c r="C101" s="299"/>
      <c r="D101" s="304"/>
      <c r="E101" s="301"/>
      <c r="F101" s="209"/>
      <c r="G101" s="209"/>
    </row>
    <row r="102" spans="1:7" ht="16.5">
      <c r="A102" s="199"/>
      <c r="B102" s="303"/>
      <c r="C102" s="299"/>
      <c r="D102" s="304"/>
      <c r="E102" s="301"/>
      <c r="F102" s="209"/>
      <c r="G102" s="209"/>
    </row>
    <row r="103" spans="1:7" ht="16.5">
      <c r="A103" s="199"/>
      <c r="B103" s="303"/>
      <c r="C103" s="299"/>
      <c r="D103" s="304"/>
      <c r="E103" s="301"/>
      <c r="F103" s="209"/>
      <c r="G103" s="209"/>
    </row>
    <row r="104" spans="1:7" ht="16.5">
      <c r="A104" s="199"/>
      <c r="B104" s="303"/>
      <c r="C104" s="299"/>
      <c r="D104" s="304"/>
      <c r="E104" s="301"/>
      <c r="F104" s="209"/>
      <c r="G104" s="209"/>
    </row>
    <row r="105" spans="1:7" ht="16.5">
      <c r="A105" s="199"/>
      <c r="B105" s="303"/>
      <c r="C105" s="299"/>
      <c r="D105" s="304"/>
      <c r="E105" s="301"/>
      <c r="F105" s="209"/>
      <c r="G105" s="209"/>
    </row>
    <row r="106" spans="1:7" ht="16.5">
      <c r="A106" s="199"/>
      <c r="B106" s="303"/>
      <c r="C106" s="299"/>
      <c r="D106" s="304"/>
      <c r="E106" s="301"/>
      <c r="F106" s="209"/>
      <c r="G106" s="209"/>
    </row>
    <row r="107" spans="1:7" ht="16.5">
      <c r="A107" s="199"/>
      <c r="B107" s="303"/>
      <c r="C107" s="299"/>
      <c r="D107" s="304"/>
      <c r="E107" s="301"/>
      <c r="F107" s="209"/>
      <c r="G107" s="209"/>
    </row>
    <row r="108" spans="1:7" ht="16.5">
      <c r="A108" s="199"/>
      <c r="B108" s="303"/>
      <c r="C108" s="299"/>
      <c r="D108" s="304"/>
      <c r="E108" s="301"/>
      <c r="F108" s="209"/>
      <c r="G108" s="209"/>
    </row>
    <row r="109" spans="1:7" ht="16.5">
      <c r="A109" s="199"/>
      <c r="B109" s="303"/>
      <c r="C109" s="299"/>
      <c r="D109" s="304"/>
      <c r="E109" s="301"/>
      <c r="F109" s="209"/>
      <c r="G109" s="209"/>
    </row>
    <row r="110" spans="1:7" ht="16.5">
      <c r="A110" s="199"/>
      <c r="B110" s="303"/>
      <c r="C110" s="299"/>
      <c r="D110" s="304"/>
      <c r="E110" s="301"/>
      <c r="F110" s="209"/>
      <c r="G110" s="209"/>
    </row>
    <row r="111" spans="1:7" ht="16.5">
      <c r="A111" s="199"/>
      <c r="B111" s="303"/>
      <c r="C111" s="299"/>
      <c r="D111" s="304"/>
      <c r="E111" s="301"/>
      <c r="F111" s="209"/>
      <c r="G111" s="209"/>
    </row>
    <row r="112" spans="1:7" ht="16.5">
      <c r="A112" s="199"/>
      <c r="B112" s="303"/>
      <c r="C112" s="299"/>
      <c r="D112" s="304"/>
      <c r="E112" s="301"/>
      <c r="F112" s="209"/>
      <c r="G112" s="209"/>
    </row>
    <row r="113" spans="1:7" ht="16.5">
      <c r="A113" s="199"/>
      <c r="B113" s="303"/>
      <c r="C113" s="299"/>
      <c r="D113" s="304"/>
      <c r="E113" s="301"/>
      <c r="F113" s="209"/>
      <c r="G113" s="209"/>
    </row>
    <row r="114" spans="1:7" ht="16.5">
      <c r="A114" s="199"/>
      <c r="B114" s="209"/>
      <c r="C114" s="299"/>
      <c r="D114" s="209"/>
      <c r="E114" s="301"/>
      <c r="F114" s="209"/>
      <c r="G114" s="209"/>
    </row>
    <row r="115" spans="1:7" ht="16.5">
      <c r="A115" s="199"/>
      <c r="B115" s="209"/>
      <c r="C115" s="299"/>
      <c r="D115" s="209"/>
      <c r="E115" s="301"/>
      <c r="F115" s="209"/>
      <c r="G115" s="209"/>
    </row>
    <row r="116" spans="1:7" ht="16.5">
      <c r="A116" s="199"/>
      <c r="B116" s="209"/>
      <c r="C116" s="299"/>
      <c r="D116" s="209"/>
      <c r="E116" s="301"/>
      <c r="F116" s="209"/>
      <c r="G116" s="209"/>
    </row>
    <row r="117" spans="1:7" ht="16.5">
      <c r="A117" s="199"/>
      <c r="B117" s="209"/>
      <c r="C117" s="299"/>
      <c r="D117" s="209"/>
      <c r="E117" s="301"/>
      <c r="F117" s="209"/>
      <c r="G117" s="209"/>
    </row>
    <row r="118" spans="1:7" ht="16.5">
      <c r="A118" s="199"/>
      <c r="B118" s="209"/>
      <c r="C118" s="299"/>
      <c r="D118" s="209"/>
      <c r="E118" s="301"/>
      <c r="F118" s="209"/>
      <c r="G118" s="209"/>
    </row>
    <row r="119" spans="1:7" ht="16.5">
      <c r="A119" s="199"/>
      <c r="B119" s="209"/>
      <c r="C119" s="299"/>
      <c r="D119" s="209"/>
      <c r="E119" s="301"/>
      <c r="F119" s="209"/>
      <c r="G119" s="209"/>
    </row>
    <row r="120" spans="1:7" ht="16.5">
      <c r="A120" s="199"/>
      <c r="B120" s="209"/>
      <c r="C120" s="299"/>
      <c r="D120" s="209"/>
      <c r="E120" s="301"/>
      <c r="F120" s="209"/>
      <c r="G120" s="209"/>
    </row>
    <row r="121" spans="1:7" ht="16.5">
      <c r="A121" s="199"/>
      <c r="B121" s="209"/>
      <c r="C121" s="299"/>
      <c r="D121" s="209"/>
      <c r="E121" s="301"/>
      <c r="F121" s="209"/>
      <c r="G121" s="209"/>
    </row>
    <row r="122" spans="1:7" ht="16.5">
      <c r="A122" s="199"/>
      <c r="B122" s="209"/>
      <c r="C122" s="299"/>
      <c r="D122" s="209"/>
      <c r="E122" s="301"/>
      <c r="F122" s="209"/>
      <c r="G122" s="209"/>
    </row>
    <row r="123" spans="1:7" ht="16.5">
      <c r="A123" s="199"/>
      <c r="B123" s="209"/>
      <c r="C123" s="299"/>
      <c r="D123" s="209"/>
      <c r="E123" s="301"/>
      <c r="F123" s="209"/>
      <c r="G123" s="209"/>
    </row>
    <row r="124" spans="1:7" ht="16.5">
      <c r="A124" s="199"/>
      <c r="B124" s="209"/>
      <c r="C124" s="299"/>
      <c r="D124" s="209"/>
      <c r="E124" s="301"/>
      <c r="F124" s="209"/>
      <c r="G124" s="209"/>
    </row>
    <row r="125" spans="1:7" ht="16.5">
      <c r="A125" s="199"/>
      <c r="B125" s="209"/>
      <c r="C125" s="299"/>
      <c r="D125" s="209"/>
      <c r="E125" s="301"/>
      <c r="F125" s="209"/>
      <c r="G125" s="209"/>
    </row>
    <row r="126" spans="1:7" ht="19.5">
      <c r="A126" s="199"/>
      <c r="B126" s="303"/>
      <c r="C126" s="313"/>
      <c r="D126" s="304"/>
      <c r="E126" s="301"/>
      <c r="F126" s="209"/>
      <c r="G126" s="209"/>
    </row>
    <row r="127" spans="1:7" ht="16.5">
      <c r="A127" s="199"/>
      <c r="B127" s="209"/>
      <c r="C127" s="299"/>
      <c r="D127" s="209"/>
      <c r="E127" s="301"/>
      <c r="F127" s="209"/>
      <c r="G127" s="209"/>
    </row>
    <row r="128" spans="1:7" ht="16.5">
      <c r="A128" s="199"/>
      <c r="B128" s="209"/>
      <c r="C128" s="299"/>
      <c r="D128" s="209"/>
      <c r="E128" s="301"/>
      <c r="F128" s="209"/>
      <c r="G128" s="209"/>
    </row>
    <row r="129" spans="1:7" ht="16.5">
      <c r="A129" s="199"/>
      <c r="B129" s="209"/>
      <c r="C129" s="299"/>
      <c r="D129" s="209"/>
      <c r="E129" s="301"/>
      <c r="F129" s="209"/>
      <c r="G129" s="209"/>
    </row>
    <row r="130" spans="1:7" ht="16.5">
      <c r="A130" s="199"/>
      <c r="B130" s="209"/>
      <c r="C130" s="299"/>
      <c r="D130" s="209"/>
      <c r="E130" s="301"/>
      <c r="F130" s="209"/>
      <c r="G130" s="209"/>
    </row>
    <row r="131" spans="1:7" ht="19.5">
      <c r="A131" s="199"/>
      <c r="B131" s="308"/>
      <c r="C131" s="299"/>
      <c r="D131" s="291"/>
      <c r="E131" s="301"/>
      <c r="F131" s="209"/>
      <c r="G131" s="209"/>
    </row>
    <row r="132" spans="1:7" ht="16.5">
      <c r="A132" s="199"/>
      <c r="B132" s="303"/>
      <c r="C132" s="299"/>
      <c r="D132" s="304"/>
      <c r="E132" s="301"/>
      <c r="F132" s="209"/>
      <c r="G132" s="209"/>
    </row>
    <row r="133" ht="16.5">
      <c r="A133" s="199"/>
    </row>
    <row r="134" ht="16.5">
      <c r="A134" s="199"/>
    </row>
    <row r="135" ht="16.5">
      <c r="A135" s="199"/>
    </row>
    <row r="136" ht="16.5">
      <c r="A136" s="199"/>
    </row>
    <row r="137" ht="16.5">
      <c r="A137" s="199"/>
    </row>
    <row r="138" ht="16.5">
      <c r="A138" s="199"/>
    </row>
    <row r="139" spans="1:8" ht="16.5">
      <c r="A139" s="199"/>
      <c r="B139" s="209"/>
      <c r="C139" s="299"/>
      <c r="D139" s="209"/>
      <c r="E139" s="301"/>
      <c r="F139" s="209"/>
      <c r="G139" s="209"/>
      <c r="H139" s="311"/>
    </row>
    <row r="140" spans="1:7" ht="16.5">
      <c r="A140" s="199"/>
      <c r="B140" s="209"/>
      <c r="C140" s="299"/>
      <c r="D140" s="209"/>
      <c r="E140" s="301"/>
      <c r="F140" s="209"/>
      <c r="G140" s="209"/>
    </row>
    <row r="141" spans="1:7" ht="16.5">
      <c r="A141" s="199"/>
      <c r="B141" s="209"/>
      <c r="C141" s="299"/>
      <c r="D141" s="209"/>
      <c r="E141" s="301"/>
      <c r="F141" s="209"/>
      <c r="G141" s="209"/>
    </row>
    <row r="142" spans="1:7" ht="16.5">
      <c r="A142" s="199"/>
      <c r="B142" s="209"/>
      <c r="C142" s="299"/>
      <c r="D142" s="209"/>
      <c r="E142" s="301"/>
      <c r="F142" s="209"/>
      <c r="G142" s="209"/>
    </row>
    <row r="143" spans="1:7" ht="16.5">
      <c r="A143" s="199"/>
      <c r="B143" s="209"/>
      <c r="C143" s="299"/>
      <c r="D143" s="209"/>
      <c r="E143" s="301"/>
      <c r="F143" s="209"/>
      <c r="G143" s="209"/>
    </row>
    <row r="144" spans="1:7" ht="16.5">
      <c r="A144" s="199"/>
      <c r="B144" s="209"/>
      <c r="C144" s="299"/>
      <c r="D144" s="209"/>
      <c r="E144" s="301"/>
      <c r="F144" s="209"/>
      <c r="G144" s="209"/>
    </row>
    <row r="145" ht="16.5">
      <c r="A145" s="199"/>
    </row>
    <row r="146" ht="16.5">
      <c r="A146" s="199"/>
    </row>
    <row r="147" ht="16.5">
      <c r="A147" s="199"/>
    </row>
    <row r="148" ht="16.5">
      <c r="A148" s="199"/>
    </row>
    <row r="149" ht="16.5">
      <c r="A149" s="199"/>
    </row>
    <row r="150" ht="16.5">
      <c r="A150" s="199"/>
    </row>
    <row r="151" ht="16.5">
      <c r="A151" s="199"/>
    </row>
    <row r="152" ht="16.5">
      <c r="A152" s="199"/>
    </row>
    <row r="153" ht="16.5">
      <c r="A153" s="199"/>
    </row>
    <row r="154" ht="16.5">
      <c r="A154" s="199"/>
    </row>
    <row r="155" ht="16.5">
      <c r="A155" s="199"/>
    </row>
    <row r="156" ht="16.5">
      <c r="A156" s="199"/>
    </row>
    <row r="157" ht="16.5">
      <c r="A157" s="199"/>
    </row>
    <row r="158" spans="1:7" ht="16.5">
      <c r="A158" s="199"/>
      <c r="B158" s="210"/>
      <c r="C158" s="309"/>
      <c r="D158" s="210"/>
      <c r="E158" s="310"/>
      <c r="F158" s="210"/>
      <c r="G158" s="210"/>
    </row>
    <row r="159" spans="1:8" ht="16.5">
      <c r="A159" s="199"/>
      <c r="B159" s="209"/>
      <c r="C159" s="299"/>
      <c r="D159" s="209"/>
      <c r="E159" s="301"/>
      <c r="F159" s="209"/>
      <c r="G159" s="209"/>
      <c r="H159" s="311"/>
    </row>
    <row r="160" spans="1:8" ht="16.5">
      <c r="A160" s="199"/>
      <c r="B160" s="209"/>
      <c r="C160" s="299"/>
      <c r="D160" s="209"/>
      <c r="E160" s="301"/>
      <c r="F160" s="209"/>
      <c r="G160" s="209"/>
      <c r="H160" s="311"/>
    </row>
    <row r="161" spans="1:7" ht="16.5">
      <c r="A161" s="199"/>
      <c r="B161" s="209"/>
      <c r="C161" s="299"/>
      <c r="D161" s="209"/>
      <c r="E161" s="301"/>
      <c r="F161" s="209"/>
      <c r="G161" s="209"/>
    </row>
    <row r="162" spans="1:7" ht="16.5">
      <c r="A162" s="199"/>
      <c r="B162" s="209"/>
      <c r="C162" s="299"/>
      <c r="D162" s="209"/>
      <c r="E162" s="301"/>
      <c r="F162" s="209"/>
      <c r="G162" s="209"/>
    </row>
    <row r="163" spans="1:7" ht="16.5">
      <c r="A163" s="199"/>
      <c r="B163" s="209"/>
      <c r="C163" s="299"/>
      <c r="D163" s="209"/>
      <c r="E163" s="301"/>
      <c r="F163" s="209"/>
      <c r="G163" s="209"/>
    </row>
    <row r="164" spans="1:7" ht="16.5">
      <c r="A164" s="199"/>
      <c r="B164" s="209"/>
      <c r="C164" s="299"/>
      <c r="D164" s="209"/>
      <c r="E164" s="301"/>
      <c r="F164" s="209"/>
      <c r="G164" s="209"/>
    </row>
    <row r="165" ht="16.5">
      <c r="A165" s="199"/>
    </row>
    <row r="166" ht="16.5">
      <c r="A166" s="199"/>
    </row>
    <row r="167" ht="16.5">
      <c r="A167" s="199"/>
    </row>
    <row r="168" ht="16.5">
      <c r="A168" s="199"/>
    </row>
    <row r="169" ht="16.5">
      <c r="A169" s="199"/>
    </row>
    <row r="170" ht="16.5">
      <c r="A170" s="199"/>
    </row>
    <row r="171" ht="16.5">
      <c r="A171" s="199"/>
    </row>
    <row r="172" ht="16.5">
      <c r="A172" s="199"/>
    </row>
    <row r="173" ht="16.5">
      <c r="A173" s="199"/>
    </row>
    <row r="174" ht="16.5">
      <c r="A174" s="199"/>
    </row>
    <row r="175" ht="16.5">
      <c r="A175" s="199"/>
    </row>
    <row r="176" ht="16.5">
      <c r="A176" s="199"/>
    </row>
    <row r="177" ht="16.5">
      <c r="A177" s="199"/>
    </row>
    <row r="178" ht="16.5">
      <c r="A178" s="199"/>
    </row>
    <row r="179" ht="16.5">
      <c r="A179" s="199"/>
    </row>
    <row r="180" ht="16.5">
      <c r="A180" s="199"/>
    </row>
    <row r="181" ht="16.5">
      <c r="A181" s="199"/>
    </row>
    <row r="182" ht="16.5">
      <c r="A182" s="199"/>
    </row>
    <row r="183" ht="16.5">
      <c r="A183" s="199"/>
    </row>
    <row r="184" ht="16.5">
      <c r="A184" s="199"/>
    </row>
    <row r="185" ht="16.5">
      <c r="A185" s="199"/>
    </row>
    <row r="186" ht="16.5">
      <c r="A186" s="199"/>
    </row>
    <row r="187" ht="16.5">
      <c r="A187" s="199"/>
    </row>
    <row r="188" ht="16.5">
      <c r="A188" s="199"/>
    </row>
    <row r="189" ht="16.5">
      <c r="A189" s="199"/>
    </row>
    <row r="190" ht="16.5">
      <c r="A190" s="199"/>
    </row>
    <row r="191" spans="1:7" ht="16.5">
      <c r="A191" s="199"/>
      <c r="B191" s="209"/>
      <c r="C191" s="299"/>
      <c r="D191" s="209"/>
      <c r="E191" s="301"/>
      <c r="F191" s="209"/>
      <c r="G191" s="209"/>
    </row>
    <row r="192" spans="1:7" ht="16.5">
      <c r="A192" s="199"/>
      <c r="B192" s="209"/>
      <c r="C192" s="299"/>
      <c r="D192" s="209"/>
      <c r="E192" s="301"/>
      <c r="F192" s="209"/>
      <c r="G192" s="209"/>
    </row>
    <row r="193" spans="1:7" ht="16.5">
      <c r="A193" s="199"/>
      <c r="B193" s="209"/>
      <c r="C193" s="299"/>
      <c r="D193" s="209"/>
      <c r="E193" s="301"/>
      <c r="F193" s="209"/>
      <c r="G193" s="209"/>
    </row>
    <row r="194" spans="1:7" ht="16.5">
      <c r="A194" s="199"/>
      <c r="B194" s="209"/>
      <c r="C194" s="299"/>
      <c r="D194" s="209"/>
      <c r="E194" s="301"/>
      <c r="F194" s="209"/>
      <c r="G194" s="209"/>
    </row>
    <row r="195" ht="16.5">
      <c r="A195" s="199"/>
    </row>
    <row r="196" ht="16.5">
      <c r="A196" s="199"/>
    </row>
    <row r="197" ht="16.5">
      <c r="A197" s="199"/>
    </row>
    <row r="198" ht="16.5">
      <c r="A198" s="199"/>
    </row>
    <row r="199" ht="16.5">
      <c r="A199" s="199"/>
    </row>
    <row r="200" ht="16.5">
      <c r="A200" s="199"/>
    </row>
    <row r="201" ht="16.5">
      <c r="A201" s="199"/>
    </row>
    <row r="202" ht="16.5">
      <c r="A202" s="199"/>
    </row>
    <row r="203" ht="16.5">
      <c r="A203" s="199"/>
    </row>
    <row r="204" ht="16.5">
      <c r="A204" s="199"/>
    </row>
    <row r="205" ht="16.5">
      <c r="A205" s="199"/>
    </row>
    <row r="206" ht="16.5">
      <c r="A206" s="199"/>
    </row>
    <row r="207" ht="16.5">
      <c r="A207" s="199"/>
    </row>
    <row r="208" ht="16.5">
      <c r="A208" s="199"/>
    </row>
    <row r="209" spans="1:7" ht="16.5">
      <c r="A209" s="199"/>
      <c r="B209" s="210"/>
      <c r="C209" s="309"/>
      <c r="D209" s="210"/>
      <c r="E209" s="310"/>
      <c r="F209" s="210"/>
      <c r="G209" s="210"/>
    </row>
    <row r="210" ht="16.5">
      <c r="A210" s="199"/>
    </row>
    <row r="211" spans="1:7" ht="16.5">
      <c r="A211" s="199"/>
      <c r="B211" s="209"/>
      <c r="C211" s="299"/>
      <c r="D211" s="209"/>
      <c r="E211" s="301"/>
      <c r="F211" s="209"/>
      <c r="G211" s="209"/>
    </row>
    <row r="212" ht="16.5">
      <c r="A212" s="199"/>
    </row>
    <row r="213" ht="16.5">
      <c r="A213" s="199"/>
    </row>
    <row r="214" ht="16.5">
      <c r="A214" s="199"/>
    </row>
    <row r="215" ht="16.5">
      <c r="A215" s="199"/>
    </row>
    <row r="216" ht="16.5">
      <c r="A216" s="199"/>
    </row>
    <row r="217" ht="16.5">
      <c r="A217" s="199"/>
    </row>
    <row r="218" ht="16.5">
      <c r="A218" s="199"/>
    </row>
    <row r="219" ht="16.5">
      <c r="A219" s="199"/>
    </row>
    <row r="220" ht="16.5">
      <c r="A220" s="199"/>
    </row>
    <row r="221" ht="16.5">
      <c r="A221" s="199"/>
    </row>
    <row r="222" ht="16.5">
      <c r="A222" s="199"/>
    </row>
    <row r="223" ht="16.5">
      <c r="A223" s="199"/>
    </row>
    <row r="224" ht="16.5">
      <c r="A224" s="199"/>
    </row>
    <row r="225" ht="16.5">
      <c r="A225" s="199"/>
    </row>
  </sheetData>
  <sheetProtection/>
  <mergeCells count="4">
    <mergeCell ref="A1:B1"/>
    <mergeCell ref="A2:B2"/>
    <mergeCell ref="A49:B49"/>
    <mergeCell ref="M1:N1"/>
  </mergeCells>
  <dataValidations count="4">
    <dataValidation allowBlank="1" showInputMessage="1" showErrorMessage="1" imeMode="halfKatakana" sqref="D191:D194 D209:D210 D33:D145 D7:D29 O30 O7:O26"/>
    <dataValidation type="textLength" allowBlank="1" showInputMessage="1" showErrorMessage="1" prompt="漢字以外は半角です" error="氏名は6文字以内でお願い致します" imeMode="halfKatakana" sqref="B191:B194 B209:B210 B33:B48 B7:B29 B50:B145 M30 M7:M26">
      <formula1>2</formula1>
      <formula2>13</formula2>
    </dataValidation>
    <dataValidation allowBlank="1" imeMode="halfAlpha" sqref="C191:C194 C209:C210 C33:C145 C7:C29 N30 N7:N26"/>
    <dataValidation allowBlank="1" showInputMessage="1" showErrorMessage="1" imeMode="halfAlpha" sqref="E191:G194 E209:G210 H129:H131 F64:G145 G18:G20 F38:F41 E7:E29 F11:F21 E33:E145 F49:G51 G39:G41 P30 Q11:Q18 P7:P26"/>
  </dataValidations>
  <printOptions/>
  <pageMargins left="0.75" right="0.75" top="1" bottom="1" header="0.3" footer="0.3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4"/>
  <sheetViews>
    <sheetView zoomScale="60" zoomScaleNormal="60" workbookViewId="0" topLeftCell="A1">
      <selection activeCell="F195" sqref="F195"/>
    </sheetView>
  </sheetViews>
  <sheetFormatPr defaultColWidth="8.875" defaultRowHeight="13.5"/>
  <cols>
    <col min="1" max="1" width="3.625" style="26" customWidth="1"/>
    <col min="2" max="2" width="13.625" style="26" customWidth="1"/>
    <col min="3" max="3" width="3.625" style="26" customWidth="1"/>
    <col min="4" max="5" width="10.625" style="26" customWidth="1"/>
    <col min="6" max="6" width="10.375" style="0" customWidth="1"/>
    <col min="7" max="7" width="5.625" style="40" customWidth="1"/>
    <col min="8" max="8" width="1.4921875" style="0" customWidth="1"/>
    <col min="9" max="9" width="3.625" style="26" customWidth="1"/>
    <col min="10" max="10" width="13.625" style="26" customWidth="1"/>
    <col min="11" max="11" width="3.625" style="26" customWidth="1"/>
    <col min="12" max="13" width="10.625" style="26" customWidth="1"/>
    <col min="14" max="14" width="8.875" style="0" customWidth="1"/>
    <col min="15" max="15" width="5.625" style="40" customWidth="1"/>
  </cols>
  <sheetData>
    <row r="1" spans="1:14" ht="19.5" customHeight="1">
      <c r="A1" s="30"/>
      <c r="B1" s="318" t="s">
        <v>314</v>
      </c>
      <c r="C1" s="318"/>
      <c r="D1" s="318"/>
      <c r="E1" s="30"/>
      <c r="F1" s="6"/>
      <c r="J1" s="37"/>
      <c r="K1" s="30"/>
      <c r="L1" s="30"/>
      <c r="M1" s="30"/>
      <c r="N1" s="6"/>
    </row>
    <row r="2" spans="1:14" ht="24.75" customHeight="1">
      <c r="A2" s="30"/>
      <c r="B2" s="319" t="s">
        <v>1611</v>
      </c>
      <c r="C2" s="319"/>
      <c r="D2" s="319"/>
      <c r="E2" s="320" t="s">
        <v>126</v>
      </c>
      <c r="F2" s="320"/>
      <c r="G2" s="156"/>
      <c r="H2" s="156"/>
      <c r="I2" s="156"/>
      <c r="J2" s="156"/>
      <c r="K2" s="156"/>
      <c r="L2" s="156"/>
      <c r="M2" s="156"/>
      <c r="N2" s="6"/>
    </row>
    <row r="3" spans="1:14" ht="24.75" customHeight="1">
      <c r="A3" s="318" t="s">
        <v>291</v>
      </c>
      <c r="B3" s="318"/>
      <c r="C3" s="30"/>
      <c r="D3" s="30"/>
      <c r="E3" s="30"/>
      <c r="F3" s="6"/>
      <c r="I3" s="318" t="s">
        <v>292</v>
      </c>
      <c r="J3" s="318"/>
      <c r="K3" s="30"/>
      <c r="L3" s="30"/>
      <c r="M3" s="30"/>
      <c r="N3" s="6"/>
    </row>
    <row r="4" spans="1:15" ht="27" customHeight="1">
      <c r="A4" s="58" t="s">
        <v>337</v>
      </c>
      <c r="B4" s="59" t="s">
        <v>285</v>
      </c>
      <c r="C4" s="58" t="s">
        <v>210</v>
      </c>
      <c r="D4" s="58" t="s">
        <v>290</v>
      </c>
      <c r="E4" s="58" t="s">
        <v>286</v>
      </c>
      <c r="F4" s="60" t="s">
        <v>303</v>
      </c>
      <c r="G4" s="61" t="s">
        <v>304</v>
      </c>
      <c r="H4" s="62"/>
      <c r="I4" s="58" t="s">
        <v>338</v>
      </c>
      <c r="J4" s="59" t="s">
        <v>285</v>
      </c>
      <c r="K4" s="58" t="s">
        <v>210</v>
      </c>
      <c r="L4" s="58" t="s">
        <v>290</v>
      </c>
      <c r="M4" s="58" t="s">
        <v>286</v>
      </c>
      <c r="N4" s="60" t="s">
        <v>303</v>
      </c>
      <c r="O4" s="61" t="s">
        <v>304</v>
      </c>
    </row>
    <row r="5" spans="1:15" ht="27" customHeight="1">
      <c r="A5" s="58">
        <v>1</v>
      </c>
      <c r="B5" s="63" t="s">
        <v>1063</v>
      </c>
      <c r="C5" s="64">
        <v>1</v>
      </c>
      <c r="D5" s="65" t="s">
        <v>1064</v>
      </c>
      <c r="E5" s="65" t="s">
        <v>344</v>
      </c>
      <c r="F5" s="66">
        <v>103991</v>
      </c>
      <c r="G5" s="67">
        <f aca="true" t="shared" si="0" ref="G5:G35">IF(ISBLANK(F5),"  ",RANK(F5,$F$5:$F$35,1))</f>
        <v>19</v>
      </c>
      <c r="H5" s="62"/>
      <c r="I5" s="58">
        <v>1</v>
      </c>
      <c r="J5" s="68" t="s">
        <v>1120</v>
      </c>
      <c r="K5" s="69"/>
      <c r="L5" s="69" t="s">
        <v>1121</v>
      </c>
      <c r="M5" s="69" t="s">
        <v>1122</v>
      </c>
      <c r="N5" s="66">
        <v>103154</v>
      </c>
      <c r="O5" s="67">
        <f aca="true" t="shared" si="1" ref="O5:O33">IF(ISBLANK(N5),"  ",RANK(N5,$N$5:$N$35,1))</f>
        <v>27</v>
      </c>
    </row>
    <row r="6" spans="1:15" ht="27" customHeight="1">
      <c r="A6" s="58">
        <v>2</v>
      </c>
      <c r="B6" s="63" t="s">
        <v>1065</v>
      </c>
      <c r="C6" s="64">
        <v>1</v>
      </c>
      <c r="D6" s="65" t="s">
        <v>1066</v>
      </c>
      <c r="E6" s="65" t="s">
        <v>1067</v>
      </c>
      <c r="F6" s="173" t="s">
        <v>130</v>
      </c>
      <c r="G6" s="164" t="s">
        <v>149</v>
      </c>
      <c r="H6" s="62"/>
      <c r="I6" s="58">
        <v>2</v>
      </c>
      <c r="J6" s="68" t="s">
        <v>355</v>
      </c>
      <c r="K6" s="69">
        <v>2</v>
      </c>
      <c r="L6" s="69" t="s">
        <v>356</v>
      </c>
      <c r="M6" s="69" t="s">
        <v>345</v>
      </c>
      <c r="N6" s="66">
        <v>104123</v>
      </c>
      <c r="O6" s="67">
        <f t="shared" si="1"/>
        <v>28</v>
      </c>
    </row>
    <row r="7" spans="1:15" ht="27" customHeight="1">
      <c r="A7" s="58">
        <v>3</v>
      </c>
      <c r="B7" s="70" t="s">
        <v>1068</v>
      </c>
      <c r="C7" s="71">
        <v>2</v>
      </c>
      <c r="D7" s="72" t="s">
        <v>1069</v>
      </c>
      <c r="E7" s="65" t="s">
        <v>271</v>
      </c>
      <c r="F7" s="173" t="s">
        <v>130</v>
      </c>
      <c r="G7" s="164" t="s">
        <v>149</v>
      </c>
      <c r="H7" s="62"/>
      <c r="I7" s="58">
        <v>3</v>
      </c>
      <c r="J7" s="68" t="s">
        <v>1123</v>
      </c>
      <c r="K7" s="69">
        <v>1</v>
      </c>
      <c r="L7" s="69" t="s">
        <v>1124</v>
      </c>
      <c r="M7" s="69" t="s">
        <v>345</v>
      </c>
      <c r="N7" s="66">
        <v>95710</v>
      </c>
      <c r="O7" s="67">
        <f t="shared" si="1"/>
        <v>16</v>
      </c>
    </row>
    <row r="8" spans="1:15" ht="27" customHeight="1">
      <c r="A8" s="58">
        <v>4</v>
      </c>
      <c r="B8" s="73" t="s">
        <v>1070</v>
      </c>
      <c r="C8" s="71">
        <v>1</v>
      </c>
      <c r="D8" s="74" t="s">
        <v>1071</v>
      </c>
      <c r="E8" s="65" t="s">
        <v>344</v>
      </c>
      <c r="F8" s="173" t="s">
        <v>130</v>
      </c>
      <c r="G8" s="164" t="s">
        <v>149</v>
      </c>
      <c r="H8" s="62"/>
      <c r="I8" s="58">
        <v>4</v>
      </c>
      <c r="J8" s="63" t="s">
        <v>1125</v>
      </c>
      <c r="K8" s="64">
        <v>1</v>
      </c>
      <c r="L8" s="65" t="s">
        <v>1126</v>
      </c>
      <c r="M8" s="65" t="s">
        <v>1109</v>
      </c>
      <c r="N8" s="66">
        <v>95271</v>
      </c>
      <c r="O8" s="67">
        <f t="shared" si="1"/>
        <v>13</v>
      </c>
    </row>
    <row r="9" spans="1:15" ht="27" customHeight="1">
      <c r="A9" s="58">
        <v>5</v>
      </c>
      <c r="B9" s="73" t="s">
        <v>1072</v>
      </c>
      <c r="C9" s="75">
        <v>2</v>
      </c>
      <c r="D9" s="74" t="s">
        <v>1073</v>
      </c>
      <c r="E9" s="65" t="s">
        <v>642</v>
      </c>
      <c r="F9" s="66">
        <v>104150</v>
      </c>
      <c r="G9" s="67">
        <f t="shared" si="0"/>
        <v>20</v>
      </c>
      <c r="H9" s="62"/>
      <c r="I9" s="58">
        <v>5</v>
      </c>
      <c r="J9" s="63" t="s">
        <v>1127</v>
      </c>
      <c r="K9" s="64"/>
      <c r="L9" s="65" t="s">
        <v>1128</v>
      </c>
      <c r="M9" s="65" t="s">
        <v>490</v>
      </c>
      <c r="N9" s="66">
        <v>102514</v>
      </c>
      <c r="O9" s="67">
        <f t="shared" si="1"/>
        <v>26</v>
      </c>
    </row>
    <row r="10" spans="1:15" ht="27" customHeight="1">
      <c r="A10" s="58">
        <v>6</v>
      </c>
      <c r="B10" s="68" t="s">
        <v>1074</v>
      </c>
      <c r="C10" s="69">
        <v>29</v>
      </c>
      <c r="D10" s="69" t="s">
        <v>1075</v>
      </c>
      <c r="E10" s="69" t="s">
        <v>1076</v>
      </c>
      <c r="F10" s="66">
        <v>101925</v>
      </c>
      <c r="G10" s="67">
        <f t="shared" si="0"/>
        <v>11</v>
      </c>
      <c r="H10" s="62"/>
      <c r="I10" s="58">
        <v>6</v>
      </c>
      <c r="J10" s="63" t="s">
        <v>1129</v>
      </c>
      <c r="K10" s="64"/>
      <c r="L10" s="65" t="s">
        <v>1130</v>
      </c>
      <c r="M10" s="65" t="s">
        <v>490</v>
      </c>
      <c r="N10" s="66">
        <v>100979</v>
      </c>
      <c r="O10" s="67">
        <f t="shared" si="1"/>
        <v>23</v>
      </c>
    </row>
    <row r="11" spans="1:15" ht="27" customHeight="1">
      <c r="A11" s="58">
        <v>7</v>
      </c>
      <c r="B11" s="68" t="s">
        <v>1077</v>
      </c>
      <c r="C11" s="69">
        <v>1</v>
      </c>
      <c r="D11" s="69" t="s">
        <v>1078</v>
      </c>
      <c r="E11" s="69" t="s">
        <v>1079</v>
      </c>
      <c r="F11" s="173" t="s">
        <v>130</v>
      </c>
      <c r="G11" s="164" t="s">
        <v>149</v>
      </c>
      <c r="H11" s="62"/>
      <c r="I11" s="58">
        <v>7</v>
      </c>
      <c r="J11" s="63" t="s">
        <v>1131</v>
      </c>
      <c r="K11" s="64">
        <v>1</v>
      </c>
      <c r="L11" s="65" t="s">
        <v>1132</v>
      </c>
      <c r="M11" s="65" t="s">
        <v>740</v>
      </c>
      <c r="N11" s="66">
        <v>95962</v>
      </c>
      <c r="O11" s="67">
        <f t="shared" si="1"/>
        <v>17</v>
      </c>
    </row>
    <row r="12" spans="1:15" ht="27" customHeight="1">
      <c r="A12" s="58">
        <v>8</v>
      </c>
      <c r="B12" s="68" t="s">
        <v>1080</v>
      </c>
      <c r="C12" s="69">
        <v>2</v>
      </c>
      <c r="D12" s="69" t="s">
        <v>1081</v>
      </c>
      <c r="E12" s="69" t="s">
        <v>1079</v>
      </c>
      <c r="F12" s="66">
        <v>103050</v>
      </c>
      <c r="G12" s="67">
        <f t="shared" si="0"/>
        <v>15</v>
      </c>
      <c r="H12" s="62"/>
      <c r="I12" s="58">
        <v>8</v>
      </c>
      <c r="J12" s="63" t="s">
        <v>1133</v>
      </c>
      <c r="K12" s="64"/>
      <c r="L12" s="65" t="s">
        <v>236</v>
      </c>
      <c r="M12" s="65" t="s">
        <v>1102</v>
      </c>
      <c r="N12" s="66">
        <v>100817</v>
      </c>
      <c r="O12" s="67">
        <f t="shared" si="1"/>
        <v>22</v>
      </c>
    </row>
    <row r="13" spans="1:15" ht="27" customHeight="1">
      <c r="A13" s="58">
        <v>9</v>
      </c>
      <c r="B13" s="68" t="s">
        <v>1082</v>
      </c>
      <c r="C13" s="69">
        <v>1</v>
      </c>
      <c r="D13" s="69" t="s">
        <v>1083</v>
      </c>
      <c r="E13" s="69" t="s">
        <v>344</v>
      </c>
      <c r="F13" s="66">
        <v>103428</v>
      </c>
      <c r="G13" s="67">
        <f t="shared" si="0"/>
        <v>16</v>
      </c>
      <c r="H13" s="62"/>
      <c r="I13" s="58">
        <v>9</v>
      </c>
      <c r="J13" s="59" t="s">
        <v>1134</v>
      </c>
      <c r="K13" s="58">
        <v>1</v>
      </c>
      <c r="L13" s="58" t="s">
        <v>1135</v>
      </c>
      <c r="M13" s="58" t="s">
        <v>729</v>
      </c>
      <c r="N13" s="66">
        <v>100616</v>
      </c>
      <c r="O13" s="67">
        <f t="shared" si="1"/>
        <v>19</v>
      </c>
    </row>
    <row r="14" spans="1:15" ht="27" customHeight="1">
      <c r="A14" s="58">
        <v>10</v>
      </c>
      <c r="B14" s="68" t="s">
        <v>1084</v>
      </c>
      <c r="C14" s="69">
        <v>2</v>
      </c>
      <c r="D14" s="69" t="s">
        <v>1085</v>
      </c>
      <c r="E14" s="69" t="s">
        <v>1079</v>
      </c>
      <c r="F14" s="66">
        <v>103776</v>
      </c>
      <c r="G14" s="67">
        <f t="shared" si="0"/>
        <v>18</v>
      </c>
      <c r="H14" s="62"/>
      <c r="I14" s="58">
        <v>10</v>
      </c>
      <c r="J14" s="59" t="s">
        <v>1136</v>
      </c>
      <c r="K14" s="58">
        <v>2</v>
      </c>
      <c r="L14" s="58" t="s">
        <v>1137</v>
      </c>
      <c r="M14" s="58" t="s">
        <v>737</v>
      </c>
      <c r="N14" s="66">
        <v>100766</v>
      </c>
      <c r="O14" s="67">
        <f t="shared" si="1"/>
        <v>20</v>
      </c>
    </row>
    <row r="15" spans="1:15" ht="27" customHeight="1">
      <c r="A15" s="58">
        <v>11</v>
      </c>
      <c r="B15" s="59" t="s">
        <v>1086</v>
      </c>
      <c r="C15" s="58">
        <v>1</v>
      </c>
      <c r="D15" s="58" t="s">
        <v>1087</v>
      </c>
      <c r="E15" s="58" t="s">
        <v>344</v>
      </c>
      <c r="F15" s="66">
        <v>110386</v>
      </c>
      <c r="G15" s="67">
        <f t="shared" si="0"/>
        <v>23</v>
      </c>
      <c r="H15" s="62"/>
      <c r="I15" s="58">
        <v>11</v>
      </c>
      <c r="J15" s="59" t="s">
        <v>1138</v>
      </c>
      <c r="K15" s="58">
        <v>1</v>
      </c>
      <c r="L15" s="58" t="s">
        <v>121</v>
      </c>
      <c r="M15" s="58" t="s">
        <v>1067</v>
      </c>
      <c r="N15" s="66">
        <v>95338</v>
      </c>
      <c r="O15" s="67">
        <f t="shared" si="1"/>
        <v>14</v>
      </c>
    </row>
    <row r="16" spans="1:15" ht="27" customHeight="1">
      <c r="A16" s="58">
        <v>12</v>
      </c>
      <c r="B16" s="59" t="s">
        <v>1088</v>
      </c>
      <c r="C16" s="58">
        <v>1</v>
      </c>
      <c r="D16" s="58" t="s">
        <v>1089</v>
      </c>
      <c r="E16" s="58" t="s">
        <v>729</v>
      </c>
      <c r="F16" s="66">
        <v>100872</v>
      </c>
      <c r="G16" s="67">
        <f t="shared" si="0"/>
        <v>7</v>
      </c>
      <c r="H16" s="62"/>
      <c r="I16" s="58">
        <v>12</v>
      </c>
      <c r="J16" s="63" t="s">
        <v>1139</v>
      </c>
      <c r="K16" s="64">
        <v>3</v>
      </c>
      <c r="L16" s="65" t="s">
        <v>1140</v>
      </c>
      <c r="M16" s="65" t="s">
        <v>345</v>
      </c>
      <c r="N16" s="66">
        <v>94810</v>
      </c>
      <c r="O16" s="67">
        <f t="shared" si="1"/>
        <v>11</v>
      </c>
    </row>
    <row r="17" spans="1:15" ht="27" customHeight="1">
      <c r="A17" s="58">
        <v>13</v>
      </c>
      <c r="B17" s="59" t="s">
        <v>1090</v>
      </c>
      <c r="C17" s="58"/>
      <c r="D17" s="58" t="s">
        <v>1091</v>
      </c>
      <c r="E17" s="58" t="s">
        <v>1092</v>
      </c>
      <c r="F17" s="66">
        <v>101986</v>
      </c>
      <c r="G17" s="67">
        <f t="shared" si="0"/>
        <v>12</v>
      </c>
      <c r="H17" s="62"/>
      <c r="I17" s="58">
        <v>13</v>
      </c>
      <c r="J17" s="63" t="s">
        <v>353</v>
      </c>
      <c r="K17" s="64">
        <v>2</v>
      </c>
      <c r="L17" s="65" t="s">
        <v>354</v>
      </c>
      <c r="M17" s="65" t="s">
        <v>345</v>
      </c>
      <c r="N17" s="66">
        <v>95229</v>
      </c>
      <c r="O17" s="67">
        <f t="shared" si="1"/>
        <v>12</v>
      </c>
    </row>
    <row r="18" spans="1:15" ht="27" customHeight="1">
      <c r="A18" s="58">
        <v>14</v>
      </c>
      <c r="B18" s="59" t="s">
        <v>1093</v>
      </c>
      <c r="C18" s="58">
        <v>2</v>
      </c>
      <c r="D18" s="58" t="s">
        <v>1094</v>
      </c>
      <c r="E18" s="58" t="s">
        <v>1079</v>
      </c>
      <c r="F18" s="173" t="s">
        <v>130</v>
      </c>
      <c r="G18" s="164" t="s">
        <v>149</v>
      </c>
      <c r="H18" s="62"/>
      <c r="I18" s="58">
        <v>14</v>
      </c>
      <c r="J18" s="63" t="s">
        <v>1141</v>
      </c>
      <c r="K18" s="64">
        <v>2</v>
      </c>
      <c r="L18" s="65" t="s">
        <v>1142</v>
      </c>
      <c r="M18" s="65" t="s">
        <v>1079</v>
      </c>
      <c r="N18" s="66">
        <v>93191</v>
      </c>
      <c r="O18" s="67">
        <f t="shared" si="1"/>
        <v>3</v>
      </c>
    </row>
    <row r="19" spans="1:15" ht="27" customHeight="1">
      <c r="A19" s="58">
        <v>15</v>
      </c>
      <c r="B19" s="59" t="s">
        <v>1095</v>
      </c>
      <c r="C19" s="58">
        <v>2</v>
      </c>
      <c r="D19" s="58" t="s">
        <v>361</v>
      </c>
      <c r="E19" s="58" t="s">
        <v>344</v>
      </c>
      <c r="F19" s="66">
        <v>104280</v>
      </c>
      <c r="G19" s="67">
        <f t="shared" si="0"/>
        <v>21</v>
      </c>
      <c r="H19" s="62"/>
      <c r="I19" s="58">
        <v>15</v>
      </c>
      <c r="J19" s="63" t="s">
        <v>1143</v>
      </c>
      <c r="K19" s="64">
        <v>3</v>
      </c>
      <c r="L19" s="65" t="s">
        <v>350</v>
      </c>
      <c r="M19" s="65" t="s">
        <v>344</v>
      </c>
      <c r="N19" s="66">
        <v>92775</v>
      </c>
      <c r="O19" s="67">
        <f t="shared" si="1"/>
        <v>2</v>
      </c>
    </row>
    <row r="20" spans="1:15" ht="27" customHeight="1">
      <c r="A20" s="58">
        <v>16</v>
      </c>
      <c r="B20" s="59" t="s">
        <v>1096</v>
      </c>
      <c r="C20" s="58">
        <v>1</v>
      </c>
      <c r="D20" s="58" t="s">
        <v>1097</v>
      </c>
      <c r="E20" s="58" t="s">
        <v>344</v>
      </c>
      <c r="F20" s="66">
        <v>104319</v>
      </c>
      <c r="G20" s="67">
        <f t="shared" si="0"/>
        <v>22</v>
      </c>
      <c r="H20" s="62"/>
      <c r="I20" s="58">
        <v>16</v>
      </c>
      <c r="J20" s="63" t="s">
        <v>1144</v>
      </c>
      <c r="K20" s="64">
        <v>3</v>
      </c>
      <c r="L20" s="65" t="s">
        <v>343</v>
      </c>
      <c r="M20" s="65" t="s">
        <v>344</v>
      </c>
      <c r="N20" s="66">
        <v>94032</v>
      </c>
      <c r="O20" s="67">
        <f t="shared" si="1"/>
        <v>7</v>
      </c>
    </row>
    <row r="21" spans="1:15" ht="27" customHeight="1">
      <c r="A21" s="58">
        <v>17</v>
      </c>
      <c r="B21" s="59" t="s">
        <v>1098</v>
      </c>
      <c r="C21" s="58">
        <v>2</v>
      </c>
      <c r="D21" s="58" t="s">
        <v>1099</v>
      </c>
      <c r="E21" s="58" t="s">
        <v>642</v>
      </c>
      <c r="F21" s="66">
        <v>101070</v>
      </c>
      <c r="G21" s="67">
        <f t="shared" si="0"/>
        <v>9</v>
      </c>
      <c r="H21" s="62"/>
      <c r="I21" s="58">
        <v>17</v>
      </c>
      <c r="J21" s="63" t="s">
        <v>1145</v>
      </c>
      <c r="K21" s="64">
        <v>2</v>
      </c>
      <c r="L21" s="65" t="s">
        <v>360</v>
      </c>
      <c r="M21" s="65" t="s">
        <v>344</v>
      </c>
      <c r="N21" s="66">
        <v>95373</v>
      </c>
      <c r="O21" s="67">
        <f t="shared" si="1"/>
        <v>15</v>
      </c>
    </row>
    <row r="22" spans="1:15" ht="27" customHeight="1">
      <c r="A22" s="58">
        <v>18</v>
      </c>
      <c r="B22" s="59" t="s">
        <v>1100</v>
      </c>
      <c r="C22" s="58"/>
      <c r="D22" s="58" t="s">
        <v>1101</v>
      </c>
      <c r="E22" s="58" t="s">
        <v>1102</v>
      </c>
      <c r="F22" s="66">
        <v>110785</v>
      </c>
      <c r="G22" s="67">
        <f t="shared" si="0"/>
        <v>24</v>
      </c>
      <c r="H22" s="62"/>
      <c r="I22" s="58">
        <v>18</v>
      </c>
      <c r="J22" s="63" t="s">
        <v>1146</v>
      </c>
      <c r="K22" s="64">
        <v>1</v>
      </c>
      <c r="L22" s="65" t="s">
        <v>1147</v>
      </c>
      <c r="M22" s="65" t="s">
        <v>344</v>
      </c>
      <c r="N22" s="66">
        <v>94078</v>
      </c>
      <c r="O22" s="67">
        <f t="shared" si="1"/>
        <v>8</v>
      </c>
    </row>
    <row r="23" spans="1:15" ht="27" customHeight="1">
      <c r="A23" s="58">
        <v>19</v>
      </c>
      <c r="B23" s="68" t="s">
        <v>1103</v>
      </c>
      <c r="C23" s="69">
        <v>1</v>
      </c>
      <c r="D23" s="69" t="s">
        <v>1104</v>
      </c>
      <c r="E23" s="69" t="s">
        <v>729</v>
      </c>
      <c r="F23" s="66">
        <v>100188</v>
      </c>
      <c r="G23" s="67">
        <f t="shared" si="0"/>
        <v>6</v>
      </c>
      <c r="H23" s="62"/>
      <c r="I23" s="58">
        <v>19</v>
      </c>
      <c r="J23" s="59" t="s">
        <v>1148</v>
      </c>
      <c r="K23" s="58">
        <v>1</v>
      </c>
      <c r="L23" s="58" t="s">
        <v>1149</v>
      </c>
      <c r="M23" s="58" t="s">
        <v>344</v>
      </c>
      <c r="N23" s="66">
        <v>92270</v>
      </c>
      <c r="O23" s="67">
        <f t="shared" si="1"/>
        <v>1</v>
      </c>
    </row>
    <row r="24" spans="1:15" ht="27" customHeight="1">
      <c r="A24" s="58">
        <v>20</v>
      </c>
      <c r="B24" s="68" t="s">
        <v>1105</v>
      </c>
      <c r="C24" s="69">
        <v>1</v>
      </c>
      <c r="D24" s="69" t="s">
        <v>1106</v>
      </c>
      <c r="E24" s="69" t="s">
        <v>1067</v>
      </c>
      <c r="F24" s="66">
        <v>95939</v>
      </c>
      <c r="G24" s="67">
        <f t="shared" si="0"/>
        <v>3</v>
      </c>
      <c r="H24" s="62"/>
      <c r="I24" s="58">
        <v>20</v>
      </c>
      <c r="J24" s="68" t="s">
        <v>228</v>
      </c>
      <c r="K24" s="69">
        <v>3</v>
      </c>
      <c r="L24" s="69" t="s">
        <v>1150</v>
      </c>
      <c r="M24" s="69" t="s">
        <v>1109</v>
      </c>
      <c r="N24" s="66">
        <v>94095</v>
      </c>
      <c r="O24" s="67">
        <f t="shared" si="1"/>
        <v>9</v>
      </c>
    </row>
    <row r="25" spans="1:15" ht="27" customHeight="1">
      <c r="A25" s="58">
        <v>21</v>
      </c>
      <c r="B25" s="68" t="s">
        <v>1107</v>
      </c>
      <c r="C25" s="69">
        <v>1</v>
      </c>
      <c r="D25" s="69" t="s">
        <v>1108</v>
      </c>
      <c r="E25" s="69" t="s">
        <v>1109</v>
      </c>
      <c r="F25" s="66">
        <v>100157</v>
      </c>
      <c r="G25" s="67">
        <f t="shared" si="0"/>
        <v>5</v>
      </c>
      <c r="H25" s="62"/>
      <c r="I25" s="58">
        <v>21</v>
      </c>
      <c r="J25" s="68" t="s">
        <v>1151</v>
      </c>
      <c r="K25" s="69">
        <v>2</v>
      </c>
      <c r="L25" s="69" t="s">
        <v>369</v>
      </c>
      <c r="M25" s="69" t="s">
        <v>1109</v>
      </c>
      <c r="N25" s="66">
        <v>94502</v>
      </c>
      <c r="O25" s="67">
        <f t="shared" si="1"/>
        <v>10</v>
      </c>
    </row>
    <row r="26" spans="1:15" ht="27" customHeight="1">
      <c r="A26" s="58">
        <v>22</v>
      </c>
      <c r="B26" s="68" t="s">
        <v>1110</v>
      </c>
      <c r="C26" s="69">
        <v>1</v>
      </c>
      <c r="D26" s="69" t="s">
        <v>1111</v>
      </c>
      <c r="E26" s="69" t="s">
        <v>1109</v>
      </c>
      <c r="F26" s="66">
        <v>101116</v>
      </c>
      <c r="G26" s="67">
        <f t="shared" si="0"/>
        <v>10</v>
      </c>
      <c r="H26" s="62"/>
      <c r="I26" s="58">
        <v>22</v>
      </c>
      <c r="J26" s="59" t="s">
        <v>1152</v>
      </c>
      <c r="K26" s="58"/>
      <c r="L26" s="58" t="s">
        <v>1153</v>
      </c>
      <c r="M26" s="58" t="s">
        <v>490</v>
      </c>
      <c r="N26" s="66">
        <v>100772</v>
      </c>
      <c r="O26" s="67">
        <f t="shared" si="1"/>
        <v>21</v>
      </c>
    </row>
    <row r="27" spans="1:15" ht="27" customHeight="1">
      <c r="A27" s="58">
        <v>23</v>
      </c>
      <c r="B27" s="59" t="s">
        <v>1112</v>
      </c>
      <c r="C27" s="58">
        <v>2</v>
      </c>
      <c r="D27" s="58" t="s">
        <v>357</v>
      </c>
      <c r="E27" s="58" t="s">
        <v>344</v>
      </c>
      <c r="F27" s="66">
        <v>101052</v>
      </c>
      <c r="G27" s="67">
        <f t="shared" si="0"/>
        <v>8</v>
      </c>
      <c r="H27" s="62"/>
      <c r="I27" s="58">
        <v>23</v>
      </c>
      <c r="J27" s="59" t="s">
        <v>1154</v>
      </c>
      <c r="K27" s="58">
        <v>19</v>
      </c>
      <c r="L27" s="58" t="s">
        <v>435</v>
      </c>
      <c r="M27" s="58" t="s">
        <v>217</v>
      </c>
      <c r="N27" s="66">
        <v>111690</v>
      </c>
      <c r="O27" s="67">
        <f t="shared" si="1"/>
        <v>29</v>
      </c>
    </row>
    <row r="28" spans="1:15" ht="27" customHeight="1">
      <c r="A28" s="58">
        <v>24</v>
      </c>
      <c r="B28" s="59" t="s">
        <v>1113</v>
      </c>
      <c r="C28" s="58">
        <v>2</v>
      </c>
      <c r="D28" s="58" t="s">
        <v>358</v>
      </c>
      <c r="E28" s="58" t="s">
        <v>729</v>
      </c>
      <c r="F28" s="66">
        <v>102803</v>
      </c>
      <c r="G28" s="67">
        <f t="shared" si="0"/>
        <v>14</v>
      </c>
      <c r="H28" s="62"/>
      <c r="I28" s="58">
        <v>24</v>
      </c>
      <c r="J28" s="59" t="s">
        <v>1155</v>
      </c>
      <c r="K28" s="58">
        <v>2</v>
      </c>
      <c r="L28" s="58" t="s">
        <v>364</v>
      </c>
      <c r="M28" s="58" t="s">
        <v>740</v>
      </c>
      <c r="N28" s="66">
        <v>93355</v>
      </c>
      <c r="O28" s="67">
        <f t="shared" si="1"/>
        <v>4</v>
      </c>
    </row>
    <row r="29" spans="1:15" ht="27" customHeight="1">
      <c r="A29" s="58">
        <v>25</v>
      </c>
      <c r="B29" s="59" t="s">
        <v>1114</v>
      </c>
      <c r="C29" s="58">
        <v>2</v>
      </c>
      <c r="D29" s="58" t="s">
        <v>366</v>
      </c>
      <c r="E29" s="58" t="s">
        <v>729</v>
      </c>
      <c r="F29" s="66">
        <v>95803</v>
      </c>
      <c r="G29" s="67">
        <f t="shared" si="0"/>
        <v>2</v>
      </c>
      <c r="H29" s="62"/>
      <c r="I29" s="58">
        <v>25</v>
      </c>
      <c r="J29" s="59" t="s">
        <v>1156</v>
      </c>
      <c r="K29" s="58">
        <v>1</v>
      </c>
      <c r="L29" s="58" t="s">
        <v>1157</v>
      </c>
      <c r="M29" s="58" t="s">
        <v>260</v>
      </c>
      <c r="N29" s="66">
        <v>102331</v>
      </c>
      <c r="O29" s="67">
        <f t="shared" si="1"/>
        <v>25</v>
      </c>
    </row>
    <row r="30" spans="1:15" ht="27" customHeight="1">
      <c r="A30" s="58">
        <v>26</v>
      </c>
      <c r="B30" s="59" t="s">
        <v>1115</v>
      </c>
      <c r="C30" s="58">
        <v>3</v>
      </c>
      <c r="D30" s="58" t="s">
        <v>365</v>
      </c>
      <c r="E30" s="58" t="s">
        <v>344</v>
      </c>
      <c r="F30" s="66">
        <v>95061</v>
      </c>
      <c r="G30" s="67">
        <f t="shared" si="0"/>
        <v>1</v>
      </c>
      <c r="H30" s="62"/>
      <c r="I30" s="58">
        <v>26</v>
      </c>
      <c r="J30" s="63" t="s">
        <v>1158</v>
      </c>
      <c r="K30" s="64">
        <v>1</v>
      </c>
      <c r="L30" s="65" t="s">
        <v>1159</v>
      </c>
      <c r="M30" s="65" t="s">
        <v>1160</v>
      </c>
      <c r="N30" s="66">
        <v>93650</v>
      </c>
      <c r="O30" s="67">
        <f t="shared" si="1"/>
        <v>5</v>
      </c>
    </row>
    <row r="31" spans="1:15" ht="27" customHeight="1">
      <c r="A31" s="58">
        <v>27</v>
      </c>
      <c r="B31" s="59" t="s">
        <v>1116</v>
      </c>
      <c r="C31" s="58">
        <v>1</v>
      </c>
      <c r="D31" s="58" t="s">
        <v>1117</v>
      </c>
      <c r="E31" s="58" t="s">
        <v>344</v>
      </c>
      <c r="F31" s="66">
        <v>95968</v>
      </c>
      <c r="G31" s="67">
        <f t="shared" si="0"/>
        <v>4</v>
      </c>
      <c r="H31" s="62"/>
      <c r="I31" s="58">
        <v>27</v>
      </c>
      <c r="J31" s="59" t="s">
        <v>1161</v>
      </c>
      <c r="K31" s="58">
        <v>3</v>
      </c>
      <c r="L31" s="58" t="s">
        <v>224</v>
      </c>
      <c r="M31" s="58" t="s">
        <v>729</v>
      </c>
      <c r="N31" s="66">
        <v>93911</v>
      </c>
      <c r="O31" s="67">
        <f t="shared" si="1"/>
        <v>6</v>
      </c>
    </row>
    <row r="32" spans="1:15" ht="27" customHeight="1">
      <c r="A32" s="58">
        <v>28</v>
      </c>
      <c r="B32" s="59" t="s">
        <v>1118</v>
      </c>
      <c r="C32" s="58">
        <v>2</v>
      </c>
      <c r="D32" s="58" t="s">
        <v>368</v>
      </c>
      <c r="E32" s="58" t="s">
        <v>1109</v>
      </c>
      <c r="F32" s="66">
        <v>102339</v>
      </c>
      <c r="G32" s="67">
        <f t="shared" si="0"/>
        <v>13</v>
      </c>
      <c r="H32" s="62"/>
      <c r="I32" s="58">
        <v>28</v>
      </c>
      <c r="J32" s="59" t="s">
        <v>1162</v>
      </c>
      <c r="K32" s="58">
        <v>2</v>
      </c>
      <c r="L32" s="58" t="s">
        <v>389</v>
      </c>
      <c r="M32" s="58" t="s">
        <v>729</v>
      </c>
      <c r="N32" s="66">
        <v>100029</v>
      </c>
      <c r="O32" s="67">
        <f t="shared" si="1"/>
        <v>18</v>
      </c>
    </row>
    <row r="33" spans="1:15" ht="27" customHeight="1">
      <c r="A33" s="58">
        <v>29</v>
      </c>
      <c r="B33" s="63" t="s">
        <v>1119</v>
      </c>
      <c r="C33" s="64">
        <v>2</v>
      </c>
      <c r="D33" s="65" t="s">
        <v>367</v>
      </c>
      <c r="E33" s="65" t="s">
        <v>1109</v>
      </c>
      <c r="F33" s="66">
        <v>103575</v>
      </c>
      <c r="G33" s="67">
        <f t="shared" si="0"/>
        <v>17</v>
      </c>
      <c r="H33" s="62"/>
      <c r="I33" s="58">
        <v>29</v>
      </c>
      <c r="J33" s="59" t="s">
        <v>1163</v>
      </c>
      <c r="K33" s="58">
        <v>2</v>
      </c>
      <c r="L33" s="58" t="s">
        <v>359</v>
      </c>
      <c r="M33" s="58" t="s">
        <v>729</v>
      </c>
      <c r="N33" s="66">
        <v>102301</v>
      </c>
      <c r="O33" s="67">
        <f t="shared" si="1"/>
        <v>24</v>
      </c>
    </row>
    <row r="34" spans="1:15" ht="27" customHeight="1">
      <c r="A34" s="58">
        <v>30</v>
      </c>
      <c r="B34" s="63"/>
      <c r="C34" s="64"/>
      <c r="D34" s="65"/>
      <c r="E34" s="65"/>
      <c r="F34" s="66"/>
      <c r="G34" s="67" t="str">
        <f t="shared" si="0"/>
        <v>  </v>
      </c>
      <c r="H34" s="62"/>
      <c r="I34" s="58">
        <v>30</v>
      </c>
      <c r="J34" s="76" t="s">
        <v>1164</v>
      </c>
      <c r="K34" s="77">
        <v>2</v>
      </c>
      <c r="L34" s="78" t="s">
        <v>1165</v>
      </c>
      <c r="M34" s="78" t="s">
        <v>1067</v>
      </c>
      <c r="N34" s="174" t="s">
        <v>130</v>
      </c>
      <c r="O34" s="164" t="s">
        <v>149</v>
      </c>
    </row>
    <row r="35" spans="1:15" ht="25.5" customHeight="1">
      <c r="A35" s="58">
        <v>31</v>
      </c>
      <c r="B35" s="63"/>
      <c r="C35" s="64"/>
      <c r="D35" s="65"/>
      <c r="E35" s="65"/>
      <c r="F35" s="66"/>
      <c r="G35" s="67" t="str">
        <f t="shared" si="0"/>
        <v>  </v>
      </c>
      <c r="H35" s="62"/>
      <c r="I35" s="58">
        <v>31</v>
      </c>
      <c r="J35" s="76"/>
      <c r="K35" s="77"/>
      <c r="L35" s="78"/>
      <c r="M35" s="78"/>
      <c r="N35" s="79"/>
      <c r="O35" s="67"/>
    </row>
    <row r="36" spans="1:14" ht="24.75" customHeight="1">
      <c r="A36" s="318" t="s">
        <v>293</v>
      </c>
      <c r="B36" s="318"/>
      <c r="C36" s="29"/>
      <c r="D36" s="27"/>
      <c r="E36" s="27"/>
      <c r="F36" s="4"/>
      <c r="I36" s="318" t="s">
        <v>294</v>
      </c>
      <c r="J36" s="318"/>
      <c r="K36" s="29"/>
      <c r="L36" s="27"/>
      <c r="M36" s="27"/>
      <c r="N36" s="4"/>
    </row>
    <row r="37" spans="1:15" s="62" customFormat="1" ht="27" customHeight="1">
      <c r="A37" s="58" t="s">
        <v>371</v>
      </c>
      <c r="B37" s="59" t="s">
        <v>285</v>
      </c>
      <c r="C37" s="58" t="s">
        <v>210</v>
      </c>
      <c r="D37" s="58" t="s">
        <v>290</v>
      </c>
      <c r="E37" s="58" t="s">
        <v>286</v>
      </c>
      <c r="F37" s="60" t="s">
        <v>303</v>
      </c>
      <c r="G37" s="61" t="s">
        <v>304</v>
      </c>
      <c r="I37" s="58" t="s">
        <v>338</v>
      </c>
      <c r="J37" s="59" t="s">
        <v>285</v>
      </c>
      <c r="K37" s="58" t="s">
        <v>210</v>
      </c>
      <c r="L37" s="58" t="s">
        <v>290</v>
      </c>
      <c r="M37" s="58" t="s">
        <v>286</v>
      </c>
      <c r="N37" s="60" t="s">
        <v>303</v>
      </c>
      <c r="O37" s="61" t="s">
        <v>304</v>
      </c>
    </row>
    <row r="38" spans="1:15" s="62" customFormat="1" ht="27" customHeight="1">
      <c r="A38" s="58">
        <v>1</v>
      </c>
      <c r="B38" s="81" t="s">
        <v>1166</v>
      </c>
      <c r="C38" s="81">
        <v>2</v>
      </c>
      <c r="D38" s="58" t="s">
        <v>1167</v>
      </c>
      <c r="E38" s="58" t="s">
        <v>1067</v>
      </c>
      <c r="F38" s="66">
        <v>94055</v>
      </c>
      <c r="G38" s="67">
        <f>IF(ISBLANK(F38),"  ",RANK(F38,$F$38:$F$69,1))</f>
        <v>15</v>
      </c>
      <c r="I38" s="82">
        <v>1</v>
      </c>
      <c r="J38" s="65" t="s">
        <v>1220</v>
      </c>
      <c r="K38" s="77">
        <v>1</v>
      </c>
      <c r="L38" s="65" t="s">
        <v>1221</v>
      </c>
      <c r="M38" s="65" t="s">
        <v>1067</v>
      </c>
      <c r="N38" s="66">
        <v>94337</v>
      </c>
      <c r="O38" s="67">
        <f>IF(ISBLANK(N38),"  ",RANK(N38,$N$38:$N$69,1))</f>
        <v>24</v>
      </c>
    </row>
    <row r="39" spans="1:15" s="62" customFormat="1" ht="27" customHeight="1">
      <c r="A39" s="58">
        <v>2</v>
      </c>
      <c r="B39" s="69" t="s">
        <v>1168</v>
      </c>
      <c r="C39" s="83"/>
      <c r="D39" s="69" t="s">
        <v>1169</v>
      </c>
      <c r="E39" s="69" t="s">
        <v>1102</v>
      </c>
      <c r="F39" s="66">
        <v>94425</v>
      </c>
      <c r="G39" s="67">
        <f aca="true" t="shared" si="2" ref="G39:G69">IF(ISBLANK(F39),"  ",RANK(F39,$F$38:$F$69,1))</f>
        <v>20</v>
      </c>
      <c r="I39" s="82">
        <v>2</v>
      </c>
      <c r="J39" s="65" t="s">
        <v>1222</v>
      </c>
      <c r="K39" s="77">
        <v>1</v>
      </c>
      <c r="L39" s="65" t="s">
        <v>1223</v>
      </c>
      <c r="M39" s="65" t="s">
        <v>734</v>
      </c>
      <c r="N39" s="66">
        <v>91470</v>
      </c>
      <c r="O39" s="67">
        <f aca="true" t="shared" si="3" ref="O39:O69">IF(ISBLANK(N39),"  ",RANK(N39,$N$38:$N$69,1))</f>
        <v>11</v>
      </c>
    </row>
    <row r="40" spans="1:15" s="62" customFormat="1" ht="27" customHeight="1">
      <c r="A40" s="58">
        <v>3</v>
      </c>
      <c r="B40" s="69" t="s">
        <v>1170</v>
      </c>
      <c r="C40" s="83">
        <v>3</v>
      </c>
      <c r="D40" s="69" t="s">
        <v>222</v>
      </c>
      <c r="E40" s="69" t="s">
        <v>729</v>
      </c>
      <c r="F40" s="66">
        <v>92025</v>
      </c>
      <c r="G40" s="67">
        <f t="shared" si="2"/>
        <v>2</v>
      </c>
      <c r="I40" s="82">
        <v>3</v>
      </c>
      <c r="J40" s="65" t="s">
        <v>1224</v>
      </c>
      <c r="K40" s="77">
        <v>2</v>
      </c>
      <c r="L40" s="65" t="s">
        <v>340</v>
      </c>
      <c r="M40" s="65" t="s">
        <v>1109</v>
      </c>
      <c r="N40" s="66">
        <v>93532</v>
      </c>
      <c r="O40" s="67">
        <f t="shared" si="3"/>
        <v>20</v>
      </c>
    </row>
    <row r="41" spans="1:15" s="62" customFormat="1" ht="27" customHeight="1">
      <c r="A41" s="58">
        <v>4</v>
      </c>
      <c r="B41" s="69" t="s">
        <v>1171</v>
      </c>
      <c r="C41" s="83">
        <v>1</v>
      </c>
      <c r="D41" s="69" t="s">
        <v>1172</v>
      </c>
      <c r="E41" s="69" t="s">
        <v>737</v>
      </c>
      <c r="F41" s="66">
        <v>94358</v>
      </c>
      <c r="G41" s="67">
        <f t="shared" si="2"/>
        <v>19</v>
      </c>
      <c r="I41" s="82">
        <v>4</v>
      </c>
      <c r="J41" s="65" t="s">
        <v>1225</v>
      </c>
      <c r="K41" s="77">
        <v>3</v>
      </c>
      <c r="L41" s="65" t="s">
        <v>1226</v>
      </c>
      <c r="M41" s="65" t="s">
        <v>1227</v>
      </c>
      <c r="N41" s="173" t="s">
        <v>130</v>
      </c>
      <c r="O41" s="164" t="s">
        <v>172</v>
      </c>
    </row>
    <row r="42" spans="1:15" s="62" customFormat="1" ht="27" customHeight="1">
      <c r="A42" s="58">
        <v>5</v>
      </c>
      <c r="B42" s="69" t="s">
        <v>1173</v>
      </c>
      <c r="C42" s="83"/>
      <c r="D42" s="69" t="s">
        <v>1174</v>
      </c>
      <c r="E42" s="69" t="s">
        <v>1122</v>
      </c>
      <c r="F42" s="66">
        <v>101698</v>
      </c>
      <c r="G42" s="67">
        <f t="shared" si="2"/>
        <v>31</v>
      </c>
      <c r="I42" s="82">
        <v>5</v>
      </c>
      <c r="J42" s="65" t="s">
        <v>1228</v>
      </c>
      <c r="K42" s="77">
        <v>2</v>
      </c>
      <c r="L42" s="65" t="s">
        <v>1229</v>
      </c>
      <c r="M42" s="65" t="s">
        <v>1227</v>
      </c>
      <c r="N42" s="66">
        <v>92547</v>
      </c>
      <c r="O42" s="67">
        <f t="shared" si="3"/>
        <v>15</v>
      </c>
    </row>
    <row r="43" spans="1:15" s="62" customFormat="1" ht="27" customHeight="1">
      <c r="A43" s="58">
        <v>6</v>
      </c>
      <c r="B43" s="69" t="s">
        <v>1175</v>
      </c>
      <c r="C43" s="83">
        <v>3</v>
      </c>
      <c r="D43" s="69" t="s">
        <v>1176</v>
      </c>
      <c r="E43" s="69" t="s">
        <v>345</v>
      </c>
      <c r="F43" s="66">
        <v>94809</v>
      </c>
      <c r="G43" s="67">
        <f t="shared" si="2"/>
        <v>25</v>
      </c>
      <c r="I43" s="82">
        <v>6</v>
      </c>
      <c r="J43" s="65" t="s">
        <v>1230</v>
      </c>
      <c r="K43" s="77">
        <v>2</v>
      </c>
      <c r="L43" s="65" t="s">
        <v>1231</v>
      </c>
      <c r="M43" s="65" t="s">
        <v>1227</v>
      </c>
      <c r="N43" s="173" t="s">
        <v>130</v>
      </c>
      <c r="O43" s="164" t="s">
        <v>172</v>
      </c>
    </row>
    <row r="44" spans="1:15" s="62" customFormat="1" ht="27" customHeight="1">
      <c r="A44" s="58">
        <v>7</v>
      </c>
      <c r="B44" s="65" t="s">
        <v>1177</v>
      </c>
      <c r="C44" s="77">
        <v>1</v>
      </c>
      <c r="D44" s="65" t="s">
        <v>1178</v>
      </c>
      <c r="E44" s="65" t="s">
        <v>345</v>
      </c>
      <c r="F44" s="66">
        <v>93762</v>
      </c>
      <c r="G44" s="67">
        <f t="shared" si="2"/>
        <v>13</v>
      </c>
      <c r="I44" s="82">
        <v>7</v>
      </c>
      <c r="J44" s="65" t="s">
        <v>1232</v>
      </c>
      <c r="K44" s="77">
        <v>1</v>
      </c>
      <c r="L44" s="65" t="s">
        <v>1233</v>
      </c>
      <c r="M44" s="65" t="s">
        <v>1227</v>
      </c>
      <c r="N44" s="66">
        <v>93064</v>
      </c>
      <c r="O44" s="67">
        <f t="shared" si="3"/>
        <v>18</v>
      </c>
    </row>
    <row r="45" spans="1:15" s="62" customFormat="1" ht="27" customHeight="1">
      <c r="A45" s="58">
        <v>8</v>
      </c>
      <c r="B45" s="65" t="s">
        <v>1179</v>
      </c>
      <c r="C45" s="77">
        <v>1</v>
      </c>
      <c r="D45" s="65" t="s">
        <v>1180</v>
      </c>
      <c r="E45" s="65" t="s">
        <v>345</v>
      </c>
      <c r="F45" s="66">
        <v>95680</v>
      </c>
      <c r="G45" s="67">
        <f t="shared" si="2"/>
        <v>29</v>
      </c>
      <c r="I45" s="82">
        <v>8</v>
      </c>
      <c r="J45" s="69" t="s">
        <v>1234</v>
      </c>
      <c r="K45" s="83">
        <v>1</v>
      </c>
      <c r="L45" s="69" t="s">
        <v>1235</v>
      </c>
      <c r="M45" s="69" t="s">
        <v>1227</v>
      </c>
      <c r="N45" s="66">
        <v>93329</v>
      </c>
      <c r="O45" s="67">
        <f t="shared" si="3"/>
        <v>19</v>
      </c>
    </row>
    <row r="46" spans="1:15" s="62" customFormat="1" ht="27" customHeight="1">
      <c r="A46" s="58">
        <v>9</v>
      </c>
      <c r="B46" s="65" t="s">
        <v>1181</v>
      </c>
      <c r="C46" s="77">
        <v>1</v>
      </c>
      <c r="D46" s="65" t="s">
        <v>1182</v>
      </c>
      <c r="E46" s="65" t="s">
        <v>345</v>
      </c>
      <c r="F46" s="66">
        <v>94233</v>
      </c>
      <c r="G46" s="67">
        <f t="shared" si="2"/>
        <v>18</v>
      </c>
      <c r="I46" s="82">
        <v>9</v>
      </c>
      <c r="J46" s="69" t="s">
        <v>1236</v>
      </c>
      <c r="K46" s="83">
        <v>3</v>
      </c>
      <c r="L46" s="69" t="s">
        <v>223</v>
      </c>
      <c r="M46" s="69" t="s">
        <v>729</v>
      </c>
      <c r="N46" s="173" t="s">
        <v>130</v>
      </c>
      <c r="O46" s="164" t="s">
        <v>172</v>
      </c>
    </row>
    <row r="47" spans="1:15" s="62" customFormat="1" ht="27" customHeight="1">
      <c r="A47" s="58">
        <v>10</v>
      </c>
      <c r="B47" s="69" t="s">
        <v>1183</v>
      </c>
      <c r="C47" s="83">
        <v>3</v>
      </c>
      <c r="D47" s="69" t="s">
        <v>1184</v>
      </c>
      <c r="E47" s="69" t="s">
        <v>1067</v>
      </c>
      <c r="F47" s="66">
        <v>93519</v>
      </c>
      <c r="G47" s="67">
        <f t="shared" si="2"/>
        <v>11</v>
      </c>
      <c r="I47" s="82">
        <v>10</v>
      </c>
      <c r="J47" s="58" t="s">
        <v>1237</v>
      </c>
      <c r="K47" s="81">
        <v>15</v>
      </c>
      <c r="L47" s="58" t="s">
        <v>1238</v>
      </c>
      <c r="M47" s="58" t="s">
        <v>1239</v>
      </c>
      <c r="N47" s="66">
        <v>91016</v>
      </c>
      <c r="O47" s="67">
        <f t="shared" si="3"/>
        <v>6</v>
      </c>
    </row>
    <row r="48" spans="1:15" s="62" customFormat="1" ht="27" customHeight="1">
      <c r="A48" s="58">
        <v>11</v>
      </c>
      <c r="B48" s="69" t="s">
        <v>1185</v>
      </c>
      <c r="C48" s="83">
        <v>2</v>
      </c>
      <c r="D48" s="69" t="s">
        <v>1186</v>
      </c>
      <c r="E48" s="69" t="s">
        <v>235</v>
      </c>
      <c r="F48" s="66">
        <v>94630</v>
      </c>
      <c r="G48" s="67">
        <f t="shared" si="2"/>
        <v>23</v>
      </c>
      <c r="I48" s="82">
        <v>11</v>
      </c>
      <c r="J48" s="69" t="s">
        <v>1240</v>
      </c>
      <c r="K48" s="83">
        <v>2</v>
      </c>
      <c r="L48" s="69" t="s">
        <v>1241</v>
      </c>
      <c r="M48" s="69" t="s">
        <v>1067</v>
      </c>
      <c r="N48" s="173" t="s">
        <v>130</v>
      </c>
      <c r="O48" s="164" t="s">
        <v>172</v>
      </c>
    </row>
    <row r="49" spans="1:15" s="62" customFormat="1" ht="27" customHeight="1">
      <c r="A49" s="58">
        <v>12</v>
      </c>
      <c r="B49" s="65" t="s">
        <v>1187</v>
      </c>
      <c r="C49" s="77">
        <v>1</v>
      </c>
      <c r="D49" s="65" t="s">
        <v>1188</v>
      </c>
      <c r="E49" s="65" t="s">
        <v>235</v>
      </c>
      <c r="F49" s="66">
        <v>94471</v>
      </c>
      <c r="G49" s="67">
        <f t="shared" si="2"/>
        <v>21</v>
      </c>
      <c r="I49" s="82">
        <v>12</v>
      </c>
      <c r="J49" s="69" t="s">
        <v>1242</v>
      </c>
      <c r="K49" s="83">
        <v>3</v>
      </c>
      <c r="L49" s="69" t="s">
        <v>1243</v>
      </c>
      <c r="M49" s="69" t="s">
        <v>1067</v>
      </c>
      <c r="N49" s="66">
        <v>91192</v>
      </c>
      <c r="O49" s="67">
        <f t="shared" si="3"/>
        <v>8</v>
      </c>
    </row>
    <row r="50" spans="1:15" s="62" customFormat="1" ht="27" customHeight="1">
      <c r="A50" s="58">
        <v>13</v>
      </c>
      <c r="B50" s="65" t="s">
        <v>1189</v>
      </c>
      <c r="C50" s="77">
        <v>1</v>
      </c>
      <c r="D50" s="65" t="s">
        <v>1190</v>
      </c>
      <c r="E50" s="65" t="s">
        <v>235</v>
      </c>
      <c r="F50" s="66">
        <v>94683</v>
      </c>
      <c r="G50" s="67">
        <f t="shared" si="2"/>
        <v>24</v>
      </c>
      <c r="I50" s="82">
        <v>13</v>
      </c>
      <c r="J50" s="65" t="s">
        <v>1244</v>
      </c>
      <c r="K50" s="77"/>
      <c r="L50" s="65" t="s">
        <v>1245</v>
      </c>
      <c r="M50" s="65" t="s">
        <v>1246</v>
      </c>
      <c r="N50" s="66">
        <v>92844</v>
      </c>
      <c r="O50" s="67">
        <f t="shared" si="3"/>
        <v>17</v>
      </c>
    </row>
    <row r="51" spans="1:15" s="62" customFormat="1" ht="27" customHeight="1">
      <c r="A51" s="58">
        <v>14</v>
      </c>
      <c r="B51" s="65" t="s">
        <v>1191</v>
      </c>
      <c r="C51" s="77">
        <v>2</v>
      </c>
      <c r="D51" s="65" t="s">
        <v>374</v>
      </c>
      <c r="E51" s="65" t="s">
        <v>344</v>
      </c>
      <c r="F51" s="66">
        <v>95137</v>
      </c>
      <c r="G51" s="67">
        <f t="shared" si="2"/>
        <v>26</v>
      </c>
      <c r="I51" s="82">
        <v>14</v>
      </c>
      <c r="J51" s="69" t="s">
        <v>1247</v>
      </c>
      <c r="K51" s="83">
        <v>1</v>
      </c>
      <c r="L51" s="69" t="s">
        <v>1248</v>
      </c>
      <c r="M51" s="69" t="s">
        <v>734</v>
      </c>
      <c r="N51" s="66">
        <v>90472</v>
      </c>
      <c r="O51" s="67">
        <f t="shared" si="3"/>
        <v>5</v>
      </c>
    </row>
    <row r="52" spans="1:15" s="62" customFormat="1" ht="27" customHeight="1">
      <c r="A52" s="58">
        <v>15</v>
      </c>
      <c r="B52" s="65" t="s">
        <v>1192</v>
      </c>
      <c r="C52" s="77"/>
      <c r="D52" s="65" t="s">
        <v>1193</v>
      </c>
      <c r="E52" s="65" t="s">
        <v>490</v>
      </c>
      <c r="F52" s="66">
        <v>92170</v>
      </c>
      <c r="G52" s="67">
        <f t="shared" si="2"/>
        <v>3</v>
      </c>
      <c r="I52" s="82">
        <v>15</v>
      </c>
      <c r="J52" s="69" t="s">
        <v>341</v>
      </c>
      <c r="K52" s="83">
        <v>3</v>
      </c>
      <c r="L52" s="69" t="s">
        <v>342</v>
      </c>
      <c r="M52" s="69" t="s">
        <v>734</v>
      </c>
      <c r="N52" s="66">
        <v>85881</v>
      </c>
      <c r="O52" s="67">
        <f t="shared" si="3"/>
        <v>2</v>
      </c>
    </row>
    <row r="53" spans="1:15" s="62" customFormat="1" ht="27" customHeight="1">
      <c r="A53" s="58">
        <v>16</v>
      </c>
      <c r="B53" s="65" t="s">
        <v>1194</v>
      </c>
      <c r="C53" s="77">
        <v>2</v>
      </c>
      <c r="D53" s="65" t="s">
        <v>1195</v>
      </c>
      <c r="E53" s="65" t="s">
        <v>260</v>
      </c>
      <c r="F53" s="66">
        <v>94509</v>
      </c>
      <c r="G53" s="67">
        <f t="shared" si="2"/>
        <v>22</v>
      </c>
      <c r="I53" s="82">
        <v>16</v>
      </c>
      <c r="J53" s="65" t="s">
        <v>378</v>
      </c>
      <c r="K53" s="77">
        <v>3</v>
      </c>
      <c r="L53" s="65" t="s">
        <v>379</v>
      </c>
      <c r="M53" s="65" t="s">
        <v>734</v>
      </c>
      <c r="N53" s="66">
        <v>85628</v>
      </c>
      <c r="O53" s="67">
        <f t="shared" si="3"/>
        <v>1</v>
      </c>
    </row>
    <row r="54" spans="1:15" s="62" customFormat="1" ht="27" customHeight="1">
      <c r="A54" s="58">
        <v>17</v>
      </c>
      <c r="B54" s="65" t="s">
        <v>1196</v>
      </c>
      <c r="C54" s="77">
        <v>1</v>
      </c>
      <c r="D54" s="65" t="s">
        <v>1197</v>
      </c>
      <c r="E54" s="65" t="s">
        <v>260</v>
      </c>
      <c r="F54" s="66">
        <v>95662</v>
      </c>
      <c r="G54" s="67">
        <f t="shared" si="2"/>
        <v>28</v>
      </c>
      <c r="I54" s="82">
        <v>17</v>
      </c>
      <c r="J54" s="65" t="s">
        <v>1249</v>
      </c>
      <c r="K54" s="77">
        <v>2</v>
      </c>
      <c r="L54" s="65" t="s">
        <v>1250</v>
      </c>
      <c r="M54" s="65" t="s">
        <v>1067</v>
      </c>
      <c r="N54" s="66">
        <v>94671</v>
      </c>
      <c r="O54" s="67">
        <f t="shared" si="3"/>
        <v>26</v>
      </c>
    </row>
    <row r="55" spans="1:15" s="62" customFormat="1" ht="27" customHeight="1">
      <c r="A55" s="58">
        <v>18</v>
      </c>
      <c r="B55" s="65" t="s">
        <v>1198</v>
      </c>
      <c r="C55" s="77">
        <v>3</v>
      </c>
      <c r="D55" s="65" t="s">
        <v>1199</v>
      </c>
      <c r="E55" s="65" t="s">
        <v>729</v>
      </c>
      <c r="F55" s="66">
        <v>92237</v>
      </c>
      <c r="G55" s="67">
        <f t="shared" si="2"/>
        <v>4</v>
      </c>
      <c r="I55" s="82">
        <v>18</v>
      </c>
      <c r="J55" s="65" t="s">
        <v>1251</v>
      </c>
      <c r="K55" s="77">
        <v>3</v>
      </c>
      <c r="L55" s="65" t="s">
        <v>1252</v>
      </c>
      <c r="M55" s="65" t="s">
        <v>345</v>
      </c>
      <c r="N55" s="66">
        <v>85992</v>
      </c>
      <c r="O55" s="67">
        <f t="shared" si="3"/>
        <v>3</v>
      </c>
    </row>
    <row r="56" spans="1:15" s="62" customFormat="1" ht="27" customHeight="1">
      <c r="A56" s="58">
        <v>19</v>
      </c>
      <c r="B56" s="65" t="s">
        <v>1200</v>
      </c>
      <c r="C56" s="77">
        <v>3</v>
      </c>
      <c r="D56" s="65" t="s">
        <v>221</v>
      </c>
      <c r="E56" s="65" t="s">
        <v>729</v>
      </c>
      <c r="F56" s="66">
        <v>92437</v>
      </c>
      <c r="G56" s="67">
        <f t="shared" si="2"/>
        <v>6</v>
      </c>
      <c r="I56" s="82">
        <v>19</v>
      </c>
      <c r="J56" s="65" t="s">
        <v>346</v>
      </c>
      <c r="K56" s="77">
        <v>2</v>
      </c>
      <c r="L56" s="65" t="s">
        <v>1253</v>
      </c>
      <c r="M56" s="65" t="s">
        <v>345</v>
      </c>
      <c r="N56" s="66">
        <v>93955</v>
      </c>
      <c r="O56" s="67">
        <f t="shared" si="3"/>
        <v>23</v>
      </c>
    </row>
    <row r="57" spans="1:15" s="62" customFormat="1" ht="27" customHeight="1">
      <c r="A57" s="58">
        <v>20</v>
      </c>
      <c r="B57" s="65" t="s">
        <v>1201</v>
      </c>
      <c r="C57" s="77">
        <v>21</v>
      </c>
      <c r="D57" s="65" t="s">
        <v>1202</v>
      </c>
      <c r="E57" s="65" t="s">
        <v>1203</v>
      </c>
      <c r="F57" s="66">
        <v>95193</v>
      </c>
      <c r="G57" s="67">
        <f t="shared" si="2"/>
        <v>27</v>
      </c>
      <c r="I57" s="82">
        <v>20</v>
      </c>
      <c r="J57" s="65" t="s">
        <v>1254</v>
      </c>
      <c r="K57" s="77">
        <v>3</v>
      </c>
      <c r="L57" s="65" t="s">
        <v>336</v>
      </c>
      <c r="M57" s="65" t="s">
        <v>326</v>
      </c>
      <c r="N57" s="173" t="s">
        <v>130</v>
      </c>
      <c r="O57" s="164" t="s">
        <v>172</v>
      </c>
    </row>
    <row r="58" spans="1:15" s="62" customFormat="1" ht="27" customHeight="1">
      <c r="A58" s="58">
        <v>21</v>
      </c>
      <c r="B58" s="69" t="s">
        <v>387</v>
      </c>
      <c r="C58" s="83">
        <v>2</v>
      </c>
      <c r="D58" s="69" t="s">
        <v>388</v>
      </c>
      <c r="E58" s="69" t="s">
        <v>734</v>
      </c>
      <c r="F58" s="66">
        <v>94133</v>
      </c>
      <c r="G58" s="67">
        <f t="shared" si="2"/>
        <v>17</v>
      </c>
      <c r="I58" s="82">
        <v>21</v>
      </c>
      <c r="J58" s="65" t="s">
        <v>1255</v>
      </c>
      <c r="K58" s="77">
        <v>2</v>
      </c>
      <c r="L58" s="65" t="s">
        <v>1256</v>
      </c>
      <c r="M58" s="65" t="s">
        <v>326</v>
      </c>
      <c r="N58" s="66">
        <v>92721</v>
      </c>
      <c r="O58" s="67">
        <f t="shared" si="3"/>
        <v>16</v>
      </c>
    </row>
    <row r="59" spans="1:15" s="62" customFormat="1" ht="27" customHeight="1">
      <c r="A59" s="58">
        <v>22</v>
      </c>
      <c r="B59" s="69" t="s">
        <v>372</v>
      </c>
      <c r="C59" s="83">
        <v>2</v>
      </c>
      <c r="D59" s="69" t="s">
        <v>373</v>
      </c>
      <c r="E59" s="69" t="s">
        <v>734</v>
      </c>
      <c r="F59" s="66">
        <v>94060</v>
      </c>
      <c r="G59" s="67">
        <f t="shared" si="2"/>
        <v>16</v>
      </c>
      <c r="I59" s="82">
        <v>22</v>
      </c>
      <c r="J59" s="65" t="s">
        <v>1257</v>
      </c>
      <c r="K59" s="77">
        <v>1</v>
      </c>
      <c r="L59" s="65" t="s">
        <v>1258</v>
      </c>
      <c r="M59" s="65" t="s">
        <v>326</v>
      </c>
      <c r="N59" s="66">
        <v>90263</v>
      </c>
      <c r="O59" s="67">
        <f t="shared" si="3"/>
        <v>4</v>
      </c>
    </row>
    <row r="60" spans="1:15" s="62" customFormat="1" ht="27" customHeight="1">
      <c r="A60" s="58">
        <v>23</v>
      </c>
      <c r="B60" s="69" t="s">
        <v>1204</v>
      </c>
      <c r="C60" s="83">
        <v>1</v>
      </c>
      <c r="D60" s="69" t="s">
        <v>1205</v>
      </c>
      <c r="E60" s="69" t="s">
        <v>1067</v>
      </c>
      <c r="F60" s="66">
        <v>92493</v>
      </c>
      <c r="G60" s="67">
        <f t="shared" si="2"/>
        <v>7</v>
      </c>
      <c r="I60" s="82">
        <v>23</v>
      </c>
      <c r="J60" s="65" t="s">
        <v>1259</v>
      </c>
      <c r="K60" s="77">
        <v>3</v>
      </c>
      <c r="L60" s="65" t="s">
        <v>229</v>
      </c>
      <c r="M60" s="65" t="s">
        <v>235</v>
      </c>
      <c r="N60" s="66">
        <v>93620</v>
      </c>
      <c r="O60" s="67">
        <f t="shared" si="3"/>
        <v>21</v>
      </c>
    </row>
    <row r="61" spans="1:15" s="62" customFormat="1" ht="27" customHeight="1">
      <c r="A61" s="58">
        <v>24</v>
      </c>
      <c r="B61" s="69" t="s">
        <v>347</v>
      </c>
      <c r="C61" s="83">
        <v>2</v>
      </c>
      <c r="D61" s="69" t="s">
        <v>348</v>
      </c>
      <c r="E61" s="69" t="s">
        <v>734</v>
      </c>
      <c r="F61" s="66">
        <v>93250</v>
      </c>
      <c r="G61" s="67">
        <f t="shared" si="2"/>
        <v>10</v>
      </c>
      <c r="I61" s="82">
        <v>24</v>
      </c>
      <c r="J61" s="65" t="s">
        <v>1260</v>
      </c>
      <c r="K61" s="77">
        <v>1</v>
      </c>
      <c r="L61" s="65" t="s">
        <v>1261</v>
      </c>
      <c r="M61" s="65" t="s">
        <v>1109</v>
      </c>
      <c r="N61" s="66">
        <v>91133</v>
      </c>
      <c r="O61" s="67">
        <f t="shared" si="3"/>
        <v>7</v>
      </c>
    </row>
    <row r="62" spans="1:15" s="62" customFormat="1" ht="27" customHeight="1">
      <c r="A62" s="58">
        <v>25</v>
      </c>
      <c r="B62" s="69" t="s">
        <v>1206</v>
      </c>
      <c r="C62" s="83">
        <v>1</v>
      </c>
      <c r="D62" s="69" t="s">
        <v>1207</v>
      </c>
      <c r="E62" s="69" t="s">
        <v>1109</v>
      </c>
      <c r="F62" s="66">
        <v>93763</v>
      </c>
      <c r="G62" s="67">
        <f t="shared" si="2"/>
        <v>14</v>
      </c>
      <c r="I62" s="82">
        <v>25</v>
      </c>
      <c r="J62" s="65" t="s">
        <v>1262</v>
      </c>
      <c r="K62" s="77">
        <v>1</v>
      </c>
      <c r="L62" s="65" t="s">
        <v>1263</v>
      </c>
      <c r="M62" s="65" t="s">
        <v>1227</v>
      </c>
      <c r="N62" s="66">
        <v>91359</v>
      </c>
      <c r="O62" s="67">
        <f t="shared" si="3"/>
        <v>9</v>
      </c>
    </row>
    <row r="63" spans="1:15" s="62" customFormat="1" ht="27" customHeight="1">
      <c r="A63" s="58">
        <v>26</v>
      </c>
      <c r="B63" s="65" t="s">
        <v>1208</v>
      </c>
      <c r="C63" s="77"/>
      <c r="D63" s="65" t="s">
        <v>1209</v>
      </c>
      <c r="E63" s="65" t="s">
        <v>490</v>
      </c>
      <c r="F63" s="66">
        <v>91314</v>
      </c>
      <c r="G63" s="67">
        <f t="shared" si="2"/>
        <v>1</v>
      </c>
      <c r="I63" s="82">
        <v>26</v>
      </c>
      <c r="J63" s="65" t="s">
        <v>1264</v>
      </c>
      <c r="K63" s="77">
        <v>28</v>
      </c>
      <c r="L63" s="65" t="s">
        <v>1265</v>
      </c>
      <c r="M63" s="65" t="s">
        <v>370</v>
      </c>
      <c r="N63" s="66">
        <v>91403</v>
      </c>
      <c r="O63" s="67">
        <f t="shared" si="3"/>
        <v>10</v>
      </c>
    </row>
    <row r="64" spans="1:15" s="62" customFormat="1" ht="27" customHeight="1">
      <c r="A64" s="58">
        <v>27</v>
      </c>
      <c r="B64" s="65" t="s">
        <v>1210</v>
      </c>
      <c r="C64" s="77"/>
      <c r="D64" s="65" t="s">
        <v>1211</v>
      </c>
      <c r="E64" s="65" t="s">
        <v>490</v>
      </c>
      <c r="F64" s="66">
        <v>102665</v>
      </c>
      <c r="G64" s="67">
        <f t="shared" si="2"/>
        <v>32</v>
      </c>
      <c r="I64" s="82">
        <v>27</v>
      </c>
      <c r="J64" s="84" t="s">
        <v>1266</v>
      </c>
      <c r="K64" s="85">
        <v>2</v>
      </c>
      <c r="L64" s="86" t="s">
        <v>349</v>
      </c>
      <c r="M64" s="86" t="s">
        <v>740</v>
      </c>
      <c r="N64" s="66">
        <v>101450</v>
      </c>
      <c r="O64" s="67">
        <f t="shared" si="3"/>
        <v>27</v>
      </c>
    </row>
    <row r="65" spans="1:15" s="62" customFormat="1" ht="27" customHeight="1">
      <c r="A65" s="58">
        <v>28</v>
      </c>
      <c r="B65" s="59" t="s">
        <v>1212</v>
      </c>
      <c r="C65" s="58">
        <v>2</v>
      </c>
      <c r="D65" s="58" t="s">
        <v>352</v>
      </c>
      <c r="E65" s="58" t="s">
        <v>740</v>
      </c>
      <c r="F65" s="66">
        <v>92252</v>
      </c>
      <c r="G65" s="67">
        <f t="shared" si="2"/>
        <v>5</v>
      </c>
      <c r="I65" s="82">
        <v>28</v>
      </c>
      <c r="J65" s="65" t="s">
        <v>1267</v>
      </c>
      <c r="K65" s="77">
        <v>1</v>
      </c>
      <c r="L65" s="65" t="s">
        <v>1268</v>
      </c>
      <c r="M65" s="65" t="s">
        <v>740</v>
      </c>
      <c r="N65" s="66">
        <v>91753</v>
      </c>
      <c r="O65" s="67">
        <f t="shared" si="3"/>
        <v>13</v>
      </c>
    </row>
    <row r="66" spans="1:15" s="62" customFormat="1" ht="27" customHeight="1">
      <c r="A66" s="58">
        <v>29</v>
      </c>
      <c r="B66" s="59" t="s">
        <v>1213</v>
      </c>
      <c r="C66" s="58">
        <v>2</v>
      </c>
      <c r="D66" s="58" t="s">
        <v>351</v>
      </c>
      <c r="E66" s="58" t="s">
        <v>729</v>
      </c>
      <c r="F66" s="66">
        <v>92719</v>
      </c>
      <c r="G66" s="67">
        <f t="shared" si="2"/>
        <v>8</v>
      </c>
      <c r="I66" s="82">
        <v>29</v>
      </c>
      <c r="J66" s="69" t="s">
        <v>1269</v>
      </c>
      <c r="K66" s="83">
        <v>2</v>
      </c>
      <c r="L66" s="69" t="s">
        <v>1270</v>
      </c>
      <c r="M66" s="69" t="s">
        <v>260</v>
      </c>
      <c r="N66" s="66">
        <v>91609</v>
      </c>
      <c r="O66" s="67">
        <f t="shared" si="3"/>
        <v>12</v>
      </c>
    </row>
    <row r="67" spans="1:15" s="62" customFormat="1" ht="27" customHeight="1">
      <c r="A67" s="58">
        <v>30</v>
      </c>
      <c r="B67" s="59" t="s">
        <v>1214</v>
      </c>
      <c r="C67" s="58">
        <v>3</v>
      </c>
      <c r="D67" s="58" t="s">
        <v>232</v>
      </c>
      <c r="E67" s="58" t="s">
        <v>235</v>
      </c>
      <c r="F67" s="87">
        <v>92903</v>
      </c>
      <c r="G67" s="67">
        <f t="shared" si="2"/>
        <v>9</v>
      </c>
      <c r="I67" s="82">
        <v>30</v>
      </c>
      <c r="J67" s="58" t="s">
        <v>1271</v>
      </c>
      <c r="K67" s="81">
        <v>2</v>
      </c>
      <c r="L67" s="58" t="s">
        <v>1272</v>
      </c>
      <c r="M67" s="58" t="s">
        <v>260</v>
      </c>
      <c r="N67" s="66">
        <v>93640</v>
      </c>
      <c r="O67" s="67">
        <f t="shared" si="3"/>
        <v>22</v>
      </c>
    </row>
    <row r="68" spans="1:15" s="62" customFormat="1" ht="27" customHeight="1">
      <c r="A68" s="58">
        <v>31</v>
      </c>
      <c r="B68" s="59" t="s">
        <v>1215</v>
      </c>
      <c r="C68" s="58">
        <v>1</v>
      </c>
      <c r="D68" s="58" t="s">
        <v>1216</v>
      </c>
      <c r="E68" s="58" t="s">
        <v>235</v>
      </c>
      <c r="F68" s="87">
        <v>93712</v>
      </c>
      <c r="G68" s="67">
        <f t="shared" si="2"/>
        <v>12</v>
      </c>
      <c r="I68" s="82">
        <v>31</v>
      </c>
      <c r="J68" s="58" t="s">
        <v>1273</v>
      </c>
      <c r="K68" s="81">
        <v>2</v>
      </c>
      <c r="L68" s="58" t="s">
        <v>1274</v>
      </c>
      <c r="M68" s="58" t="s">
        <v>260</v>
      </c>
      <c r="N68" s="66">
        <v>91882</v>
      </c>
      <c r="O68" s="67">
        <f t="shared" si="3"/>
        <v>14</v>
      </c>
    </row>
    <row r="69" spans="1:15" s="62" customFormat="1" ht="27" customHeight="1">
      <c r="A69" s="58">
        <v>32</v>
      </c>
      <c r="B69" s="59" t="s">
        <v>1217</v>
      </c>
      <c r="C69" s="58">
        <v>35</v>
      </c>
      <c r="D69" s="58" t="s">
        <v>1218</v>
      </c>
      <c r="E69" s="58" t="s">
        <v>1219</v>
      </c>
      <c r="F69" s="87">
        <v>100832</v>
      </c>
      <c r="G69" s="67">
        <f t="shared" si="2"/>
        <v>30</v>
      </c>
      <c r="I69" s="82">
        <v>32</v>
      </c>
      <c r="J69" s="69" t="s">
        <v>1275</v>
      </c>
      <c r="K69" s="83">
        <v>3</v>
      </c>
      <c r="L69" s="69" t="s">
        <v>220</v>
      </c>
      <c r="M69" s="69" t="s">
        <v>729</v>
      </c>
      <c r="N69" s="66">
        <v>94563</v>
      </c>
      <c r="O69" s="67">
        <f t="shared" si="3"/>
        <v>25</v>
      </c>
    </row>
    <row r="70" spans="1:14" ht="24.75" customHeight="1">
      <c r="A70" s="30"/>
      <c r="B70" s="37"/>
      <c r="C70" s="30"/>
      <c r="D70" s="30"/>
      <c r="E70" s="30"/>
      <c r="F70" s="45"/>
      <c r="G70" s="5"/>
      <c r="J70" s="28"/>
      <c r="K70" s="12"/>
      <c r="L70" s="28"/>
      <c r="M70" s="28"/>
      <c r="N70" s="6"/>
    </row>
    <row r="71" spans="1:14" ht="24.75" customHeight="1">
      <c r="A71" s="318" t="s">
        <v>295</v>
      </c>
      <c r="B71" s="318"/>
      <c r="C71" s="34"/>
      <c r="D71" s="32"/>
      <c r="E71" s="32"/>
      <c r="F71" s="1"/>
      <c r="I71" s="318" t="s">
        <v>296</v>
      </c>
      <c r="J71" s="318"/>
      <c r="N71" s="1"/>
    </row>
    <row r="72" spans="1:15" s="62" customFormat="1" ht="27" customHeight="1">
      <c r="A72" s="58" t="s">
        <v>390</v>
      </c>
      <c r="B72" s="59" t="s">
        <v>285</v>
      </c>
      <c r="C72" s="58" t="s">
        <v>210</v>
      </c>
      <c r="D72" s="58" t="s">
        <v>290</v>
      </c>
      <c r="E72" s="58" t="s">
        <v>286</v>
      </c>
      <c r="F72" s="60" t="s">
        <v>303</v>
      </c>
      <c r="G72" s="61" t="s">
        <v>304</v>
      </c>
      <c r="I72" s="58" t="s">
        <v>338</v>
      </c>
      <c r="J72" s="59" t="s">
        <v>285</v>
      </c>
      <c r="K72" s="58" t="s">
        <v>210</v>
      </c>
      <c r="L72" s="58" t="s">
        <v>290</v>
      </c>
      <c r="M72" s="58" t="s">
        <v>286</v>
      </c>
      <c r="N72" s="60" t="s">
        <v>303</v>
      </c>
      <c r="O72" s="61" t="s">
        <v>304</v>
      </c>
    </row>
    <row r="73" spans="1:15" s="62" customFormat="1" ht="27" customHeight="1">
      <c r="A73" s="58">
        <v>1</v>
      </c>
      <c r="B73" s="68" t="s">
        <v>1276</v>
      </c>
      <c r="C73" s="69">
        <v>1</v>
      </c>
      <c r="D73" s="69" t="s">
        <v>1277</v>
      </c>
      <c r="E73" s="69" t="s">
        <v>734</v>
      </c>
      <c r="F73" s="175">
        <v>85901</v>
      </c>
      <c r="G73" s="113">
        <f>IF(ISBLANK(F73),"  ",RANK(F73,$F$73:$F$104,1))</f>
        <v>4</v>
      </c>
      <c r="I73" s="58">
        <v>1</v>
      </c>
      <c r="J73" s="63" t="s">
        <v>1327</v>
      </c>
      <c r="K73" s="64">
        <v>4</v>
      </c>
      <c r="L73" s="65" t="s">
        <v>1328</v>
      </c>
      <c r="M73" s="65" t="s">
        <v>325</v>
      </c>
      <c r="N73" s="175">
        <v>85653</v>
      </c>
      <c r="O73" s="113">
        <f>IF(ISBLANK(N73),"  ",RANK(N73,$N$73:$N$104,1))</f>
        <v>4</v>
      </c>
    </row>
    <row r="74" spans="1:15" s="62" customFormat="1" ht="27" customHeight="1">
      <c r="A74" s="58">
        <v>2</v>
      </c>
      <c r="B74" s="68" t="s">
        <v>1278</v>
      </c>
      <c r="C74" s="69">
        <v>1</v>
      </c>
      <c r="D74" s="69" t="s">
        <v>1279</v>
      </c>
      <c r="E74" s="69" t="s">
        <v>325</v>
      </c>
      <c r="F74" s="175">
        <v>90846</v>
      </c>
      <c r="G74" s="113">
        <f aca="true" t="shared" si="4" ref="G74:G104">IF(ISBLANK(F74),"  ",RANK(F74,$F$73:$F$104,1))</f>
        <v>9</v>
      </c>
      <c r="I74" s="58">
        <v>2</v>
      </c>
      <c r="J74" s="68" t="s">
        <v>433</v>
      </c>
      <c r="K74" s="69">
        <v>3</v>
      </c>
      <c r="L74" s="69" t="s">
        <v>225</v>
      </c>
      <c r="M74" s="69" t="s">
        <v>325</v>
      </c>
      <c r="N74" s="172" t="s">
        <v>130</v>
      </c>
      <c r="O74" s="142" t="s">
        <v>149</v>
      </c>
    </row>
    <row r="75" spans="1:15" s="62" customFormat="1" ht="27" customHeight="1">
      <c r="A75" s="58">
        <v>3</v>
      </c>
      <c r="B75" s="68" t="s">
        <v>1280</v>
      </c>
      <c r="C75" s="69">
        <v>2</v>
      </c>
      <c r="D75" s="69" t="s">
        <v>1281</v>
      </c>
      <c r="E75" s="69" t="s">
        <v>1067</v>
      </c>
      <c r="F75" s="175">
        <v>91589</v>
      </c>
      <c r="G75" s="113">
        <f t="shared" si="4"/>
        <v>16</v>
      </c>
      <c r="I75" s="58">
        <v>3</v>
      </c>
      <c r="J75" s="68" t="s">
        <v>1329</v>
      </c>
      <c r="K75" s="69">
        <v>3</v>
      </c>
      <c r="L75" s="69" t="s">
        <v>1330</v>
      </c>
      <c r="M75" s="69" t="s">
        <v>345</v>
      </c>
      <c r="N75" s="175">
        <v>93690</v>
      </c>
      <c r="O75" s="113">
        <f>IF(ISBLANK(N75),"  ",RANK(N75,$N$73:$N$104,1))</f>
        <v>25</v>
      </c>
    </row>
    <row r="76" spans="1:15" s="62" customFormat="1" ht="27" customHeight="1">
      <c r="A76" s="58">
        <v>4</v>
      </c>
      <c r="B76" s="68" t="s">
        <v>1282</v>
      </c>
      <c r="C76" s="69"/>
      <c r="D76" s="69" t="s">
        <v>394</v>
      </c>
      <c r="E76" s="69" t="s">
        <v>211</v>
      </c>
      <c r="F76" s="172" t="s">
        <v>130</v>
      </c>
      <c r="G76" s="142" t="s">
        <v>172</v>
      </c>
      <c r="I76" s="58">
        <v>4</v>
      </c>
      <c r="J76" s="68" t="s">
        <v>1331</v>
      </c>
      <c r="K76" s="69">
        <v>3</v>
      </c>
      <c r="L76" s="69" t="s">
        <v>1332</v>
      </c>
      <c r="M76" s="69" t="s">
        <v>345</v>
      </c>
      <c r="N76" s="175">
        <v>90183</v>
      </c>
      <c r="O76" s="113">
        <f>IF(ISBLANK(N76),"  ",RANK(N76,$N$73:$N$104,1))</f>
        <v>12</v>
      </c>
    </row>
    <row r="77" spans="1:15" s="62" customFormat="1" ht="27" customHeight="1">
      <c r="A77" s="58">
        <v>5</v>
      </c>
      <c r="B77" s="59" t="s">
        <v>1283</v>
      </c>
      <c r="C77" s="58">
        <v>4</v>
      </c>
      <c r="D77" s="58" t="s">
        <v>1284</v>
      </c>
      <c r="E77" s="58" t="s">
        <v>1285</v>
      </c>
      <c r="F77" s="175">
        <v>90345</v>
      </c>
      <c r="G77" s="113">
        <f t="shared" si="4"/>
        <v>7</v>
      </c>
      <c r="I77" s="58">
        <v>5</v>
      </c>
      <c r="J77" s="59" t="s">
        <v>1333</v>
      </c>
      <c r="K77" s="58">
        <v>3</v>
      </c>
      <c r="L77" s="58" t="s">
        <v>1334</v>
      </c>
      <c r="M77" s="58" t="s">
        <v>1067</v>
      </c>
      <c r="N77" s="175">
        <v>90038</v>
      </c>
      <c r="O77" s="113">
        <f>IF(ISBLANK(N77),"  ",RANK(N77,$N$73:$N$104,1))</f>
        <v>10</v>
      </c>
    </row>
    <row r="78" spans="1:15" s="62" customFormat="1" ht="27" customHeight="1">
      <c r="A78" s="58">
        <v>6</v>
      </c>
      <c r="B78" s="59" t="s">
        <v>1286</v>
      </c>
      <c r="C78" s="58">
        <v>1</v>
      </c>
      <c r="D78" s="58" t="s">
        <v>1287</v>
      </c>
      <c r="E78" s="58" t="s">
        <v>734</v>
      </c>
      <c r="F78" s="172" t="s">
        <v>130</v>
      </c>
      <c r="G78" s="142" t="s">
        <v>172</v>
      </c>
      <c r="I78" s="58">
        <v>6</v>
      </c>
      <c r="J78" s="59" t="s">
        <v>1335</v>
      </c>
      <c r="K78" s="58">
        <v>2</v>
      </c>
      <c r="L78" s="58" t="s">
        <v>1336</v>
      </c>
      <c r="M78" s="58" t="s">
        <v>326</v>
      </c>
      <c r="N78" s="175">
        <v>85757</v>
      </c>
      <c r="O78" s="113">
        <f>IF(ISBLANK(N78),"  ",RANK(N78,$N$73:$N$104,1))</f>
        <v>6</v>
      </c>
    </row>
    <row r="79" spans="1:15" s="62" customFormat="1" ht="27" customHeight="1">
      <c r="A79" s="58">
        <v>7</v>
      </c>
      <c r="B79" s="59" t="s">
        <v>1288</v>
      </c>
      <c r="C79" s="58">
        <v>2</v>
      </c>
      <c r="D79" s="58" t="s">
        <v>1289</v>
      </c>
      <c r="E79" s="58" t="s">
        <v>325</v>
      </c>
      <c r="F79" s="175">
        <v>85090</v>
      </c>
      <c r="G79" s="113">
        <f t="shared" si="4"/>
        <v>1</v>
      </c>
      <c r="I79" s="58">
        <v>7</v>
      </c>
      <c r="J79" s="59" t="s">
        <v>1337</v>
      </c>
      <c r="K79" s="58">
        <v>2</v>
      </c>
      <c r="L79" s="58" t="s">
        <v>1338</v>
      </c>
      <c r="M79" s="58" t="s">
        <v>326</v>
      </c>
      <c r="N79" s="175">
        <v>85418</v>
      </c>
      <c r="O79" s="113">
        <f>IF(ISBLANK(N79),"  ",RANK(N79,$N$73:$N$104,1))</f>
        <v>3</v>
      </c>
    </row>
    <row r="80" spans="1:15" s="62" customFormat="1" ht="27" customHeight="1">
      <c r="A80" s="58">
        <v>8</v>
      </c>
      <c r="B80" s="59" t="s">
        <v>1290</v>
      </c>
      <c r="C80" s="58">
        <v>1</v>
      </c>
      <c r="D80" s="58" t="s">
        <v>1291</v>
      </c>
      <c r="E80" s="58" t="s">
        <v>325</v>
      </c>
      <c r="F80" s="175">
        <v>92218</v>
      </c>
      <c r="G80" s="113">
        <f t="shared" si="4"/>
        <v>20</v>
      </c>
      <c r="I80" s="58">
        <v>8</v>
      </c>
      <c r="J80" s="59" t="s">
        <v>1339</v>
      </c>
      <c r="K80" s="58">
        <v>2</v>
      </c>
      <c r="L80" s="58" t="s">
        <v>1340</v>
      </c>
      <c r="M80" s="58" t="s">
        <v>326</v>
      </c>
      <c r="N80" s="172" t="s">
        <v>130</v>
      </c>
      <c r="O80" s="142" t="s">
        <v>149</v>
      </c>
    </row>
    <row r="81" spans="1:15" s="62" customFormat="1" ht="27" customHeight="1">
      <c r="A81" s="58">
        <v>9</v>
      </c>
      <c r="B81" s="68" t="s">
        <v>1292</v>
      </c>
      <c r="C81" s="69">
        <v>2</v>
      </c>
      <c r="D81" s="69" t="s">
        <v>1293</v>
      </c>
      <c r="E81" s="69" t="s">
        <v>1067</v>
      </c>
      <c r="F81" s="175">
        <v>91361</v>
      </c>
      <c r="G81" s="113">
        <f t="shared" si="4"/>
        <v>14</v>
      </c>
      <c r="I81" s="58">
        <v>9</v>
      </c>
      <c r="J81" s="59" t="s">
        <v>1341</v>
      </c>
      <c r="K81" s="58">
        <v>2</v>
      </c>
      <c r="L81" s="58" t="s">
        <v>1342</v>
      </c>
      <c r="M81" s="58" t="s">
        <v>326</v>
      </c>
      <c r="N81" s="172" t="s">
        <v>130</v>
      </c>
      <c r="O81" s="142" t="s">
        <v>149</v>
      </c>
    </row>
    <row r="82" spans="1:15" s="62" customFormat="1" ht="27" customHeight="1">
      <c r="A82" s="58">
        <v>10</v>
      </c>
      <c r="B82" s="59" t="s">
        <v>1294</v>
      </c>
      <c r="C82" s="58">
        <v>1</v>
      </c>
      <c r="D82" s="58" t="s">
        <v>1295</v>
      </c>
      <c r="E82" s="58" t="s">
        <v>235</v>
      </c>
      <c r="F82" s="175">
        <v>93810</v>
      </c>
      <c r="G82" s="113">
        <f t="shared" si="4"/>
        <v>23</v>
      </c>
      <c r="I82" s="58">
        <v>10</v>
      </c>
      <c r="J82" s="63" t="s">
        <v>1343</v>
      </c>
      <c r="K82" s="64">
        <v>1</v>
      </c>
      <c r="L82" s="65" t="s">
        <v>1344</v>
      </c>
      <c r="M82" s="65" t="s">
        <v>326</v>
      </c>
      <c r="N82" s="172" t="s">
        <v>130</v>
      </c>
      <c r="O82" s="142" t="s">
        <v>149</v>
      </c>
    </row>
    <row r="83" spans="1:15" s="62" customFormat="1" ht="27" customHeight="1">
      <c r="A83" s="58">
        <v>11</v>
      </c>
      <c r="B83" s="68" t="s">
        <v>1296</v>
      </c>
      <c r="C83" s="69">
        <v>2</v>
      </c>
      <c r="D83" s="69" t="s">
        <v>1297</v>
      </c>
      <c r="E83" s="69" t="s">
        <v>326</v>
      </c>
      <c r="F83" s="172" t="s">
        <v>130</v>
      </c>
      <c r="G83" s="142" t="s">
        <v>172</v>
      </c>
      <c r="I83" s="58">
        <v>11</v>
      </c>
      <c r="J83" s="63" t="s">
        <v>1345</v>
      </c>
      <c r="K83" s="64">
        <v>3</v>
      </c>
      <c r="L83" s="65" t="s">
        <v>1346</v>
      </c>
      <c r="M83" s="65" t="s">
        <v>1285</v>
      </c>
      <c r="N83" s="175">
        <v>91163</v>
      </c>
      <c r="O83" s="113">
        <f aca="true" t="shared" si="5" ref="O83:O102">IF(ISBLANK(N83),"  ",RANK(N83,$N$73:$N$104,1))</f>
        <v>18</v>
      </c>
    </row>
    <row r="84" spans="1:15" s="62" customFormat="1" ht="27" customHeight="1">
      <c r="A84" s="58">
        <v>12</v>
      </c>
      <c r="B84" s="68" t="s">
        <v>1298</v>
      </c>
      <c r="C84" s="69">
        <v>2</v>
      </c>
      <c r="D84" s="69" t="s">
        <v>1299</v>
      </c>
      <c r="E84" s="69" t="s">
        <v>326</v>
      </c>
      <c r="F84" s="172" t="s">
        <v>130</v>
      </c>
      <c r="G84" s="142" t="s">
        <v>172</v>
      </c>
      <c r="I84" s="58">
        <v>12</v>
      </c>
      <c r="J84" s="68" t="s">
        <v>1347</v>
      </c>
      <c r="K84" s="69">
        <v>3</v>
      </c>
      <c r="L84" s="69" t="s">
        <v>376</v>
      </c>
      <c r="M84" s="69" t="s">
        <v>344</v>
      </c>
      <c r="N84" s="175">
        <v>85707</v>
      </c>
      <c r="O84" s="113">
        <f t="shared" si="5"/>
        <v>5</v>
      </c>
    </row>
    <row r="85" spans="1:15" s="62" customFormat="1" ht="27" customHeight="1">
      <c r="A85" s="58">
        <v>13</v>
      </c>
      <c r="B85" s="68" t="s">
        <v>1300</v>
      </c>
      <c r="C85" s="69">
        <v>2</v>
      </c>
      <c r="D85" s="69" t="s">
        <v>1301</v>
      </c>
      <c r="E85" s="69" t="s">
        <v>326</v>
      </c>
      <c r="F85" s="172" t="s">
        <v>130</v>
      </c>
      <c r="G85" s="142" t="s">
        <v>172</v>
      </c>
      <c r="I85" s="58">
        <v>13</v>
      </c>
      <c r="J85" s="68" t="s">
        <v>1348</v>
      </c>
      <c r="K85" s="69">
        <v>3</v>
      </c>
      <c r="L85" s="69" t="s">
        <v>1349</v>
      </c>
      <c r="M85" s="69" t="s">
        <v>1109</v>
      </c>
      <c r="N85" s="175">
        <v>92129</v>
      </c>
      <c r="O85" s="113">
        <f t="shared" si="5"/>
        <v>21</v>
      </c>
    </row>
    <row r="86" spans="1:15" s="62" customFormat="1" ht="27" customHeight="1">
      <c r="A86" s="58">
        <v>14</v>
      </c>
      <c r="B86" s="63" t="s">
        <v>1302</v>
      </c>
      <c r="C86" s="64">
        <v>2</v>
      </c>
      <c r="D86" s="65" t="s">
        <v>1303</v>
      </c>
      <c r="E86" s="65" t="s">
        <v>326</v>
      </c>
      <c r="F86" s="175">
        <v>91436</v>
      </c>
      <c r="G86" s="113">
        <f t="shared" si="4"/>
        <v>15</v>
      </c>
      <c r="I86" s="58">
        <v>14</v>
      </c>
      <c r="J86" s="68" t="s">
        <v>1350</v>
      </c>
      <c r="K86" s="69">
        <v>1</v>
      </c>
      <c r="L86" s="69" t="s">
        <v>1351</v>
      </c>
      <c r="M86" s="69" t="s">
        <v>1109</v>
      </c>
      <c r="N86" s="175">
        <v>93717</v>
      </c>
      <c r="O86" s="113">
        <f t="shared" si="5"/>
        <v>26</v>
      </c>
    </row>
    <row r="87" spans="1:15" s="62" customFormat="1" ht="27" customHeight="1">
      <c r="A87" s="58">
        <v>15</v>
      </c>
      <c r="B87" s="63" t="s">
        <v>1304</v>
      </c>
      <c r="C87" s="64">
        <v>3</v>
      </c>
      <c r="D87" s="65" t="s">
        <v>384</v>
      </c>
      <c r="E87" s="65" t="s">
        <v>235</v>
      </c>
      <c r="F87" s="175">
        <v>91971</v>
      </c>
      <c r="G87" s="113">
        <f t="shared" si="4"/>
        <v>19</v>
      </c>
      <c r="I87" s="58">
        <v>15</v>
      </c>
      <c r="J87" s="68" t="s">
        <v>1352</v>
      </c>
      <c r="K87" s="69">
        <v>3</v>
      </c>
      <c r="L87" s="69" t="s">
        <v>1353</v>
      </c>
      <c r="M87" s="69" t="s">
        <v>1354</v>
      </c>
      <c r="N87" s="175">
        <v>90678</v>
      </c>
      <c r="O87" s="113">
        <f t="shared" si="5"/>
        <v>15</v>
      </c>
    </row>
    <row r="88" spans="1:15" s="62" customFormat="1" ht="27" customHeight="1">
      <c r="A88" s="58">
        <v>16</v>
      </c>
      <c r="B88" s="63" t="s">
        <v>1305</v>
      </c>
      <c r="C88" s="64">
        <v>2</v>
      </c>
      <c r="D88" s="65" t="s">
        <v>1306</v>
      </c>
      <c r="E88" s="65" t="s">
        <v>235</v>
      </c>
      <c r="F88" s="175">
        <v>90465</v>
      </c>
      <c r="G88" s="113">
        <f t="shared" si="4"/>
        <v>8</v>
      </c>
      <c r="I88" s="58">
        <v>16</v>
      </c>
      <c r="J88" s="68" t="s">
        <v>1355</v>
      </c>
      <c r="K88" s="69">
        <v>1</v>
      </c>
      <c r="L88" s="69" t="s">
        <v>1356</v>
      </c>
      <c r="M88" s="69" t="s">
        <v>1227</v>
      </c>
      <c r="N88" s="175">
        <v>90773</v>
      </c>
      <c r="O88" s="113">
        <f t="shared" si="5"/>
        <v>16</v>
      </c>
    </row>
    <row r="89" spans="1:15" s="62" customFormat="1" ht="27" customHeight="1">
      <c r="A89" s="58">
        <v>17</v>
      </c>
      <c r="B89" s="63" t="s">
        <v>1307</v>
      </c>
      <c r="C89" s="64">
        <v>1</v>
      </c>
      <c r="D89" s="65" t="s">
        <v>1308</v>
      </c>
      <c r="E89" s="65" t="s">
        <v>235</v>
      </c>
      <c r="F89" s="175">
        <v>95541</v>
      </c>
      <c r="G89" s="113">
        <f t="shared" si="4"/>
        <v>25</v>
      </c>
      <c r="I89" s="58">
        <v>17</v>
      </c>
      <c r="J89" s="59" t="s">
        <v>1357</v>
      </c>
      <c r="K89" s="58">
        <v>1</v>
      </c>
      <c r="L89" s="58" t="s">
        <v>1358</v>
      </c>
      <c r="M89" s="58" t="s">
        <v>1227</v>
      </c>
      <c r="N89" s="175">
        <v>95578</v>
      </c>
      <c r="O89" s="113">
        <f t="shared" si="5"/>
        <v>27</v>
      </c>
    </row>
    <row r="90" spans="1:15" s="62" customFormat="1" ht="27" customHeight="1">
      <c r="A90" s="58">
        <v>18</v>
      </c>
      <c r="B90" s="63" t="s">
        <v>1309</v>
      </c>
      <c r="C90" s="64">
        <v>2</v>
      </c>
      <c r="D90" s="65" t="s">
        <v>385</v>
      </c>
      <c r="E90" s="65" t="s">
        <v>740</v>
      </c>
      <c r="F90" s="175">
        <v>92685</v>
      </c>
      <c r="G90" s="113">
        <f t="shared" si="4"/>
        <v>21</v>
      </c>
      <c r="I90" s="58">
        <v>18</v>
      </c>
      <c r="J90" s="68" t="s">
        <v>416</v>
      </c>
      <c r="K90" s="69">
        <v>2</v>
      </c>
      <c r="L90" s="69" t="s">
        <v>417</v>
      </c>
      <c r="M90" s="69" t="s">
        <v>217</v>
      </c>
      <c r="N90" s="175">
        <v>91287</v>
      </c>
      <c r="O90" s="113">
        <f t="shared" si="5"/>
        <v>19</v>
      </c>
    </row>
    <row r="91" spans="1:15" s="62" customFormat="1" ht="27" customHeight="1">
      <c r="A91" s="58">
        <v>19</v>
      </c>
      <c r="B91" s="63" t="s">
        <v>1310</v>
      </c>
      <c r="C91" s="64">
        <v>2</v>
      </c>
      <c r="D91" s="65" t="s">
        <v>1311</v>
      </c>
      <c r="E91" s="65" t="s">
        <v>260</v>
      </c>
      <c r="F91" s="175">
        <v>93719</v>
      </c>
      <c r="G91" s="113">
        <f t="shared" si="4"/>
        <v>22</v>
      </c>
      <c r="I91" s="58">
        <v>19</v>
      </c>
      <c r="J91" s="63" t="s">
        <v>401</v>
      </c>
      <c r="K91" s="64">
        <v>2</v>
      </c>
      <c r="L91" s="65" t="s">
        <v>402</v>
      </c>
      <c r="M91" s="65" t="s">
        <v>217</v>
      </c>
      <c r="N91" s="175">
        <v>90306</v>
      </c>
      <c r="O91" s="113">
        <f t="shared" si="5"/>
        <v>13</v>
      </c>
    </row>
    <row r="92" spans="1:15" s="62" customFormat="1" ht="27" customHeight="1">
      <c r="A92" s="58">
        <v>20</v>
      </c>
      <c r="B92" s="63" t="s">
        <v>1312</v>
      </c>
      <c r="C92" s="64">
        <v>1</v>
      </c>
      <c r="D92" s="65" t="s">
        <v>1313</v>
      </c>
      <c r="E92" s="65" t="s">
        <v>260</v>
      </c>
      <c r="F92" s="175">
        <v>90157</v>
      </c>
      <c r="G92" s="113">
        <f t="shared" si="4"/>
        <v>6</v>
      </c>
      <c r="I92" s="58">
        <v>20</v>
      </c>
      <c r="J92" s="63" t="s">
        <v>1359</v>
      </c>
      <c r="K92" s="64">
        <v>1</v>
      </c>
      <c r="L92" s="65" t="s">
        <v>1360</v>
      </c>
      <c r="M92" s="65" t="s">
        <v>217</v>
      </c>
      <c r="N92" s="175">
        <v>84713</v>
      </c>
      <c r="O92" s="113">
        <f t="shared" si="5"/>
        <v>1</v>
      </c>
    </row>
    <row r="93" spans="1:15" s="62" customFormat="1" ht="27" customHeight="1">
      <c r="A93" s="58">
        <v>21</v>
      </c>
      <c r="B93" s="63" t="s">
        <v>1314</v>
      </c>
      <c r="C93" s="64">
        <v>2</v>
      </c>
      <c r="D93" s="65" t="s">
        <v>383</v>
      </c>
      <c r="E93" s="65" t="s">
        <v>729</v>
      </c>
      <c r="F93" s="172" t="s">
        <v>130</v>
      </c>
      <c r="G93" s="142" t="s">
        <v>172</v>
      </c>
      <c r="I93" s="58">
        <v>21</v>
      </c>
      <c r="J93" s="68" t="s">
        <v>1361</v>
      </c>
      <c r="K93" s="69">
        <v>1</v>
      </c>
      <c r="L93" s="69" t="s">
        <v>218</v>
      </c>
      <c r="M93" s="69" t="s">
        <v>217</v>
      </c>
      <c r="N93" s="175">
        <v>90369</v>
      </c>
      <c r="O93" s="113">
        <f t="shared" si="5"/>
        <v>14</v>
      </c>
    </row>
    <row r="94" spans="1:15" s="62" customFormat="1" ht="27" customHeight="1">
      <c r="A94" s="58">
        <v>22</v>
      </c>
      <c r="B94" s="63" t="s">
        <v>1315</v>
      </c>
      <c r="C94" s="64">
        <v>2</v>
      </c>
      <c r="D94" s="65" t="s">
        <v>363</v>
      </c>
      <c r="E94" s="65" t="s">
        <v>729</v>
      </c>
      <c r="F94" s="175">
        <v>90064</v>
      </c>
      <c r="G94" s="113">
        <f t="shared" si="4"/>
        <v>5</v>
      </c>
      <c r="I94" s="58">
        <v>22</v>
      </c>
      <c r="J94" s="63" t="s">
        <v>1362</v>
      </c>
      <c r="K94" s="64">
        <v>1</v>
      </c>
      <c r="L94" s="65" t="s">
        <v>1363</v>
      </c>
      <c r="M94" s="65" t="s">
        <v>217</v>
      </c>
      <c r="N94" s="175">
        <v>85811</v>
      </c>
      <c r="O94" s="113">
        <f t="shared" si="5"/>
        <v>7</v>
      </c>
    </row>
    <row r="95" spans="1:15" s="62" customFormat="1" ht="27" customHeight="1">
      <c r="A95" s="58">
        <v>23</v>
      </c>
      <c r="B95" s="65" t="s">
        <v>375</v>
      </c>
      <c r="C95" s="77">
        <v>3</v>
      </c>
      <c r="D95" s="65" t="s">
        <v>239</v>
      </c>
      <c r="E95" s="65" t="s">
        <v>734</v>
      </c>
      <c r="F95" s="175">
        <v>95038</v>
      </c>
      <c r="G95" s="113">
        <f t="shared" si="4"/>
        <v>24</v>
      </c>
      <c r="I95" s="58">
        <v>23</v>
      </c>
      <c r="J95" s="63" t="s">
        <v>1364</v>
      </c>
      <c r="K95" s="64">
        <v>3</v>
      </c>
      <c r="L95" s="65" t="s">
        <v>1365</v>
      </c>
      <c r="M95" s="65" t="s">
        <v>1366</v>
      </c>
      <c r="N95" s="175">
        <v>93241</v>
      </c>
      <c r="O95" s="113">
        <f t="shared" si="5"/>
        <v>24</v>
      </c>
    </row>
    <row r="96" spans="1:15" s="62" customFormat="1" ht="27" customHeight="1">
      <c r="A96" s="58">
        <v>24</v>
      </c>
      <c r="B96" s="65" t="s">
        <v>380</v>
      </c>
      <c r="C96" s="77">
        <v>3</v>
      </c>
      <c r="D96" s="65" t="s">
        <v>241</v>
      </c>
      <c r="E96" s="65" t="s">
        <v>734</v>
      </c>
      <c r="F96" s="175">
        <v>85892</v>
      </c>
      <c r="G96" s="113">
        <f t="shared" si="4"/>
        <v>3</v>
      </c>
      <c r="I96" s="58">
        <v>24</v>
      </c>
      <c r="J96" s="63" t="s">
        <v>1367</v>
      </c>
      <c r="K96" s="64">
        <v>3</v>
      </c>
      <c r="L96" s="65" t="s">
        <v>1368</v>
      </c>
      <c r="M96" s="65" t="s">
        <v>1366</v>
      </c>
      <c r="N96" s="175">
        <v>91864</v>
      </c>
      <c r="O96" s="113">
        <f t="shared" si="5"/>
        <v>20</v>
      </c>
    </row>
    <row r="97" spans="1:15" s="62" customFormat="1" ht="27" customHeight="1">
      <c r="A97" s="58">
        <v>25</v>
      </c>
      <c r="B97" s="65" t="s">
        <v>1316</v>
      </c>
      <c r="C97" s="77">
        <v>2</v>
      </c>
      <c r="D97" s="65" t="s">
        <v>1317</v>
      </c>
      <c r="E97" s="65" t="s">
        <v>1067</v>
      </c>
      <c r="F97" s="172" t="s">
        <v>130</v>
      </c>
      <c r="G97" s="142" t="s">
        <v>172</v>
      </c>
      <c r="I97" s="58">
        <v>25</v>
      </c>
      <c r="J97" s="63" t="s">
        <v>1369</v>
      </c>
      <c r="K97" s="64">
        <v>2</v>
      </c>
      <c r="L97" s="65" t="s">
        <v>396</v>
      </c>
      <c r="M97" s="65" t="s">
        <v>740</v>
      </c>
      <c r="N97" s="175">
        <v>90159</v>
      </c>
      <c r="O97" s="113">
        <f t="shared" si="5"/>
        <v>11</v>
      </c>
    </row>
    <row r="98" spans="1:15" s="62" customFormat="1" ht="27" customHeight="1">
      <c r="A98" s="58">
        <v>26</v>
      </c>
      <c r="B98" s="65" t="s">
        <v>381</v>
      </c>
      <c r="C98" s="77">
        <v>2</v>
      </c>
      <c r="D98" s="65" t="s">
        <v>382</v>
      </c>
      <c r="E98" s="65" t="s">
        <v>345</v>
      </c>
      <c r="F98" s="175">
        <v>90976</v>
      </c>
      <c r="G98" s="113">
        <f t="shared" si="4"/>
        <v>10</v>
      </c>
      <c r="I98" s="58">
        <v>26</v>
      </c>
      <c r="J98" s="63" t="s">
        <v>1370</v>
      </c>
      <c r="K98" s="64">
        <v>1</v>
      </c>
      <c r="L98" s="65" t="s">
        <v>1371</v>
      </c>
      <c r="M98" s="65" t="s">
        <v>740</v>
      </c>
      <c r="N98" s="175">
        <v>92644</v>
      </c>
      <c r="O98" s="113">
        <f t="shared" si="5"/>
        <v>23</v>
      </c>
    </row>
    <row r="99" spans="1:15" s="62" customFormat="1" ht="27" customHeight="1">
      <c r="A99" s="58">
        <v>27</v>
      </c>
      <c r="B99" s="65" t="s">
        <v>1318</v>
      </c>
      <c r="C99" s="77">
        <v>1</v>
      </c>
      <c r="D99" s="65" t="s">
        <v>1319</v>
      </c>
      <c r="E99" s="65" t="s">
        <v>345</v>
      </c>
      <c r="F99" s="175">
        <v>91654</v>
      </c>
      <c r="G99" s="113">
        <f t="shared" si="4"/>
        <v>18</v>
      </c>
      <c r="I99" s="58">
        <v>27</v>
      </c>
      <c r="J99" s="63" t="s">
        <v>1372</v>
      </c>
      <c r="K99" s="64">
        <v>2</v>
      </c>
      <c r="L99" s="65" t="s">
        <v>1373</v>
      </c>
      <c r="M99" s="65" t="s">
        <v>260</v>
      </c>
      <c r="N99" s="175">
        <v>85877</v>
      </c>
      <c r="O99" s="113">
        <f t="shared" si="5"/>
        <v>9</v>
      </c>
    </row>
    <row r="100" spans="1:15" s="62" customFormat="1" ht="27" customHeight="1">
      <c r="A100" s="58">
        <v>28</v>
      </c>
      <c r="B100" s="65" t="s">
        <v>1320</v>
      </c>
      <c r="C100" s="77">
        <v>1</v>
      </c>
      <c r="D100" s="65" t="s">
        <v>1321</v>
      </c>
      <c r="E100" s="65" t="s">
        <v>345</v>
      </c>
      <c r="F100" s="175">
        <v>91143</v>
      </c>
      <c r="G100" s="113">
        <f t="shared" si="4"/>
        <v>12</v>
      </c>
      <c r="I100" s="58">
        <v>28</v>
      </c>
      <c r="J100" s="63" t="s">
        <v>1374</v>
      </c>
      <c r="K100" s="64">
        <v>1</v>
      </c>
      <c r="L100" s="65" t="s">
        <v>1375</v>
      </c>
      <c r="M100" s="65" t="s">
        <v>325</v>
      </c>
      <c r="N100" s="175">
        <v>85823</v>
      </c>
      <c r="O100" s="113">
        <f t="shared" si="5"/>
        <v>8</v>
      </c>
    </row>
    <row r="101" spans="1:15" s="62" customFormat="1" ht="27" customHeight="1">
      <c r="A101" s="58">
        <v>29</v>
      </c>
      <c r="B101" s="65" t="s">
        <v>1322</v>
      </c>
      <c r="C101" s="77">
        <v>1</v>
      </c>
      <c r="D101" s="65" t="s">
        <v>1323</v>
      </c>
      <c r="E101" s="65" t="s">
        <v>217</v>
      </c>
      <c r="F101" s="175">
        <v>91102</v>
      </c>
      <c r="G101" s="113">
        <f t="shared" si="4"/>
        <v>11</v>
      </c>
      <c r="I101" s="58">
        <v>29</v>
      </c>
      <c r="J101" s="63" t="s">
        <v>1376</v>
      </c>
      <c r="K101" s="64">
        <v>3</v>
      </c>
      <c r="L101" s="65" t="s">
        <v>1377</v>
      </c>
      <c r="M101" s="65" t="s">
        <v>1378</v>
      </c>
      <c r="N101" s="175">
        <v>84760</v>
      </c>
      <c r="O101" s="113">
        <f t="shared" si="5"/>
        <v>2</v>
      </c>
    </row>
    <row r="102" spans="1:15" s="62" customFormat="1" ht="27" customHeight="1">
      <c r="A102" s="58">
        <v>30</v>
      </c>
      <c r="B102" s="65" t="s">
        <v>1324</v>
      </c>
      <c r="C102" s="77">
        <v>1</v>
      </c>
      <c r="D102" s="65" t="s">
        <v>1325</v>
      </c>
      <c r="E102" s="65" t="s">
        <v>217</v>
      </c>
      <c r="F102" s="175">
        <v>91642</v>
      </c>
      <c r="G102" s="113">
        <f t="shared" si="4"/>
        <v>17</v>
      </c>
      <c r="I102" s="58">
        <v>30</v>
      </c>
      <c r="J102" s="63" t="s">
        <v>1379</v>
      </c>
      <c r="K102" s="64">
        <v>1</v>
      </c>
      <c r="L102" s="65" t="s">
        <v>1380</v>
      </c>
      <c r="M102" s="65" t="s">
        <v>345</v>
      </c>
      <c r="N102" s="175">
        <v>92205</v>
      </c>
      <c r="O102" s="113">
        <f t="shared" si="5"/>
        <v>22</v>
      </c>
    </row>
    <row r="103" spans="1:15" s="62" customFormat="1" ht="27" customHeight="1">
      <c r="A103" s="58">
        <v>31</v>
      </c>
      <c r="B103" s="65" t="s">
        <v>1326</v>
      </c>
      <c r="C103" s="77">
        <v>1</v>
      </c>
      <c r="D103" s="65" t="s">
        <v>219</v>
      </c>
      <c r="E103" s="65" t="s">
        <v>217</v>
      </c>
      <c r="F103" s="175">
        <v>85760</v>
      </c>
      <c r="G103" s="113">
        <f t="shared" si="4"/>
        <v>2</v>
      </c>
      <c r="I103" s="58">
        <v>31</v>
      </c>
      <c r="J103" s="63" t="s">
        <v>1381</v>
      </c>
      <c r="K103" s="64">
        <v>2</v>
      </c>
      <c r="L103" s="65" t="s">
        <v>1382</v>
      </c>
      <c r="M103" s="65" t="s">
        <v>1067</v>
      </c>
      <c r="N103" s="172" t="s">
        <v>130</v>
      </c>
      <c r="O103" s="142" t="s">
        <v>149</v>
      </c>
    </row>
    <row r="104" spans="1:15" s="62" customFormat="1" ht="27" customHeight="1">
      <c r="A104" s="58">
        <v>32</v>
      </c>
      <c r="B104" s="65" t="s">
        <v>415</v>
      </c>
      <c r="C104" s="77">
        <v>1</v>
      </c>
      <c r="D104" s="65" t="s">
        <v>258</v>
      </c>
      <c r="E104" s="65" t="s">
        <v>217</v>
      </c>
      <c r="F104" s="175">
        <v>91266</v>
      </c>
      <c r="G104" s="113">
        <f t="shared" si="4"/>
        <v>13</v>
      </c>
      <c r="I104" s="58">
        <v>32</v>
      </c>
      <c r="J104" s="63" t="s">
        <v>1383</v>
      </c>
      <c r="K104" s="64">
        <v>2</v>
      </c>
      <c r="L104" s="65" t="s">
        <v>1384</v>
      </c>
      <c r="M104" s="65" t="s">
        <v>1385</v>
      </c>
      <c r="N104" s="175">
        <v>91020</v>
      </c>
      <c r="O104" s="113">
        <f>IF(ISBLANK(N104),"  ",RANK(N104,$N$73:$N$104,1))</f>
        <v>17</v>
      </c>
    </row>
    <row r="105" spans="1:15" ht="24.75" customHeight="1">
      <c r="A105" s="30"/>
      <c r="B105" s="27"/>
      <c r="C105" s="9"/>
      <c r="D105" s="27"/>
      <c r="E105" s="27"/>
      <c r="F105" s="42"/>
      <c r="G105" s="5"/>
      <c r="I105" s="30"/>
      <c r="J105" s="36"/>
      <c r="K105" s="29"/>
      <c r="L105" s="27"/>
      <c r="M105" s="27"/>
      <c r="N105" s="45"/>
      <c r="O105" s="5"/>
    </row>
    <row r="106" spans="1:15" ht="24.75" customHeight="1">
      <c r="A106" s="318" t="s">
        <v>297</v>
      </c>
      <c r="B106" s="318"/>
      <c r="C106" s="29"/>
      <c r="D106" s="27"/>
      <c r="E106" s="27"/>
      <c r="F106" s="43"/>
      <c r="G106" s="41"/>
      <c r="I106" s="318" t="s">
        <v>298</v>
      </c>
      <c r="J106" s="318"/>
      <c r="K106" s="29"/>
      <c r="L106" s="27"/>
      <c r="M106" s="27"/>
      <c r="N106" s="4"/>
      <c r="O106" s="41"/>
    </row>
    <row r="107" spans="1:15" s="62" customFormat="1" ht="27" customHeight="1">
      <c r="A107" s="58" t="s">
        <v>338</v>
      </c>
      <c r="B107" s="63" t="s">
        <v>285</v>
      </c>
      <c r="C107" s="64" t="s">
        <v>210</v>
      </c>
      <c r="D107" s="65" t="s">
        <v>290</v>
      </c>
      <c r="E107" s="65" t="s">
        <v>286</v>
      </c>
      <c r="F107" s="60" t="s">
        <v>303</v>
      </c>
      <c r="G107" s="89" t="s">
        <v>304</v>
      </c>
      <c r="I107" s="58" t="s">
        <v>407</v>
      </c>
      <c r="J107" s="59" t="s">
        <v>285</v>
      </c>
      <c r="K107" s="58" t="s">
        <v>210</v>
      </c>
      <c r="L107" s="58" t="s">
        <v>290</v>
      </c>
      <c r="M107" s="58" t="s">
        <v>286</v>
      </c>
      <c r="N107" s="60" t="s">
        <v>303</v>
      </c>
      <c r="O107" s="61" t="s">
        <v>304</v>
      </c>
    </row>
    <row r="108" spans="1:15" s="62" customFormat="1" ht="27" customHeight="1">
      <c r="A108" s="58">
        <v>1</v>
      </c>
      <c r="B108" s="68" t="s">
        <v>392</v>
      </c>
      <c r="C108" s="69">
        <v>2</v>
      </c>
      <c r="D108" s="69" t="s">
        <v>393</v>
      </c>
      <c r="E108" s="69" t="s">
        <v>734</v>
      </c>
      <c r="F108" s="175">
        <v>92296</v>
      </c>
      <c r="G108" s="113">
        <f>IF(ISBLANK(F108),"  ",RANK(F108,$F$108:$F$139,1))</f>
        <v>29</v>
      </c>
      <c r="I108" s="58">
        <v>1</v>
      </c>
      <c r="J108" s="63" t="s">
        <v>1430</v>
      </c>
      <c r="K108" s="64">
        <v>3</v>
      </c>
      <c r="L108" s="65" t="s">
        <v>1431</v>
      </c>
      <c r="M108" s="65" t="s">
        <v>260</v>
      </c>
      <c r="N108" s="175">
        <v>85941</v>
      </c>
      <c r="O108" s="113">
        <f>IF(ISBLANK(N108),"  ",RANK(N108,$N$108:$N$139,1))</f>
        <v>19</v>
      </c>
    </row>
    <row r="109" spans="1:15" s="62" customFormat="1" ht="27" customHeight="1">
      <c r="A109" s="58">
        <v>2</v>
      </c>
      <c r="B109" s="68" t="s">
        <v>377</v>
      </c>
      <c r="C109" s="69">
        <v>3</v>
      </c>
      <c r="D109" s="69" t="s">
        <v>243</v>
      </c>
      <c r="E109" s="69" t="s">
        <v>734</v>
      </c>
      <c r="F109" s="175">
        <v>85967</v>
      </c>
      <c r="G109" s="113">
        <f aca="true" t="shared" si="6" ref="G109:G139">IF(ISBLANK(F109),"  ",RANK(F109,$F$108:$F$139,1))</f>
        <v>23</v>
      </c>
      <c r="I109" s="58">
        <v>2</v>
      </c>
      <c r="J109" s="63" t="s">
        <v>1432</v>
      </c>
      <c r="K109" s="64">
        <v>3</v>
      </c>
      <c r="L109" s="65" t="s">
        <v>1433</v>
      </c>
      <c r="M109" s="65" t="s">
        <v>260</v>
      </c>
      <c r="N109" s="175">
        <v>90274</v>
      </c>
      <c r="O109" s="113">
        <f aca="true" t="shared" si="7" ref="O109:O139">IF(ISBLANK(N109),"  ",RANK(N109,$N$108:$N$139,1))</f>
        <v>20</v>
      </c>
    </row>
    <row r="110" spans="1:15" s="62" customFormat="1" ht="27" customHeight="1">
      <c r="A110" s="58">
        <v>3</v>
      </c>
      <c r="B110" s="68" t="s">
        <v>1386</v>
      </c>
      <c r="C110" s="69">
        <v>1</v>
      </c>
      <c r="D110" s="69" t="s">
        <v>1387</v>
      </c>
      <c r="E110" s="69" t="s">
        <v>1388</v>
      </c>
      <c r="F110" s="175">
        <v>84482</v>
      </c>
      <c r="G110" s="113">
        <f t="shared" si="6"/>
        <v>5</v>
      </c>
      <c r="I110" s="58">
        <v>3</v>
      </c>
      <c r="J110" s="63" t="s">
        <v>1434</v>
      </c>
      <c r="K110" s="64">
        <v>2</v>
      </c>
      <c r="L110" s="65" t="s">
        <v>1435</v>
      </c>
      <c r="M110" s="65" t="s">
        <v>260</v>
      </c>
      <c r="N110" s="175">
        <v>92343</v>
      </c>
      <c r="O110" s="113">
        <f t="shared" si="7"/>
        <v>26</v>
      </c>
    </row>
    <row r="111" spans="1:15" s="62" customFormat="1" ht="27" customHeight="1">
      <c r="A111" s="58">
        <v>4</v>
      </c>
      <c r="B111" s="68" t="s">
        <v>431</v>
      </c>
      <c r="C111" s="69">
        <v>3</v>
      </c>
      <c r="D111" s="69" t="s">
        <v>432</v>
      </c>
      <c r="E111" s="69" t="s">
        <v>325</v>
      </c>
      <c r="F111" s="172" t="s">
        <v>130</v>
      </c>
      <c r="G111" s="142" t="s">
        <v>149</v>
      </c>
      <c r="I111" s="58">
        <v>4</v>
      </c>
      <c r="J111" s="63" t="s">
        <v>1436</v>
      </c>
      <c r="K111" s="64">
        <v>2</v>
      </c>
      <c r="L111" s="65" t="s">
        <v>1437</v>
      </c>
      <c r="M111" s="65" t="s">
        <v>325</v>
      </c>
      <c r="N111" s="175">
        <v>90428</v>
      </c>
      <c r="O111" s="113">
        <f t="shared" si="7"/>
        <v>21</v>
      </c>
    </row>
    <row r="112" spans="1:15" s="62" customFormat="1" ht="27" customHeight="1">
      <c r="A112" s="58">
        <v>5</v>
      </c>
      <c r="B112" s="68" t="s">
        <v>1389</v>
      </c>
      <c r="C112" s="69">
        <v>2</v>
      </c>
      <c r="D112" s="69" t="s">
        <v>1390</v>
      </c>
      <c r="E112" s="69" t="s">
        <v>1385</v>
      </c>
      <c r="F112" s="175">
        <v>85005</v>
      </c>
      <c r="G112" s="113">
        <f t="shared" si="6"/>
        <v>10</v>
      </c>
      <c r="I112" s="58">
        <v>5</v>
      </c>
      <c r="J112" s="68" t="s">
        <v>1438</v>
      </c>
      <c r="K112" s="69">
        <v>2</v>
      </c>
      <c r="L112" s="69" t="s">
        <v>1439</v>
      </c>
      <c r="M112" s="69" t="s">
        <v>325</v>
      </c>
      <c r="N112" s="175">
        <v>85130</v>
      </c>
      <c r="O112" s="113">
        <f t="shared" si="7"/>
        <v>10</v>
      </c>
    </row>
    <row r="113" spans="1:15" s="62" customFormat="1" ht="27" customHeight="1">
      <c r="A113" s="58">
        <v>6</v>
      </c>
      <c r="B113" s="63" t="s">
        <v>1391</v>
      </c>
      <c r="C113" s="64"/>
      <c r="D113" s="65" t="s">
        <v>1392</v>
      </c>
      <c r="E113" s="65" t="s">
        <v>1122</v>
      </c>
      <c r="F113" s="175">
        <v>85574</v>
      </c>
      <c r="G113" s="113">
        <f t="shared" si="6"/>
        <v>18</v>
      </c>
      <c r="I113" s="58">
        <v>6</v>
      </c>
      <c r="J113" s="68" t="s">
        <v>1440</v>
      </c>
      <c r="K113" s="69">
        <v>2</v>
      </c>
      <c r="L113" s="69" t="s">
        <v>1441</v>
      </c>
      <c r="M113" s="69" t="s">
        <v>325</v>
      </c>
      <c r="N113" s="175">
        <v>85267</v>
      </c>
      <c r="O113" s="113">
        <f t="shared" si="7"/>
        <v>12</v>
      </c>
    </row>
    <row r="114" spans="1:15" s="62" customFormat="1" ht="27" customHeight="1">
      <c r="A114" s="58">
        <v>7</v>
      </c>
      <c r="B114" s="68" t="s">
        <v>1393</v>
      </c>
      <c r="C114" s="69">
        <v>1</v>
      </c>
      <c r="D114" s="69" t="s">
        <v>1394</v>
      </c>
      <c r="E114" s="69" t="s">
        <v>326</v>
      </c>
      <c r="F114" s="175">
        <v>84789</v>
      </c>
      <c r="G114" s="113">
        <f t="shared" si="6"/>
        <v>7</v>
      </c>
      <c r="I114" s="58">
        <v>7</v>
      </c>
      <c r="J114" s="63" t="s">
        <v>1442</v>
      </c>
      <c r="K114" s="64">
        <v>1</v>
      </c>
      <c r="L114" s="65" t="s">
        <v>1443</v>
      </c>
      <c r="M114" s="65" t="s">
        <v>734</v>
      </c>
      <c r="N114" s="175">
        <v>90845</v>
      </c>
      <c r="O114" s="113">
        <f t="shared" si="7"/>
        <v>23</v>
      </c>
    </row>
    <row r="115" spans="1:15" s="62" customFormat="1" ht="27" customHeight="1">
      <c r="A115" s="58">
        <v>8</v>
      </c>
      <c r="B115" s="68" t="s">
        <v>1395</v>
      </c>
      <c r="C115" s="69">
        <v>3</v>
      </c>
      <c r="D115" s="69" t="s">
        <v>1396</v>
      </c>
      <c r="E115" s="69" t="s">
        <v>326</v>
      </c>
      <c r="F115" s="175">
        <v>82863</v>
      </c>
      <c r="G115" s="113">
        <f t="shared" si="6"/>
        <v>1</v>
      </c>
      <c r="I115" s="58">
        <v>8</v>
      </c>
      <c r="J115" s="63" t="s">
        <v>1444</v>
      </c>
      <c r="K115" s="64">
        <v>1</v>
      </c>
      <c r="L115" s="65" t="s">
        <v>1445</v>
      </c>
      <c r="M115" s="65" t="s">
        <v>734</v>
      </c>
      <c r="N115" s="172" t="s">
        <v>130</v>
      </c>
      <c r="O115" s="142" t="s">
        <v>149</v>
      </c>
    </row>
    <row r="116" spans="1:15" s="62" customFormat="1" ht="27" customHeight="1">
      <c r="A116" s="58">
        <v>9</v>
      </c>
      <c r="B116" s="63" t="s">
        <v>1397</v>
      </c>
      <c r="C116" s="64">
        <v>3</v>
      </c>
      <c r="D116" s="65" t="s">
        <v>1398</v>
      </c>
      <c r="E116" s="65" t="s">
        <v>326</v>
      </c>
      <c r="F116" s="175">
        <v>85579</v>
      </c>
      <c r="G116" s="113">
        <f t="shared" si="6"/>
        <v>19</v>
      </c>
      <c r="I116" s="58">
        <v>9</v>
      </c>
      <c r="J116" s="68" t="s">
        <v>397</v>
      </c>
      <c r="K116" s="69">
        <v>3</v>
      </c>
      <c r="L116" s="69" t="s">
        <v>242</v>
      </c>
      <c r="M116" s="69" t="s">
        <v>734</v>
      </c>
      <c r="N116" s="175">
        <v>84468</v>
      </c>
      <c r="O116" s="113">
        <f t="shared" si="7"/>
        <v>6</v>
      </c>
    </row>
    <row r="117" spans="1:15" s="62" customFormat="1" ht="27" customHeight="1">
      <c r="A117" s="58">
        <v>10</v>
      </c>
      <c r="B117" s="59" t="s">
        <v>1399</v>
      </c>
      <c r="C117" s="58">
        <v>3</v>
      </c>
      <c r="D117" s="58" t="s">
        <v>1400</v>
      </c>
      <c r="E117" s="58" t="s">
        <v>326</v>
      </c>
      <c r="F117" s="175">
        <v>85099</v>
      </c>
      <c r="G117" s="113">
        <f t="shared" si="6"/>
        <v>13</v>
      </c>
      <c r="I117" s="58">
        <v>10</v>
      </c>
      <c r="J117" s="68" t="s">
        <v>1446</v>
      </c>
      <c r="K117" s="69">
        <v>3</v>
      </c>
      <c r="L117" s="69" t="s">
        <v>1447</v>
      </c>
      <c r="M117" s="69" t="s">
        <v>325</v>
      </c>
      <c r="N117" s="175">
        <v>84987</v>
      </c>
      <c r="O117" s="113">
        <f t="shared" si="7"/>
        <v>8</v>
      </c>
    </row>
    <row r="118" spans="1:15" s="62" customFormat="1" ht="27" customHeight="1">
      <c r="A118" s="58">
        <v>11</v>
      </c>
      <c r="B118" s="59" t="s">
        <v>1401</v>
      </c>
      <c r="C118" s="58">
        <v>2</v>
      </c>
      <c r="D118" s="58" t="s">
        <v>1402</v>
      </c>
      <c r="E118" s="58" t="s">
        <v>326</v>
      </c>
      <c r="F118" s="175">
        <v>90077</v>
      </c>
      <c r="G118" s="113">
        <f t="shared" si="6"/>
        <v>25</v>
      </c>
      <c r="I118" s="58">
        <v>11</v>
      </c>
      <c r="J118" s="68" t="s">
        <v>1448</v>
      </c>
      <c r="K118" s="69">
        <v>3</v>
      </c>
      <c r="L118" s="69" t="s">
        <v>1449</v>
      </c>
      <c r="M118" s="69" t="s">
        <v>1385</v>
      </c>
      <c r="N118" s="175">
        <v>85008</v>
      </c>
      <c r="O118" s="113">
        <f t="shared" si="7"/>
        <v>9</v>
      </c>
    </row>
    <row r="119" spans="1:15" s="62" customFormat="1" ht="27" customHeight="1">
      <c r="A119" s="58">
        <v>12</v>
      </c>
      <c r="B119" s="59" t="s">
        <v>1403</v>
      </c>
      <c r="C119" s="58">
        <v>3</v>
      </c>
      <c r="D119" s="58" t="s">
        <v>233</v>
      </c>
      <c r="E119" s="58" t="s">
        <v>235</v>
      </c>
      <c r="F119" s="175">
        <v>90640</v>
      </c>
      <c r="G119" s="113">
        <f t="shared" si="6"/>
        <v>26</v>
      </c>
      <c r="I119" s="58">
        <v>12</v>
      </c>
      <c r="J119" s="68" t="s">
        <v>1450</v>
      </c>
      <c r="K119" s="69">
        <v>3</v>
      </c>
      <c r="L119" s="69" t="s">
        <v>1451</v>
      </c>
      <c r="M119" s="69" t="s">
        <v>345</v>
      </c>
      <c r="N119" s="175">
        <v>85259</v>
      </c>
      <c r="O119" s="113">
        <f t="shared" si="7"/>
        <v>11</v>
      </c>
    </row>
    <row r="120" spans="1:15" s="62" customFormat="1" ht="27" customHeight="1">
      <c r="A120" s="58">
        <v>13</v>
      </c>
      <c r="B120" s="59" t="s">
        <v>1404</v>
      </c>
      <c r="C120" s="58">
        <v>3</v>
      </c>
      <c r="D120" s="58" t="s">
        <v>230</v>
      </c>
      <c r="E120" s="58" t="s">
        <v>235</v>
      </c>
      <c r="F120" s="175">
        <v>92564</v>
      </c>
      <c r="G120" s="113">
        <f t="shared" si="6"/>
        <v>30</v>
      </c>
      <c r="I120" s="58">
        <v>13</v>
      </c>
      <c r="J120" s="59" t="s">
        <v>1452</v>
      </c>
      <c r="K120" s="58">
        <v>3</v>
      </c>
      <c r="L120" s="58" t="s">
        <v>1453</v>
      </c>
      <c r="M120" s="58" t="s">
        <v>345</v>
      </c>
      <c r="N120" s="175">
        <v>91881</v>
      </c>
      <c r="O120" s="113">
        <f t="shared" si="7"/>
        <v>25</v>
      </c>
    </row>
    <row r="121" spans="1:15" s="62" customFormat="1" ht="27" customHeight="1">
      <c r="A121" s="58">
        <v>14</v>
      </c>
      <c r="B121" s="59" t="s">
        <v>1405</v>
      </c>
      <c r="C121" s="58">
        <v>1</v>
      </c>
      <c r="D121" s="58" t="s">
        <v>1406</v>
      </c>
      <c r="E121" s="58" t="s">
        <v>235</v>
      </c>
      <c r="F121" s="175">
        <v>93795</v>
      </c>
      <c r="G121" s="113">
        <f t="shared" si="6"/>
        <v>31</v>
      </c>
      <c r="I121" s="58">
        <v>14</v>
      </c>
      <c r="J121" s="68" t="s">
        <v>1454</v>
      </c>
      <c r="K121" s="69">
        <v>3</v>
      </c>
      <c r="L121" s="69" t="s">
        <v>1455</v>
      </c>
      <c r="M121" s="69" t="s">
        <v>345</v>
      </c>
      <c r="N121" s="175">
        <v>91870</v>
      </c>
      <c r="O121" s="113">
        <f t="shared" si="7"/>
        <v>24</v>
      </c>
    </row>
    <row r="122" spans="1:15" s="62" customFormat="1" ht="27" customHeight="1">
      <c r="A122" s="58">
        <v>15</v>
      </c>
      <c r="B122" s="59" t="s">
        <v>1407</v>
      </c>
      <c r="C122" s="58">
        <v>2</v>
      </c>
      <c r="D122" s="58" t="s">
        <v>386</v>
      </c>
      <c r="E122" s="58" t="s">
        <v>1109</v>
      </c>
      <c r="F122" s="175">
        <v>85786</v>
      </c>
      <c r="G122" s="113">
        <f t="shared" si="6"/>
        <v>22</v>
      </c>
      <c r="I122" s="58">
        <v>15</v>
      </c>
      <c r="J122" s="68" t="s">
        <v>425</v>
      </c>
      <c r="K122" s="69">
        <v>2</v>
      </c>
      <c r="L122" s="69" t="s">
        <v>426</v>
      </c>
      <c r="M122" s="69" t="s">
        <v>345</v>
      </c>
      <c r="N122" s="175">
        <v>85908</v>
      </c>
      <c r="O122" s="113">
        <f t="shared" si="7"/>
        <v>17</v>
      </c>
    </row>
    <row r="123" spans="1:15" s="62" customFormat="1" ht="27" customHeight="1">
      <c r="A123" s="58">
        <v>16</v>
      </c>
      <c r="B123" s="59" t="s">
        <v>1408</v>
      </c>
      <c r="C123" s="58">
        <v>2</v>
      </c>
      <c r="D123" s="58" t="s">
        <v>339</v>
      </c>
      <c r="E123" s="58" t="s">
        <v>1109</v>
      </c>
      <c r="F123" s="175">
        <v>85198</v>
      </c>
      <c r="G123" s="113">
        <f t="shared" si="6"/>
        <v>14</v>
      </c>
      <c r="I123" s="58">
        <v>16</v>
      </c>
      <c r="J123" s="59" t="s">
        <v>428</v>
      </c>
      <c r="K123" s="58">
        <v>2</v>
      </c>
      <c r="L123" s="58" t="s">
        <v>429</v>
      </c>
      <c r="M123" s="58" t="s">
        <v>345</v>
      </c>
      <c r="N123" s="175">
        <v>85643</v>
      </c>
      <c r="O123" s="113">
        <f t="shared" si="7"/>
        <v>15</v>
      </c>
    </row>
    <row r="124" spans="1:15" s="62" customFormat="1" ht="27" customHeight="1">
      <c r="A124" s="58">
        <v>17</v>
      </c>
      <c r="B124" s="59" t="s">
        <v>1409</v>
      </c>
      <c r="C124" s="58">
        <v>3</v>
      </c>
      <c r="D124" s="58" t="s">
        <v>1410</v>
      </c>
      <c r="E124" s="58" t="s">
        <v>1354</v>
      </c>
      <c r="F124" s="175">
        <v>85037</v>
      </c>
      <c r="G124" s="113">
        <f t="shared" si="6"/>
        <v>11</v>
      </c>
      <c r="I124" s="58">
        <v>17</v>
      </c>
      <c r="J124" s="59" t="s">
        <v>399</v>
      </c>
      <c r="K124" s="58">
        <v>2</v>
      </c>
      <c r="L124" s="58" t="s">
        <v>400</v>
      </c>
      <c r="M124" s="58" t="s">
        <v>345</v>
      </c>
      <c r="N124" s="175">
        <v>90708</v>
      </c>
      <c r="O124" s="113">
        <f t="shared" si="7"/>
        <v>22</v>
      </c>
    </row>
    <row r="125" spans="1:15" s="62" customFormat="1" ht="27" customHeight="1">
      <c r="A125" s="58">
        <v>18</v>
      </c>
      <c r="B125" s="59" t="s">
        <v>1411</v>
      </c>
      <c r="C125" s="58">
        <v>3</v>
      </c>
      <c r="D125" s="58" t="s">
        <v>1412</v>
      </c>
      <c r="E125" s="58" t="s">
        <v>1354</v>
      </c>
      <c r="F125" s="175">
        <v>90732</v>
      </c>
      <c r="G125" s="113">
        <f t="shared" si="6"/>
        <v>27</v>
      </c>
      <c r="I125" s="58">
        <v>18</v>
      </c>
      <c r="J125" s="59" t="s">
        <v>1456</v>
      </c>
      <c r="K125" s="58">
        <v>4</v>
      </c>
      <c r="L125" s="58" t="s">
        <v>1457</v>
      </c>
      <c r="M125" s="58" t="s">
        <v>326</v>
      </c>
      <c r="N125" s="172" t="s">
        <v>130</v>
      </c>
      <c r="O125" s="142" t="s">
        <v>149</v>
      </c>
    </row>
    <row r="126" spans="1:15" s="62" customFormat="1" ht="27" customHeight="1">
      <c r="A126" s="58">
        <v>19</v>
      </c>
      <c r="B126" s="90" t="s">
        <v>1413</v>
      </c>
      <c r="C126" s="91">
        <v>3</v>
      </c>
      <c r="D126" s="92" t="s">
        <v>1414</v>
      </c>
      <c r="E126" s="92" t="s">
        <v>1227</v>
      </c>
      <c r="F126" s="175">
        <v>90076</v>
      </c>
      <c r="G126" s="113">
        <f t="shared" si="6"/>
        <v>24</v>
      </c>
      <c r="I126" s="58">
        <v>19</v>
      </c>
      <c r="J126" s="59" t="s">
        <v>1458</v>
      </c>
      <c r="K126" s="58">
        <v>2</v>
      </c>
      <c r="L126" s="58" t="s">
        <v>1459</v>
      </c>
      <c r="M126" s="58" t="s">
        <v>326</v>
      </c>
      <c r="N126" s="175">
        <v>85919</v>
      </c>
      <c r="O126" s="113">
        <f t="shared" si="7"/>
        <v>18</v>
      </c>
    </row>
    <row r="127" spans="1:15" s="62" customFormat="1" ht="27" customHeight="1">
      <c r="A127" s="58">
        <v>20</v>
      </c>
      <c r="B127" s="63" t="s">
        <v>1415</v>
      </c>
      <c r="C127" s="64">
        <v>1</v>
      </c>
      <c r="D127" s="65" t="s">
        <v>1416</v>
      </c>
      <c r="E127" s="65" t="s">
        <v>1227</v>
      </c>
      <c r="F127" s="175">
        <v>91841</v>
      </c>
      <c r="G127" s="113">
        <f t="shared" si="6"/>
        <v>28</v>
      </c>
      <c r="I127" s="58">
        <v>20</v>
      </c>
      <c r="J127" s="59" t="s">
        <v>1460</v>
      </c>
      <c r="K127" s="58">
        <v>4</v>
      </c>
      <c r="L127" s="58" t="s">
        <v>1461</v>
      </c>
      <c r="M127" s="58" t="s">
        <v>326</v>
      </c>
      <c r="N127" s="172" t="s">
        <v>130</v>
      </c>
      <c r="O127" s="142" t="s">
        <v>149</v>
      </c>
    </row>
    <row r="128" spans="1:15" s="62" customFormat="1" ht="27" customHeight="1">
      <c r="A128" s="58">
        <v>21</v>
      </c>
      <c r="B128" s="63" t="s">
        <v>439</v>
      </c>
      <c r="C128" s="64">
        <v>2</v>
      </c>
      <c r="D128" s="65" t="s">
        <v>440</v>
      </c>
      <c r="E128" s="65" t="s">
        <v>217</v>
      </c>
      <c r="F128" s="175">
        <v>84024</v>
      </c>
      <c r="G128" s="113">
        <f t="shared" si="6"/>
        <v>3</v>
      </c>
      <c r="I128" s="58">
        <v>21</v>
      </c>
      <c r="J128" s="59" t="s">
        <v>1462</v>
      </c>
      <c r="K128" s="58">
        <v>4</v>
      </c>
      <c r="L128" s="58" t="s">
        <v>1463</v>
      </c>
      <c r="M128" s="58" t="s">
        <v>326</v>
      </c>
      <c r="N128" s="172" t="s">
        <v>130</v>
      </c>
      <c r="O128" s="142" t="s">
        <v>149</v>
      </c>
    </row>
    <row r="129" spans="1:15" s="62" customFormat="1" ht="27" customHeight="1">
      <c r="A129" s="58">
        <v>22</v>
      </c>
      <c r="B129" s="63" t="s">
        <v>405</v>
      </c>
      <c r="C129" s="64">
        <v>2</v>
      </c>
      <c r="D129" s="65" t="s">
        <v>406</v>
      </c>
      <c r="E129" s="65" t="s">
        <v>217</v>
      </c>
      <c r="F129" s="175">
        <v>85688</v>
      </c>
      <c r="G129" s="113">
        <f t="shared" si="6"/>
        <v>20</v>
      </c>
      <c r="I129" s="58">
        <v>22</v>
      </c>
      <c r="J129" s="63" t="s">
        <v>1464</v>
      </c>
      <c r="K129" s="64">
        <v>3</v>
      </c>
      <c r="L129" s="65" t="s">
        <v>1465</v>
      </c>
      <c r="M129" s="65" t="s">
        <v>326</v>
      </c>
      <c r="N129" s="175">
        <v>84304</v>
      </c>
      <c r="O129" s="113">
        <f t="shared" si="7"/>
        <v>4</v>
      </c>
    </row>
    <row r="130" spans="1:15" s="62" customFormat="1" ht="27" customHeight="1">
      <c r="A130" s="58">
        <v>23</v>
      </c>
      <c r="B130" s="63" t="s">
        <v>441</v>
      </c>
      <c r="C130" s="64">
        <v>2</v>
      </c>
      <c r="D130" s="65" t="s">
        <v>442</v>
      </c>
      <c r="E130" s="65" t="s">
        <v>217</v>
      </c>
      <c r="F130" s="175">
        <v>84554</v>
      </c>
      <c r="G130" s="113">
        <f t="shared" si="6"/>
        <v>6</v>
      </c>
      <c r="I130" s="58">
        <v>23</v>
      </c>
      <c r="J130" s="63" t="s">
        <v>1466</v>
      </c>
      <c r="K130" s="64">
        <v>1</v>
      </c>
      <c r="L130" s="65" t="s">
        <v>1467</v>
      </c>
      <c r="M130" s="65" t="s">
        <v>326</v>
      </c>
      <c r="N130" s="172" t="s">
        <v>130</v>
      </c>
      <c r="O130" s="142" t="s">
        <v>149</v>
      </c>
    </row>
    <row r="131" spans="1:15" s="62" customFormat="1" ht="27" customHeight="1">
      <c r="A131" s="58">
        <v>24</v>
      </c>
      <c r="B131" s="63" t="s">
        <v>1417</v>
      </c>
      <c r="C131" s="64">
        <v>2</v>
      </c>
      <c r="D131" s="65" t="s">
        <v>427</v>
      </c>
      <c r="E131" s="65" t="s">
        <v>217</v>
      </c>
      <c r="F131" s="175">
        <v>83845</v>
      </c>
      <c r="G131" s="113">
        <f t="shared" si="6"/>
        <v>2</v>
      </c>
      <c r="I131" s="58">
        <v>24</v>
      </c>
      <c r="J131" s="63" t="s">
        <v>1468</v>
      </c>
      <c r="K131" s="64">
        <v>3</v>
      </c>
      <c r="L131" s="65" t="s">
        <v>231</v>
      </c>
      <c r="M131" s="65" t="s">
        <v>235</v>
      </c>
      <c r="N131" s="175">
        <v>85580</v>
      </c>
      <c r="O131" s="113">
        <f t="shared" si="7"/>
        <v>14</v>
      </c>
    </row>
    <row r="132" spans="1:15" s="62" customFormat="1" ht="27" customHeight="1">
      <c r="A132" s="58">
        <v>25</v>
      </c>
      <c r="B132" s="68" t="s">
        <v>1418</v>
      </c>
      <c r="C132" s="69">
        <v>2</v>
      </c>
      <c r="D132" s="69" t="s">
        <v>424</v>
      </c>
      <c r="E132" s="69" t="s">
        <v>217</v>
      </c>
      <c r="F132" s="175">
        <v>85729</v>
      </c>
      <c r="G132" s="113">
        <f t="shared" si="6"/>
        <v>21</v>
      </c>
      <c r="I132" s="58">
        <v>25</v>
      </c>
      <c r="J132" s="63" t="s">
        <v>1469</v>
      </c>
      <c r="K132" s="64">
        <v>3</v>
      </c>
      <c r="L132" s="65" t="s">
        <v>226</v>
      </c>
      <c r="M132" s="65" t="s">
        <v>1109</v>
      </c>
      <c r="N132" s="175">
        <v>84090</v>
      </c>
      <c r="O132" s="113">
        <f t="shared" si="7"/>
        <v>2</v>
      </c>
    </row>
    <row r="133" spans="1:15" s="62" customFormat="1" ht="27" customHeight="1">
      <c r="A133" s="58">
        <v>26</v>
      </c>
      <c r="B133" s="81" t="s">
        <v>403</v>
      </c>
      <c r="C133" s="81">
        <v>2</v>
      </c>
      <c r="D133" s="58" t="s">
        <v>404</v>
      </c>
      <c r="E133" s="58" t="s">
        <v>217</v>
      </c>
      <c r="F133" s="175">
        <v>84853</v>
      </c>
      <c r="G133" s="113">
        <f t="shared" si="6"/>
        <v>8</v>
      </c>
      <c r="I133" s="58">
        <v>26</v>
      </c>
      <c r="J133" s="63" t="s">
        <v>1470</v>
      </c>
      <c r="K133" s="64">
        <v>1</v>
      </c>
      <c r="L133" s="65" t="s">
        <v>1471</v>
      </c>
      <c r="M133" s="65" t="s">
        <v>1472</v>
      </c>
      <c r="N133" s="172" t="s">
        <v>130</v>
      </c>
      <c r="O133" s="142" t="s">
        <v>149</v>
      </c>
    </row>
    <row r="134" spans="1:15" s="62" customFormat="1" ht="27" customHeight="1">
      <c r="A134" s="58">
        <v>27</v>
      </c>
      <c r="B134" s="81" t="s">
        <v>1419</v>
      </c>
      <c r="C134" s="81">
        <v>1</v>
      </c>
      <c r="D134" s="58" t="s">
        <v>253</v>
      </c>
      <c r="E134" s="58" t="s">
        <v>217</v>
      </c>
      <c r="F134" s="175">
        <v>84399</v>
      </c>
      <c r="G134" s="113">
        <f t="shared" si="6"/>
        <v>4</v>
      </c>
      <c r="I134" s="58">
        <v>27</v>
      </c>
      <c r="J134" s="63" t="s">
        <v>169</v>
      </c>
      <c r="K134" s="64">
        <v>3</v>
      </c>
      <c r="L134" s="65" t="s">
        <v>1473</v>
      </c>
      <c r="M134" s="65" t="s">
        <v>1474</v>
      </c>
      <c r="N134" s="175">
        <v>85748</v>
      </c>
      <c r="O134" s="113">
        <f t="shared" si="7"/>
        <v>16</v>
      </c>
    </row>
    <row r="135" spans="1:15" s="62" customFormat="1" ht="27" customHeight="1">
      <c r="A135" s="58">
        <v>28</v>
      </c>
      <c r="B135" s="81" t="s">
        <v>1420</v>
      </c>
      <c r="C135" s="81">
        <v>1</v>
      </c>
      <c r="D135" s="58" t="s">
        <v>1421</v>
      </c>
      <c r="E135" s="58" t="s">
        <v>217</v>
      </c>
      <c r="F135" s="175">
        <v>85460</v>
      </c>
      <c r="G135" s="113">
        <f t="shared" si="6"/>
        <v>16</v>
      </c>
      <c r="I135" s="58">
        <v>28</v>
      </c>
      <c r="J135" s="63" t="s">
        <v>1475</v>
      </c>
      <c r="K135" s="64">
        <v>1</v>
      </c>
      <c r="L135" s="65" t="s">
        <v>1476</v>
      </c>
      <c r="M135" s="65" t="s">
        <v>217</v>
      </c>
      <c r="N135" s="175">
        <v>83588</v>
      </c>
      <c r="O135" s="113">
        <f t="shared" si="7"/>
        <v>1</v>
      </c>
    </row>
    <row r="136" spans="1:15" s="62" customFormat="1" ht="27" customHeight="1">
      <c r="A136" s="58">
        <v>29</v>
      </c>
      <c r="B136" s="81" t="s">
        <v>1422</v>
      </c>
      <c r="C136" s="81"/>
      <c r="D136" s="58" t="s">
        <v>1423</v>
      </c>
      <c r="E136" s="58" t="s">
        <v>1424</v>
      </c>
      <c r="F136" s="175">
        <v>85550</v>
      </c>
      <c r="G136" s="113">
        <f t="shared" si="6"/>
        <v>17</v>
      </c>
      <c r="I136" s="58">
        <v>29</v>
      </c>
      <c r="J136" s="63" t="s">
        <v>1477</v>
      </c>
      <c r="K136" s="64">
        <v>1</v>
      </c>
      <c r="L136" s="65" t="s">
        <v>1478</v>
      </c>
      <c r="M136" s="65" t="s">
        <v>217</v>
      </c>
      <c r="N136" s="175">
        <v>85402</v>
      </c>
      <c r="O136" s="113">
        <f t="shared" si="7"/>
        <v>13</v>
      </c>
    </row>
    <row r="137" spans="1:15" s="62" customFormat="1" ht="27" customHeight="1">
      <c r="A137" s="58">
        <v>30</v>
      </c>
      <c r="B137" s="81" t="s">
        <v>1425</v>
      </c>
      <c r="C137" s="81"/>
      <c r="D137" s="58" t="s">
        <v>1426</v>
      </c>
      <c r="E137" s="58" t="s">
        <v>1424</v>
      </c>
      <c r="F137" s="175">
        <v>85244</v>
      </c>
      <c r="G137" s="113">
        <f t="shared" si="6"/>
        <v>15</v>
      </c>
      <c r="I137" s="58">
        <v>30</v>
      </c>
      <c r="J137" s="63" t="s">
        <v>1479</v>
      </c>
      <c r="K137" s="64">
        <v>1</v>
      </c>
      <c r="L137" s="65" t="s">
        <v>1480</v>
      </c>
      <c r="M137" s="65" t="s">
        <v>217</v>
      </c>
      <c r="N137" s="175">
        <v>84184</v>
      </c>
      <c r="O137" s="113">
        <f t="shared" si="7"/>
        <v>3</v>
      </c>
    </row>
    <row r="138" spans="1:15" s="62" customFormat="1" ht="27" customHeight="1">
      <c r="A138" s="58">
        <v>31</v>
      </c>
      <c r="B138" s="81" t="s">
        <v>1427</v>
      </c>
      <c r="C138" s="81">
        <v>3</v>
      </c>
      <c r="D138" s="58" t="s">
        <v>1428</v>
      </c>
      <c r="E138" s="58" t="s">
        <v>1429</v>
      </c>
      <c r="F138" s="175">
        <v>85040</v>
      </c>
      <c r="G138" s="113">
        <f t="shared" si="6"/>
        <v>12</v>
      </c>
      <c r="I138" s="58">
        <v>31</v>
      </c>
      <c r="J138" s="63" t="s">
        <v>1481</v>
      </c>
      <c r="K138" s="64">
        <v>1</v>
      </c>
      <c r="L138" s="65" t="s">
        <v>1482</v>
      </c>
      <c r="M138" s="65" t="s">
        <v>217</v>
      </c>
      <c r="N138" s="175">
        <v>84361</v>
      </c>
      <c r="O138" s="113">
        <f t="shared" si="7"/>
        <v>5</v>
      </c>
    </row>
    <row r="139" spans="1:15" s="62" customFormat="1" ht="27" customHeight="1">
      <c r="A139" s="58">
        <v>32</v>
      </c>
      <c r="B139" s="90" t="s">
        <v>256</v>
      </c>
      <c r="C139" s="91">
        <v>3</v>
      </c>
      <c r="D139" s="92" t="s">
        <v>257</v>
      </c>
      <c r="E139" s="92" t="s">
        <v>740</v>
      </c>
      <c r="F139" s="175">
        <v>84975</v>
      </c>
      <c r="G139" s="113">
        <f t="shared" si="6"/>
        <v>9</v>
      </c>
      <c r="I139" s="58">
        <v>32</v>
      </c>
      <c r="J139" s="63" t="s">
        <v>167</v>
      </c>
      <c r="K139" s="64">
        <v>2</v>
      </c>
      <c r="L139" s="65" t="s">
        <v>132</v>
      </c>
      <c r="M139" s="65" t="s">
        <v>133</v>
      </c>
      <c r="N139" s="175">
        <v>84601</v>
      </c>
      <c r="O139" s="113">
        <f t="shared" si="7"/>
        <v>7</v>
      </c>
    </row>
    <row r="140" spans="1:15" ht="24.75" customHeight="1">
      <c r="A140" s="30"/>
      <c r="B140" s="38"/>
      <c r="C140" s="34"/>
      <c r="D140" s="32"/>
      <c r="E140" s="32"/>
      <c r="F140" s="45"/>
      <c r="G140" s="5"/>
      <c r="I140" s="30"/>
      <c r="J140" s="36"/>
      <c r="K140" s="29"/>
      <c r="L140" s="27"/>
      <c r="M140" s="27"/>
      <c r="N140" s="45"/>
      <c r="O140" s="5"/>
    </row>
    <row r="141" spans="1:15" ht="24.75" customHeight="1">
      <c r="A141" s="318" t="s">
        <v>299</v>
      </c>
      <c r="B141" s="318"/>
      <c r="C141" s="29"/>
      <c r="D141" s="27"/>
      <c r="E141" s="27"/>
      <c r="F141" s="4"/>
      <c r="G141" s="41"/>
      <c r="I141" s="318" t="s">
        <v>300</v>
      </c>
      <c r="J141" s="318"/>
      <c r="K141" s="29"/>
      <c r="L141" s="27"/>
      <c r="M141" s="27"/>
      <c r="N141" s="4"/>
      <c r="O141" s="41"/>
    </row>
    <row r="142" spans="1:15" s="62" customFormat="1" ht="27" customHeight="1">
      <c r="A142" s="58" t="s">
        <v>390</v>
      </c>
      <c r="B142" s="63" t="s">
        <v>285</v>
      </c>
      <c r="C142" s="64" t="s">
        <v>210</v>
      </c>
      <c r="D142" s="65" t="s">
        <v>290</v>
      </c>
      <c r="E142" s="65" t="s">
        <v>286</v>
      </c>
      <c r="F142" s="93" t="s">
        <v>303</v>
      </c>
      <c r="G142" s="89" t="s">
        <v>304</v>
      </c>
      <c r="I142" s="58" t="s">
        <v>338</v>
      </c>
      <c r="J142" s="63" t="s">
        <v>285</v>
      </c>
      <c r="K142" s="64" t="s">
        <v>210</v>
      </c>
      <c r="L142" s="65" t="s">
        <v>290</v>
      </c>
      <c r="M142" s="65" t="s">
        <v>286</v>
      </c>
      <c r="N142" s="93" t="s">
        <v>303</v>
      </c>
      <c r="O142" s="89" t="s">
        <v>304</v>
      </c>
    </row>
    <row r="143" spans="1:15" s="62" customFormat="1" ht="27" customHeight="1">
      <c r="A143" s="58">
        <v>1</v>
      </c>
      <c r="B143" s="94" t="s">
        <v>1483</v>
      </c>
      <c r="C143" s="84">
        <v>3</v>
      </c>
      <c r="D143" s="86" t="s">
        <v>1484</v>
      </c>
      <c r="E143" s="86" t="s">
        <v>1366</v>
      </c>
      <c r="F143" s="66">
        <v>84299</v>
      </c>
      <c r="G143" s="67">
        <f>IF(ISBLANK(F143),"  ",RANK(F143,$F$143:$F$174,1))</f>
        <v>18</v>
      </c>
      <c r="I143" s="58">
        <v>1</v>
      </c>
      <c r="J143" s="81" t="s">
        <v>1535</v>
      </c>
      <c r="K143" s="81">
        <v>3</v>
      </c>
      <c r="L143" s="58" t="s">
        <v>1536</v>
      </c>
      <c r="M143" s="58" t="s">
        <v>1366</v>
      </c>
      <c r="N143" s="66">
        <v>85443</v>
      </c>
      <c r="O143" s="67">
        <f>IF(ISBLANK(N143),"  ",RANK(N143,$N$143:$N$174,1))</f>
        <v>27</v>
      </c>
    </row>
    <row r="144" spans="1:15" s="62" customFormat="1" ht="27" customHeight="1">
      <c r="A144" s="58">
        <v>2</v>
      </c>
      <c r="B144" s="68" t="s">
        <v>1485</v>
      </c>
      <c r="C144" s="69">
        <v>2</v>
      </c>
      <c r="D144" s="69" t="s">
        <v>1486</v>
      </c>
      <c r="E144" s="69" t="s">
        <v>1366</v>
      </c>
      <c r="F144" s="66">
        <v>85151</v>
      </c>
      <c r="G144" s="67">
        <f aca="true" t="shared" si="8" ref="G144:G174">IF(ISBLANK(F144),"  ",RANK(F144,$F$143:$F$174,1))</f>
        <v>21</v>
      </c>
      <c r="I144" s="58">
        <v>2</v>
      </c>
      <c r="J144" s="81" t="s">
        <v>1537</v>
      </c>
      <c r="K144" s="81">
        <v>2</v>
      </c>
      <c r="L144" s="58" t="s">
        <v>1538</v>
      </c>
      <c r="M144" s="58" t="s">
        <v>1366</v>
      </c>
      <c r="N144" s="66">
        <v>84341</v>
      </c>
      <c r="O144" s="67">
        <f aca="true" t="shared" si="9" ref="O144:O174">IF(ISBLANK(N144),"  ",RANK(N144,$N$143:$N$174,1))</f>
        <v>21</v>
      </c>
    </row>
    <row r="145" spans="1:15" s="62" customFormat="1" ht="27" customHeight="1">
      <c r="A145" s="58">
        <v>3</v>
      </c>
      <c r="B145" s="59" t="s">
        <v>1487</v>
      </c>
      <c r="C145" s="58">
        <v>2</v>
      </c>
      <c r="D145" s="58" t="s">
        <v>1488</v>
      </c>
      <c r="E145" s="58" t="s">
        <v>1366</v>
      </c>
      <c r="F145" s="66">
        <v>85321</v>
      </c>
      <c r="G145" s="67">
        <f t="shared" si="8"/>
        <v>22</v>
      </c>
      <c r="I145" s="58">
        <v>3</v>
      </c>
      <c r="J145" s="81" t="s">
        <v>447</v>
      </c>
      <c r="K145" s="81">
        <v>3</v>
      </c>
      <c r="L145" s="58" t="s">
        <v>244</v>
      </c>
      <c r="M145" s="58" t="s">
        <v>734</v>
      </c>
      <c r="N145" s="66">
        <v>83988</v>
      </c>
      <c r="O145" s="67">
        <f t="shared" si="9"/>
        <v>17</v>
      </c>
    </row>
    <row r="146" spans="1:15" s="62" customFormat="1" ht="27" customHeight="1">
      <c r="A146" s="58">
        <v>4</v>
      </c>
      <c r="B146" s="59" t="s">
        <v>1489</v>
      </c>
      <c r="C146" s="58">
        <v>1</v>
      </c>
      <c r="D146" s="58" t="s">
        <v>1490</v>
      </c>
      <c r="E146" s="58" t="s">
        <v>1366</v>
      </c>
      <c r="F146" s="66">
        <v>90518</v>
      </c>
      <c r="G146" s="67">
        <f t="shared" si="8"/>
        <v>25</v>
      </c>
      <c r="I146" s="58">
        <v>4</v>
      </c>
      <c r="J146" s="81" t="s">
        <v>1539</v>
      </c>
      <c r="K146" s="81">
        <v>1</v>
      </c>
      <c r="L146" s="58" t="s">
        <v>1540</v>
      </c>
      <c r="M146" s="58" t="s">
        <v>740</v>
      </c>
      <c r="N146" s="66">
        <v>84000</v>
      </c>
      <c r="O146" s="67">
        <f t="shared" si="9"/>
        <v>18</v>
      </c>
    </row>
    <row r="147" spans="1:15" s="62" customFormat="1" ht="27" customHeight="1">
      <c r="A147" s="58">
        <v>5</v>
      </c>
      <c r="B147" s="59" t="s">
        <v>1491</v>
      </c>
      <c r="C147" s="58">
        <v>2</v>
      </c>
      <c r="D147" s="58" t="s">
        <v>398</v>
      </c>
      <c r="E147" s="58" t="s">
        <v>740</v>
      </c>
      <c r="F147" s="66">
        <v>84104</v>
      </c>
      <c r="G147" s="67">
        <f t="shared" si="8"/>
        <v>13</v>
      </c>
      <c r="I147" s="58">
        <v>5</v>
      </c>
      <c r="J147" s="81" t="s">
        <v>1541</v>
      </c>
      <c r="K147" s="81">
        <v>3</v>
      </c>
      <c r="L147" s="58" t="s">
        <v>1542</v>
      </c>
      <c r="M147" s="58" t="s">
        <v>1385</v>
      </c>
      <c r="N147" s="66">
        <v>83473</v>
      </c>
      <c r="O147" s="67">
        <f t="shared" si="9"/>
        <v>10</v>
      </c>
    </row>
    <row r="148" spans="1:15" s="62" customFormat="1" ht="27" customHeight="1">
      <c r="A148" s="58">
        <v>6</v>
      </c>
      <c r="B148" s="63" t="s">
        <v>1492</v>
      </c>
      <c r="C148" s="64">
        <v>2</v>
      </c>
      <c r="D148" s="65" t="s">
        <v>1493</v>
      </c>
      <c r="E148" s="65" t="s">
        <v>260</v>
      </c>
      <c r="F148" s="66">
        <v>91610</v>
      </c>
      <c r="G148" s="67">
        <f t="shared" si="8"/>
        <v>28</v>
      </c>
      <c r="I148" s="58">
        <v>6</v>
      </c>
      <c r="J148" s="81" t="s">
        <v>1543</v>
      </c>
      <c r="K148" s="81">
        <v>1</v>
      </c>
      <c r="L148" s="58" t="s">
        <v>1544</v>
      </c>
      <c r="M148" s="58" t="s">
        <v>325</v>
      </c>
      <c r="N148" s="173" t="s">
        <v>130</v>
      </c>
      <c r="O148" s="164" t="s">
        <v>149</v>
      </c>
    </row>
    <row r="149" spans="1:15" s="62" customFormat="1" ht="27" customHeight="1">
      <c r="A149" s="58">
        <v>7</v>
      </c>
      <c r="B149" s="59" t="s">
        <v>1494</v>
      </c>
      <c r="C149" s="58">
        <v>2</v>
      </c>
      <c r="D149" s="58" t="s">
        <v>1495</v>
      </c>
      <c r="E149" s="58" t="s">
        <v>260</v>
      </c>
      <c r="F149" s="66">
        <v>90619</v>
      </c>
      <c r="G149" s="67">
        <f t="shared" si="8"/>
        <v>26</v>
      </c>
      <c r="I149" s="58">
        <v>7</v>
      </c>
      <c r="J149" s="81" t="s">
        <v>1545</v>
      </c>
      <c r="K149" s="81">
        <v>3</v>
      </c>
      <c r="L149" s="58" t="s">
        <v>1546</v>
      </c>
      <c r="M149" s="58" t="s">
        <v>325</v>
      </c>
      <c r="N149" s="66">
        <v>82767</v>
      </c>
      <c r="O149" s="67">
        <f t="shared" si="9"/>
        <v>1</v>
      </c>
    </row>
    <row r="150" spans="1:15" s="62" customFormat="1" ht="27" customHeight="1">
      <c r="A150" s="58">
        <v>8</v>
      </c>
      <c r="B150" s="63" t="s">
        <v>1496</v>
      </c>
      <c r="C150" s="64">
        <v>2</v>
      </c>
      <c r="D150" s="65" t="s">
        <v>395</v>
      </c>
      <c r="E150" s="65" t="s">
        <v>729</v>
      </c>
      <c r="F150" s="66">
        <v>83275</v>
      </c>
      <c r="G150" s="67">
        <f t="shared" si="8"/>
        <v>4</v>
      </c>
      <c r="I150" s="58">
        <v>8</v>
      </c>
      <c r="J150" s="69" t="s">
        <v>1547</v>
      </c>
      <c r="K150" s="83">
        <v>3</v>
      </c>
      <c r="L150" s="69" t="s">
        <v>1548</v>
      </c>
      <c r="M150" s="69" t="s">
        <v>345</v>
      </c>
      <c r="N150" s="66">
        <v>85064</v>
      </c>
      <c r="O150" s="67">
        <f t="shared" si="9"/>
        <v>25</v>
      </c>
    </row>
    <row r="151" spans="1:15" s="62" customFormat="1" ht="27" customHeight="1">
      <c r="A151" s="58">
        <v>9</v>
      </c>
      <c r="B151" s="63" t="s">
        <v>418</v>
      </c>
      <c r="C151" s="64">
        <v>2</v>
      </c>
      <c r="D151" s="65" t="s">
        <v>419</v>
      </c>
      <c r="E151" s="65" t="s">
        <v>734</v>
      </c>
      <c r="F151" s="66">
        <v>84196</v>
      </c>
      <c r="G151" s="67">
        <f t="shared" si="8"/>
        <v>14</v>
      </c>
      <c r="I151" s="58">
        <v>9</v>
      </c>
      <c r="J151" s="69" t="s">
        <v>448</v>
      </c>
      <c r="K151" s="83">
        <v>2</v>
      </c>
      <c r="L151" s="69" t="s">
        <v>449</v>
      </c>
      <c r="M151" s="69" t="s">
        <v>345</v>
      </c>
      <c r="N151" s="66">
        <v>85168</v>
      </c>
      <c r="O151" s="67">
        <f t="shared" si="9"/>
        <v>26</v>
      </c>
    </row>
    <row r="152" spans="1:15" s="62" customFormat="1" ht="27" customHeight="1">
      <c r="A152" s="58">
        <v>10</v>
      </c>
      <c r="B152" s="63" t="s">
        <v>1497</v>
      </c>
      <c r="C152" s="64">
        <v>3</v>
      </c>
      <c r="D152" s="65" t="s">
        <v>1498</v>
      </c>
      <c r="E152" s="65" t="s">
        <v>1067</v>
      </c>
      <c r="F152" s="66">
        <v>91592</v>
      </c>
      <c r="G152" s="67">
        <f t="shared" si="8"/>
        <v>27</v>
      </c>
      <c r="I152" s="58">
        <v>10</v>
      </c>
      <c r="J152" s="65" t="s">
        <v>430</v>
      </c>
      <c r="K152" s="77">
        <v>2</v>
      </c>
      <c r="L152" s="65" t="s">
        <v>1549</v>
      </c>
      <c r="M152" s="65" t="s">
        <v>345</v>
      </c>
      <c r="N152" s="66">
        <v>84571</v>
      </c>
      <c r="O152" s="67">
        <f t="shared" si="9"/>
        <v>23</v>
      </c>
    </row>
    <row r="153" spans="1:15" s="62" customFormat="1" ht="27" customHeight="1">
      <c r="A153" s="58">
        <v>11</v>
      </c>
      <c r="B153" s="63" t="s">
        <v>1499</v>
      </c>
      <c r="C153" s="64">
        <v>1</v>
      </c>
      <c r="D153" s="65" t="s">
        <v>1500</v>
      </c>
      <c r="E153" s="65" t="s">
        <v>1067</v>
      </c>
      <c r="F153" s="66">
        <v>84254</v>
      </c>
      <c r="G153" s="67">
        <f t="shared" si="8"/>
        <v>17</v>
      </c>
      <c r="I153" s="58">
        <v>11</v>
      </c>
      <c r="J153" s="65" t="s">
        <v>1550</v>
      </c>
      <c r="K153" s="77">
        <v>1</v>
      </c>
      <c r="L153" s="65" t="s">
        <v>1551</v>
      </c>
      <c r="M153" s="65" t="s">
        <v>345</v>
      </c>
      <c r="N153" s="66">
        <v>84712</v>
      </c>
      <c r="O153" s="67">
        <f t="shared" si="9"/>
        <v>24</v>
      </c>
    </row>
    <row r="154" spans="1:15" s="62" customFormat="1" ht="27" customHeight="1">
      <c r="A154" s="58">
        <v>12</v>
      </c>
      <c r="B154" s="63" t="s">
        <v>1501</v>
      </c>
      <c r="C154" s="64">
        <v>2</v>
      </c>
      <c r="D154" s="65" t="s">
        <v>1502</v>
      </c>
      <c r="E154" s="65" t="s">
        <v>1385</v>
      </c>
      <c r="F154" s="66">
        <v>83510</v>
      </c>
      <c r="G154" s="67">
        <f t="shared" si="8"/>
        <v>7</v>
      </c>
      <c r="I154" s="58">
        <v>12</v>
      </c>
      <c r="J154" s="65" t="s">
        <v>1552</v>
      </c>
      <c r="K154" s="77">
        <v>4</v>
      </c>
      <c r="L154" s="65" t="s">
        <v>1553</v>
      </c>
      <c r="M154" s="65" t="s">
        <v>455</v>
      </c>
      <c r="N154" s="173" t="s">
        <v>130</v>
      </c>
      <c r="O154" s="164" t="s">
        <v>149</v>
      </c>
    </row>
    <row r="155" spans="1:15" s="62" customFormat="1" ht="27" customHeight="1">
      <c r="A155" s="58">
        <v>13</v>
      </c>
      <c r="B155" s="63" t="s">
        <v>1503</v>
      </c>
      <c r="C155" s="64">
        <v>3</v>
      </c>
      <c r="D155" s="65" t="s">
        <v>1504</v>
      </c>
      <c r="E155" s="65" t="s">
        <v>1067</v>
      </c>
      <c r="F155" s="66">
        <v>83913</v>
      </c>
      <c r="G155" s="67">
        <f t="shared" si="8"/>
        <v>10</v>
      </c>
      <c r="I155" s="58">
        <v>13</v>
      </c>
      <c r="J155" s="65" t="s">
        <v>1554</v>
      </c>
      <c r="K155" s="77">
        <v>2</v>
      </c>
      <c r="L155" s="65" t="s">
        <v>434</v>
      </c>
      <c r="M155" s="65" t="s">
        <v>235</v>
      </c>
      <c r="N155" s="66">
        <v>83357</v>
      </c>
      <c r="O155" s="67">
        <f t="shared" si="9"/>
        <v>9</v>
      </c>
    </row>
    <row r="156" spans="1:15" s="62" customFormat="1" ht="27" customHeight="1">
      <c r="A156" s="58">
        <v>14</v>
      </c>
      <c r="B156" s="63" t="s">
        <v>1505</v>
      </c>
      <c r="C156" s="64"/>
      <c r="D156" s="65" t="s">
        <v>1506</v>
      </c>
      <c r="E156" s="65" t="s">
        <v>1507</v>
      </c>
      <c r="F156" s="173" t="s">
        <v>173</v>
      </c>
      <c r="G156" s="164" t="s">
        <v>149</v>
      </c>
      <c r="I156" s="58">
        <v>14</v>
      </c>
      <c r="J156" s="95" t="s">
        <v>1555</v>
      </c>
      <c r="K156" s="77">
        <v>3</v>
      </c>
      <c r="L156" s="72" t="s">
        <v>1556</v>
      </c>
      <c r="M156" s="65" t="s">
        <v>1227</v>
      </c>
      <c r="N156" s="66">
        <v>84287</v>
      </c>
      <c r="O156" s="67">
        <f t="shared" si="9"/>
        <v>19</v>
      </c>
    </row>
    <row r="157" spans="1:15" s="62" customFormat="1" ht="27" customHeight="1">
      <c r="A157" s="58">
        <v>15</v>
      </c>
      <c r="B157" s="63" t="s">
        <v>1508</v>
      </c>
      <c r="C157" s="64"/>
      <c r="D157" s="65" t="s">
        <v>1509</v>
      </c>
      <c r="E157" s="65" t="s">
        <v>863</v>
      </c>
      <c r="F157" s="66">
        <v>84567</v>
      </c>
      <c r="G157" s="67">
        <f t="shared" si="8"/>
        <v>20</v>
      </c>
      <c r="I157" s="58">
        <v>15</v>
      </c>
      <c r="J157" s="65" t="s">
        <v>1557</v>
      </c>
      <c r="K157" s="77">
        <v>3</v>
      </c>
      <c r="L157" s="65" t="s">
        <v>1558</v>
      </c>
      <c r="M157" s="65" t="s">
        <v>1227</v>
      </c>
      <c r="N157" s="66">
        <v>84311</v>
      </c>
      <c r="O157" s="67">
        <f t="shared" si="9"/>
        <v>20</v>
      </c>
    </row>
    <row r="158" spans="1:15" s="62" customFormat="1" ht="27" customHeight="1">
      <c r="A158" s="58">
        <v>16</v>
      </c>
      <c r="B158" s="63" t="s">
        <v>1510</v>
      </c>
      <c r="C158" s="64">
        <v>3</v>
      </c>
      <c r="D158" s="65" t="s">
        <v>1511</v>
      </c>
      <c r="E158" s="65" t="s">
        <v>1385</v>
      </c>
      <c r="F158" s="66">
        <v>83981</v>
      </c>
      <c r="G158" s="67">
        <f t="shared" si="8"/>
        <v>12</v>
      </c>
      <c r="I158" s="58">
        <v>16</v>
      </c>
      <c r="J158" s="65" t="s">
        <v>412</v>
      </c>
      <c r="K158" s="77">
        <v>3</v>
      </c>
      <c r="L158" s="65" t="s">
        <v>252</v>
      </c>
      <c r="M158" s="65" t="s">
        <v>217</v>
      </c>
      <c r="N158" s="66">
        <v>83021</v>
      </c>
      <c r="O158" s="67">
        <f t="shared" si="9"/>
        <v>5</v>
      </c>
    </row>
    <row r="159" spans="1:15" s="62" customFormat="1" ht="27" customHeight="1">
      <c r="A159" s="58">
        <v>17</v>
      </c>
      <c r="B159" s="63" t="s">
        <v>1512</v>
      </c>
      <c r="C159" s="64">
        <v>3</v>
      </c>
      <c r="D159" s="65" t="s">
        <v>1513</v>
      </c>
      <c r="E159" s="65" t="s">
        <v>325</v>
      </c>
      <c r="F159" s="66">
        <v>83828</v>
      </c>
      <c r="G159" s="67">
        <f t="shared" si="8"/>
        <v>9</v>
      </c>
      <c r="I159" s="58">
        <v>17</v>
      </c>
      <c r="J159" s="65" t="s">
        <v>410</v>
      </c>
      <c r="K159" s="77">
        <v>3</v>
      </c>
      <c r="L159" s="65" t="s">
        <v>411</v>
      </c>
      <c r="M159" s="65" t="s">
        <v>217</v>
      </c>
      <c r="N159" s="66">
        <v>83271</v>
      </c>
      <c r="O159" s="67">
        <f t="shared" si="9"/>
        <v>8</v>
      </c>
    </row>
    <row r="160" spans="1:15" s="62" customFormat="1" ht="27" customHeight="1">
      <c r="A160" s="58">
        <v>18</v>
      </c>
      <c r="B160" s="63" t="s">
        <v>1514</v>
      </c>
      <c r="C160" s="64">
        <v>1</v>
      </c>
      <c r="D160" s="65" t="s">
        <v>1515</v>
      </c>
      <c r="E160" s="65" t="s">
        <v>212</v>
      </c>
      <c r="F160" s="66">
        <v>82797</v>
      </c>
      <c r="G160" s="67">
        <f t="shared" si="8"/>
        <v>2</v>
      </c>
      <c r="I160" s="58">
        <v>18</v>
      </c>
      <c r="J160" s="65" t="s">
        <v>420</v>
      </c>
      <c r="K160" s="77">
        <v>2</v>
      </c>
      <c r="L160" s="65" t="s">
        <v>421</v>
      </c>
      <c r="M160" s="65" t="s">
        <v>217</v>
      </c>
      <c r="N160" s="66">
        <v>83556</v>
      </c>
      <c r="O160" s="67">
        <f t="shared" si="9"/>
        <v>11</v>
      </c>
    </row>
    <row r="161" spans="1:15" s="62" customFormat="1" ht="27" customHeight="1">
      <c r="A161" s="58">
        <v>19</v>
      </c>
      <c r="B161" s="63" t="s">
        <v>1516</v>
      </c>
      <c r="C161" s="64">
        <v>1</v>
      </c>
      <c r="D161" s="65" t="s">
        <v>1517</v>
      </c>
      <c r="E161" s="65" t="s">
        <v>212</v>
      </c>
      <c r="F161" s="66">
        <v>83265</v>
      </c>
      <c r="G161" s="67">
        <f t="shared" si="8"/>
        <v>3</v>
      </c>
      <c r="I161" s="58">
        <v>19</v>
      </c>
      <c r="J161" s="65" t="s">
        <v>1559</v>
      </c>
      <c r="K161" s="77">
        <v>2</v>
      </c>
      <c r="L161" s="65" t="s">
        <v>443</v>
      </c>
      <c r="M161" s="65" t="s">
        <v>217</v>
      </c>
      <c r="N161" s="66">
        <v>83637</v>
      </c>
      <c r="O161" s="67">
        <f t="shared" si="9"/>
        <v>13</v>
      </c>
    </row>
    <row r="162" spans="1:15" s="62" customFormat="1" ht="27" customHeight="1">
      <c r="A162" s="58">
        <v>20</v>
      </c>
      <c r="B162" s="63" t="s">
        <v>1518</v>
      </c>
      <c r="C162" s="64">
        <v>3</v>
      </c>
      <c r="D162" s="65" t="s">
        <v>335</v>
      </c>
      <c r="E162" s="65" t="s">
        <v>326</v>
      </c>
      <c r="F162" s="173" t="s">
        <v>130</v>
      </c>
      <c r="G162" s="164" t="s">
        <v>149</v>
      </c>
      <c r="I162" s="58">
        <v>20</v>
      </c>
      <c r="J162" s="65" t="s">
        <v>451</v>
      </c>
      <c r="K162" s="77">
        <v>2</v>
      </c>
      <c r="L162" s="65" t="s">
        <v>452</v>
      </c>
      <c r="M162" s="65" t="s">
        <v>217</v>
      </c>
      <c r="N162" s="66">
        <v>83703</v>
      </c>
      <c r="O162" s="67">
        <f t="shared" si="9"/>
        <v>14</v>
      </c>
    </row>
    <row r="163" spans="1:15" s="62" customFormat="1" ht="27" customHeight="1">
      <c r="A163" s="58">
        <v>21</v>
      </c>
      <c r="B163" s="63" t="s">
        <v>1519</v>
      </c>
      <c r="C163" s="64">
        <v>1</v>
      </c>
      <c r="D163" s="65" t="s">
        <v>259</v>
      </c>
      <c r="E163" s="65" t="s">
        <v>326</v>
      </c>
      <c r="F163" s="66">
        <v>83384</v>
      </c>
      <c r="G163" s="67">
        <f t="shared" si="8"/>
        <v>5</v>
      </c>
      <c r="I163" s="58">
        <v>21</v>
      </c>
      <c r="J163" s="65" t="s">
        <v>1560</v>
      </c>
      <c r="K163" s="77">
        <v>1</v>
      </c>
      <c r="L163" s="65" t="s">
        <v>1561</v>
      </c>
      <c r="M163" s="65" t="s">
        <v>217</v>
      </c>
      <c r="N163" s="66">
        <v>82820</v>
      </c>
      <c r="O163" s="67">
        <f t="shared" si="9"/>
        <v>2</v>
      </c>
    </row>
    <row r="164" spans="1:15" s="62" customFormat="1" ht="27" customHeight="1">
      <c r="A164" s="58">
        <v>22</v>
      </c>
      <c r="B164" s="63" t="s">
        <v>1520</v>
      </c>
      <c r="C164" s="64">
        <v>2</v>
      </c>
      <c r="D164" s="65" t="s">
        <v>1521</v>
      </c>
      <c r="E164" s="65" t="s">
        <v>326</v>
      </c>
      <c r="F164" s="66">
        <v>85519</v>
      </c>
      <c r="G164" s="67">
        <f t="shared" si="8"/>
        <v>23</v>
      </c>
      <c r="I164" s="58">
        <v>22</v>
      </c>
      <c r="J164" s="65" t="s">
        <v>1562</v>
      </c>
      <c r="K164" s="77">
        <v>2</v>
      </c>
      <c r="L164" s="65" t="s">
        <v>1563</v>
      </c>
      <c r="M164" s="65" t="s">
        <v>1366</v>
      </c>
      <c r="N164" s="66">
        <v>85951</v>
      </c>
      <c r="O164" s="67">
        <f t="shared" si="9"/>
        <v>28</v>
      </c>
    </row>
    <row r="165" spans="1:15" s="62" customFormat="1" ht="27" customHeight="1">
      <c r="A165" s="58">
        <v>23</v>
      </c>
      <c r="B165" s="63" t="s">
        <v>1522</v>
      </c>
      <c r="C165" s="64">
        <v>3</v>
      </c>
      <c r="D165" s="65" t="s">
        <v>1523</v>
      </c>
      <c r="E165" s="65" t="s">
        <v>1524</v>
      </c>
      <c r="F165" s="66">
        <v>84213</v>
      </c>
      <c r="G165" s="67">
        <f t="shared" si="8"/>
        <v>15</v>
      </c>
      <c r="I165" s="58">
        <v>23</v>
      </c>
      <c r="J165" s="65" t="s">
        <v>1564</v>
      </c>
      <c r="K165" s="77">
        <v>2</v>
      </c>
      <c r="L165" s="65" t="s">
        <v>1565</v>
      </c>
      <c r="M165" s="65" t="s">
        <v>1366</v>
      </c>
      <c r="N165" s="66">
        <v>83585</v>
      </c>
      <c r="O165" s="67">
        <f t="shared" si="9"/>
        <v>12</v>
      </c>
    </row>
    <row r="166" spans="1:15" s="62" customFormat="1" ht="27" customHeight="1">
      <c r="A166" s="58">
        <v>24</v>
      </c>
      <c r="B166" s="63" t="s">
        <v>1525</v>
      </c>
      <c r="C166" s="64">
        <v>1</v>
      </c>
      <c r="D166" s="65" t="s">
        <v>1526</v>
      </c>
      <c r="E166" s="65" t="s">
        <v>1227</v>
      </c>
      <c r="F166" s="66">
        <v>90456</v>
      </c>
      <c r="G166" s="67">
        <f t="shared" si="8"/>
        <v>24</v>
      </c>
      <c r="I166" s="58">
        <v>24</v>
      </c>
      <c r="J166" s="65" t="s">
        <v>1566</v>
      </c>
      <c r="K166" s="77">
        <v>1</v>
      </c>
      <c r="L166" s="65" t="s">
        <v>1567</v>
      </c>
      <c r="M166" s="65" t="s">
        <v>1366</v>
      </c>
      <c r="N166" s="66">
        <v>84501</v>
      </c>
      <c r="O166" s="67">
        <f t="shared" si="9"/>
        <v>22</v>
      </c>
    </row>
    <row r="167" spans="1:15" s="62" customFormat="1" ht="27" customHeight="1">
      <c r="A167" s="58">
        <v>25</v>
      </c>
      <c r="B167" s="63" t="s">
        <v>1527</v>
      </c>
      <c r="C167" s="64">
        <v>3</v>
      </c>
      <c r="D167" s="65" t="s">
        <v>1528</v>
      </c>
      <c r="E167" s="65" t="s">
        <v>217</v>
      </c>
      <c r="F167" s="66">
        <v>82752</v>
      </c>
      <c r="G167" s="67">
        <f t="shared" si="8"/>
        <v>1</v>
      </c>
      <c r="I167" s="58">
        <v>25</v>
      </c>
      <c r="J167" s="65" t="s">
        <v>391</v>
      </c>
      <c r="K167" s="77">
        <v>3</v>
      </c>
      <c r="L167" s="65" t="s">
        <v>240</v>
      </c>
      <c r="M167" s="65" t="s">
        <v>734</v>
      </c>
      <c r="N167" s="66">
        <v>82885</v>
      </c>
      <c r="O167" s="67">
        <f t="shared" si="9"/>
        <v>4</v>
      </c>
    </row>
    <row r="168" spans="1:15" s="62" customFormat="1" ht="27" customHeight="1">
      <c r="A168" s="58">
        <v>26</v>
      </c>
      <c r="B168" s="63" t="s">
        <v>422</v>
      </c>
      <c r="C168" s="64">
        <v>2</v>
      </c>
      <c r="D168" s="65" t="s">
        <v>423</v>
      </c>
      <c r="E168" s="65" t="s">
        <v>217</v>
      </c>
      <c r="F168" s="66">
        <v>83592</v>
      </c>
      <c r="G168" s="67">
        <f t="shared" si="8"/>
        <v>8</v>
      </c>
      <c r="I168" s="58">
        <v>26</v>
      </c>
      <c r="J168" s="69" t="s">
        <v>457</v>
      </c>
      <c r="K168" s="83">
        <v>4</v>
      </c>
      <c r="L168" s="69" t="s">
        <v>458</v>
      </c>
      <c r="M168" s="69" t="s">
        <v>325</v>
      </c>
      <c r="N168" s="66">
        <v>82822</v>
      </c>
      <c r="O168" s="67">
        <f t="shared" si="9"/>
        <v>3</v>
      </c>
    </row>
    <row r="169" spans="1:15" s="62" customFormat="1" ht="27" customHeight="1">
      <c r="A169" s="58">
        <v>27</v>
      </c>
      <c r="B169" s="68" t="s">
        <v>1529</v>
      </c>
      <c r="C169" s="69">
        <v>1</v>
      </c>
      <c r="D169" s="69" t="s">
        <v>1530</v>
      </c>
      <c r="E169" s="69" t="s">
        <v>217</v>
      </c>
      <c r="F169" s="66">
        <v>84224</v>
      </c>
      <c r="G169" s="67">
        <f t="shared" si="8"/>
        <v>16</v>
      </c>
      <c r="I169" s="58">
        <v>27</v>
      </c>
      <c r="J169" s="65" t="s">
        <v>1568</v>
      </c>
      <c r="K169" s="77">
        <v>1</v>
      </c>
      <c r="L169" s="65" t="s">
        <v>1569</v>
      </c>
      <c r="M169" s="65" t="s">
        <v>217</v>
      </c>
      <c r="N169" s="66">
        <v>83766</v>
      </c>
      <c r="O169" s="67">
        <f t="shared" si="9"/>
        <v>15</v>
      </c>
    </row>
    <row r="170" spans="1:15" s="62" customFormat="1" ht="27" customHeight="1">
      <c r="A170" s="58">
        <v>28</v>
      </c>
      <c r="B170" s="96" t="s">
        <v>1531</v>
      </c>
      <c r="C170" s="97">
        <v>3</v>
      </c>
      <c r="D170" s="98" t="s">
        <v>1532</v>
      </c>
      <c r="E170" s="98" t="s">
        <v>217</v>
      </c>
      <c r="F170" s="66">
        <v>83951</v>
      </c>
      <c r="G170" s="67">
        <f t="shared" si="8"/>
        <v>11</v>
      </c>
      <c r="I170" s="58">
        <v>28</v>
      </c>
      <c r="J170" s="65" t="s">
        <v>1570</v>
      </c>
      <c r="K170" s="77"/>
      <c r="L170" s="65" t="s">
        <v>1571</v>
      </c>
      <c r="M170" s="65" t="s">
        <v>1203</v>
      </c>
      <c r="N170" s="66">
        <v>83821</v>
      </c>
      <c r="O170" s="67">
        <f t="shared" si="9"/>
        <v>16</v>
      </c>
    </row>
    <row r="171" spans="1:15" s="62" customFormat="1" ht="27" customHeight="1">
      <c r="A171" s="58">
        <v>29</v>
      </c>
      <c r="B171" s="73" t="s">
        <v>437</v>
      </c>
      <c r="C171" s="75">
        <v>2</v>
      </c>
      <c r="D171" s="74" t="s">
        <v>438</v>
      </c>
      <c r="E171" s="65" t="s">
        <v>217</v>
      </c>
      <c r="F171" s="66">
        <v>84480</v>
      </c>
      <c r="G171" s="67">
        <f t="shared" si="8"/>
        <v>19</v>
      </c>
      <c r="I171" s="58">
        <v>29</v>
      </c>
      <c r="J171" s="65" t="s">
        <v>113</v>
      </c>
      <c r="K171" s="77">
        <v>2</v>
      </c>
      <c r="L171" s="65" t="s">
        <v>114</v>
      </c>
      <c r="M171" s="65" t="s">
        <v>326</v>
      </c>
      <c r="N171" s="66">
        <v>83162</v>
      </c>
      <c r="O171" s="67">
        <f t="shared" si="9"/>
        <v>7</v>
      </c>
    </row>
    <row r="172" spans="1:15" s="62" customFormat="1" ht="27" customHeight="1">
      <c r="A172" s="58">
        <v>30</v>
      </c>
      <c r="B172" s="73" t="s">
        <v>1533</v>
      </c>
      <c r="C172" s="75">
        <v>1</v>
      </c>
      <c r="D172" s="74" t="s">
        <v>1534</v>
      </c>
      <c r="E172" s="65" t="s">
        <v>217</v>
      </c>
      <c r="F172" s="173" t="s">
        <v>130</v>
      </c>
      <c r="G172" s="164" t="s">
        <v>149</v>
      </c>
      <c r="I172" s="58">
        <v>30</v>
      </c>
      <c r="J172" s="65" t="s">
        <v>115</v>
      </c>
      <c r="K172" s="77">
        <v>1</v>
      </c>
      <c r="L172" s="65" t="s">
        <v>116</v>
      </c>
      <c r="M172" s="65" t="s">
        <v>326</v>
      </c>
      <c r="N172" s="66">
        <v>83101</v>
      </c>
      <c r="O172" s="88">
        <f t="shared" si="9"/>
        <v>6</v>
      </c>
    </row>
    <row r="173" spans="1:15" s="62" customFormat="1" ht="27" customHeight="1">
      <c r="A173" s="58">
        <v>31</v>
      </c>
      <c r="B173" s="73" t="s">
        <v>117</v>
      </c>
      <c r="C173" s="75">
        <v>1</v>
      </c>
      <c r="D173" s="74" t="s">
        <v>118</v>
      </c>
      <c r="E173" s="65" t="s">
        <v>326</v>
      </c>
      <c r="F173" s="173" t="s">
        <v>130</v>
      </c>
      <c r="G173" s="164" t="s">
        <v>149</v>
      </c>
      <c r="I173" s="58">
        <v>31</v>
      </c>
      <c r="J173" s="81"/>
      <c r="K173" s="81"/>
      <c r="L173" s="58"/>
      <c r="M173" s="58"/>
      <c r="N173" s="93"/>
      <c r="O173" s="88" t="str">
        <f t="shared" si="9"/>
        <v>  </v>
      </c>
    </row>
    <row r="174" spans="1:15" s="62" customFormat="1" ht="27" customHeight="1">
      <c r="A174" s="58">
        <v>32</v>
      </c>
      <c r="B174" s="99" t="s">
        <v>119</v>
      </c>
      <c r="C174" s="81">
        <v>1</v>
      </c>
      <c r="D174" s="58" t="s">
        <v>120</v>
      </c>
      <c r="E174" s="65" t="s">
        <v>326</v>
      </c>
      <c r="F174" s="177">
        <v>83477</v>
      </c>
      <c r="G174" s="67">
        <f t="shared" si="8"/>
        <v>6</v>
      </c>
      <c r="I174" s="58">
        <v>32</v>
      </c>
      <c r="J174" s="81"/>
      <c r="K174" s="81"/>
      <c r="L174" s="58"/>
      <c r="M174" s="65"/>
      <c r="N174" s="93"/>
      <c r="O174" s="88" t="str">
        <f t="shared" si="9"/>
        <v>  </v>
      </c>
    </row>
    <row r="175" spans="1:15" ht="24.75" customHeight="1">
      <c r="A175" s="30"/>
      <c r="B175" s="39"/>
      <c r="C175" s="35"/>
      <c r="D175" s="33"/>
      <c r="E175" s="27"/>
      <c r="F175" s="45"/>
      <c r="G175" s="5"/>
      <c r="I175" s="30"/>
      <c r="J175" s="46"/>
      <c r="K175" s="29"/>
      <c r="L175" s="27"/>
      <c r="M175" s="27"/>
      <c r="N175" s="4"/>
      <c r="O175" s="41"/>
    </row>
    <row r="176" spans="1:15" ht="24.75" customHeight="1">
      <c r="A176" s="318" t="s">
        <v>301</v>
      </c>
      <c r="B176" s="318"/>
      <c r="C176" s="35"/>
      <c r="D176" s="33"/>
      <c r="E176" s="27"/>
      <c r="F176" s="4"/>
      <c r="G176" s="41"/>
      <c r="I176" s="321"/>
      <c r="J176" s="321"/>
      <c r="K176" s="29"/>
      <c r="L176" s="27"/>
      <c r="M176" s="27"/>
      <c r="N176" s="4"/>
      <c r="O176" s="41"/>
    </row>
    <row r="177" spans="1:15" s="62" customFormat="1" ht="27" customHeight="1">
      <c r="A177" s="58" t="s">
        <v>390</v>
      </c>
      <c r="B177" s="63" t="s">
        <v>285</v>
      </c>
      <c r="C177" s="64" t="s">
        <v>210</v>
      </c>
      <c r="D177" s="65" t="s">
        <v>290</v>
      </c>
      <c r="E177" s="65" t="s">
        <v>286</v>
      </c>
      <c r="F177" s="93" t="s">
        <v>303</v>
      </c>
      <c r="G177" s="89" t="s">
        <v>304</v>
      </c>
      <c r="I177" s="69"/>
      <c r="J177" s="63"/>
      <c r="K177" s="64"/>
      <c r="L177" s="65"/>
      <c r="M177" s="65"/>
      <c r="N177" s="93"/>
      <c r="O177" s="89"/>
    </row>
    <row r="178" spans="1:15" s="62" customFormat="1" ht="27" customHeight="1">
      <c r="A178" s="58">
        <v>1</v>
      </c>
      <c r="B178" s="81" t="s">
        <v>1572</v>
      </c>
      <c r="C178" s="81">
        <v>3</v>
      </c>
      <c r="D178" s="58" t="s">
        <v>238</v>
      </c>
      <c r="E178" s="58" t="s">
        <v>734</v>
      </c>
      <c r="F178" s="66">
        <v>82929</v>
      </c>
      <c r="G178" s="67">
        <f aca="true" t="shared" si="10" ref="G178:G204">IF(ISBLANK(F178),"  ",RANK(F178,$F$177:$F$204,1))</f>
        <v>18</v>
      </c>
      <c r="I178" s="69"/>
      <c r="J178" s="83"/>
      <c r="K178" s="83"/>
      <c r="L178" s="69"/>
      <c r="M178" s="69"/>
      <c r="N178" s="87"/>
      <c r="O178" s="88"/>
    </row>
    <row r="179" spans="1:15" s="62" customFormat="1" ht="27" customHeight="1">
      <c r="A179" s="58">
        <v>2</v>
      </c>
      <c r="B179" s="81" t="s">
        <v>1573</v>
      </c>
      <c r="C179" s="81">
        <v>3</v>
      </c>
      <c r="D179" s="58" t="s">
        <v>1574</v>
      </c>
      <c r="E179" s="58" t="s">
        <v>325</v>
      </c>
      <c r="F179" s="66">
        <v>82531</v>
      </c>
      <c r="G179" s="67">
        <f t="shared" si="10"/>
        <v>14</v>
      </c>
      <c r="I179" s="69"/>
      <c r="J179" s="83"/>
      <c r="K179" s="83"/>
      <c r="L179" s="69"/>
      <c r="M179" s="69"/>
      <c r="N179" s="87"/>
      <c r="O179" s="88"/>
    </row>
    <row r="180" spans="1:15" s="62" customFormat="1" ht="27" customHeight="1">
      <c r="A180" s="58">
        <v>3</v>
      </c>
      <c r="B180" s="81" t="s">
        <v>1575</v>
      </c>
      <c r="C180" s="81">
        <v>3</v>
      </c>
      <c r="D180" s="58" t="s">
        <v>227</v>
      </c>
      <c r="E180" s="58" t="s">
        <v>1109</v>
      </c>
      <c r="F180" s="66">
        <v>85154</v>
      </c>
      <c r="G180" s="67">
        <f t="shared" si="10"/>
        <v>23</v>
      </c>
      <c r="I180" s="69"/>
      <c r="J180" s="83"/>
      <c r="K180" s="83"/>
      <c r="L180" s="69"/>
      <c r="M180" s="69"/>
      <c r="N180" s="87"/>
      <c r="O180" s="88"/>
    </row>
    <row r="181" spans="1:15" s="62" customFormat="1" ht="27" customHeight="1">
      <c r="A181" s="58">
        <v>4</v>
      </c>
      <c r="B181" s="65" t="s">
        <v>1576</v>
      </c>
      <c r="C181" s="77">
        <v>4</v>
      </c>
      <c r="D181" s="65" t="s">
        <v>1577</v>
      </c>
      <c r="E181" s="65" t="s">
        <v>1472</v>
      </c>
      <c r="F181" s="66">
        <v>83340</v>
      </c>
      <c r="G181" s="67">
        <f t="shared" si="10"/>
        <v>20</v>
      </c>
      <c r="I181" s="69"/>
      <c r="J181" s="83"/>
      <c r="K181" s="83"/>
      <c r="L181" s="69"/>
      <c r="M181" s="69"/>
      <c r="N181" s="87"/>
      <c r="O181" s="88"/>
    </row>
    <row r="182" spans="1:15" s="62" customFormat="1" ht="27" customHeight="1">
      <c r="A182" s="58">
        <v>5</v>
      </c>
      <c r="B182" s="65" t="s">
        <v>1578</v>
      </c>
      <c r="C182" s="77">
        <v>4</v>
      </c>
      <c r="D182" s="65" t="s">
        <v>1579</v>
      </c>
      <c r="E182" s="65" t="s">
        <v>1472</v>
      </c>
      <c r="F182" s="66">
        <v>82582</v>
      </c>
      <c r="G182" s="67">
        <f t="shared" si="10"/>
        <v>15</v>
      </c>
      <c r="I182" s="69"/>
      <c r="J182" s="83"/>
      <c r="K182" s="83"/>
      <c r="L182" s="69"/>
      <c r="M182" s="69"/>
      <c r="N182" s="87"/>
      <c r="O182" s="88"/>
    </row>
    <row r="183" spans="1:15" s="62" customFormat="1" ht="27" customHeight="1">
      <c r="A183" s="58">
        <v>6</v>
      </c>
      <c r="B183" s="102" t="s">
        <v>1580</v>
      </c>
      <c r="C183" s="77">
        <v>3</v>
      </c>
      <c r="D183" s="65" t="s">
        <v>1581</v>
      </c>
      <c r="E183" s="65" t="s">
        <v>1472</v>
      </c>
      <c r="F183" s="66">
        <v>80979</v>
      </c>
      <c r="G183" s="67">
        <f t="shared" si="10"/>
        <v>3</v>
      </c>
      <c r="I183" s="69"/>
      <c r="J183" s="78"/>
      <c r="K183" s="77"/>
      <c r="L183" s="65"/>
      <c r="M183" s="69"/>
      <c r="N183" s="87"/>
      <c r="O183" s="88"/>
    </row>
    <row r="184" spans="1:15" s="62" customFormat="1" ht="27" customHeight="1">
      <c r="A184" s="58">
        <v>7</v>
      </c>
      <c r="B184" s="81" t="s">
        <v>1582</v>
      </c>
      <c r="C184" s="81">
        <v>1</v>
      </c>
      <c r="D184" s="58" t="s">
        <v>1583</v>
      </c>
      <c r="E184" s="58" t="s">
        <v>1366</v>
      </c>
      <c r="F184" s="66">
        <v>90370</v>
      </c>
      <c r="G184" s="67">
        <f t="shared" si="10"/>
        <v>24</v>
      </c>
      <c r="I184" s="69"/>
      <c r="J184" s="65"/>
      <c r="K184" s="77"/>
      <c r="L184" s="65"/>
      <c r="M184" s="65"/>
      <c r="N184" s="87"/>
      <c r="O184" s="88"/>
    </row>
    <row r="185" spans="1:15" s="62" customFormat="1" ht="27" customHeight="1">
      <c r="A185" s="58">
        <v>8</v>
      </c>
      <c r="B185" s="69" t="s">
        <v>254</v>
      </c>
      <c r="C185" s="83">
        <v>3</v>
      </c>
      <c r="D185" s="69" t="s">
        <v>255</v>
      </c>
      <c r="E185" s="69" t="s">
        <v>740</v>
      </c>
      <c r="F185" s="66">
        <v>82406</v>
      </c>
      <c r="G185" s="67">
        <f t="shared" si="10"/>
        <v>12</v>
      </c>
      <c r="I185" s="69"/>
      <c r="J185" s="65"/>
      <c r="K185" s="77"/>
      <c r="L185" s="65"/>
      <c r="M185" s="65"/>
      <c r="N185" s="87"/>
      <c r="O185" s="88"/>
    </row>
    <row r="186" spans="1:15" s="62" customFormat="1" ht="27" customHeight="1">
      <c r="A186" s="58">
        <v>9</v>
      </c>
      <c r="B186" s="81" t="s">
        <v>1584</v>
      </c>
      <c r="C186" s="81">
        <v>3</v>
      </c>
      <c r="D186" s="58" t="s">
        <v>446</v>
      </c>
      <c r="E186" s="58" t="s">
        <v>362</v>
      </c>
      <c r="F186" s="66">
        <v>82252</v>
      </c>
      <c r="G186" s="67">
        <f t="shared" si="10"/>
        <v>9</v>
      </c>
      <c r="I186" s="69"/>
      <c r="J186" s="65"/>
      <c r="K186" s="77"/>
      <c r="L186" s="65"/>
      <c r="M186" s="65"/>
      <c r="N186" s="87"/>
      <c r="O186" s="88"/>
    </row>
    <row r="187" spans="1:15" s="62" customFormat="1" ht="27" customHeight="1">
      <c r="A187" s="58">
        <v>10</v>
      </c>
      <c r="B187" s="81" t="s">
        <v>453</v>
      </c>
      <c r="C187" s="81">
        <v>2</v>
      </c>
      <c r="D187" s="58" t="s">
        <v>454</v>
      </c>
      <c r="E187" s="58" t="s">
        <v>325</v>
      </c>
      <c r="F187" s="66">
        <v>84453</v>
      </c>
      <c r="G187" s="67">
        <f t="shared" si="10"/>
        <v>22</v>
      </c>
      <c r="I187" s="69"/>
      <c r="J187" s="83"/>
      <c r="K187" s="83"/>
      <c r="L187" s="69"/>
      <c r="M187" s="69"/>
      <c r="N187" s="87"/>
      <c r="O187" s="88"/>
    </row>
    <row r="188" spans="1:15" s="62" customFormat="1" ht="27" customHeight="1">
      <c r="A188" s="58">
        <v>11</v>
      </c>
      <c r="B188" s="69" t="s">
        <v>1585</v>
      </c>
      <c r="C188" s="83">
        <v>3</v>
      </c>
      <c r="D188" s="69" t="s">
        <v>1586</v>
      </c>
      <c r="E188" s="69" t="s">
        <v>345</v>
      </c>
      <c r="F188" s="66">
        <v>82374</v>
      </c>
      <c r="G188" s="67">
        <f t="shared" si="10"/>
        <v>11</v>
      </c>
      <c r="I188" s="69"/>
      <c r="J188" s="83"/>
      <c r="K188" s="83"/>
      <c r="L188" s="69"/>
      <c r="M188" s="69"/>
      <c r="N188" s="87"/>
      <c r="O188" s="88"/>
    </row>
    <row r="189" spans="1:15" s="62" customFormat="1" ht="27" customHeight="1">
      <c r="A189" s="58">
        <v>12</v>
      </c>
      <c r="B189" s="81" t="s">
        <v>408</v>
      </c>
      <c r="C189" s="81">
        <v>3</v>
      </c>
      <c r="D189" s="58" t="s">
        <v>409</v>
      </c>
      <c r="E189" s="58" t="s">
        <v>217</v>
      </c>
      <c r="F189" s="66">
        <v>82834</v>
      </c>
      <c r="G189" s="67">
        <f t="shared" si="10"/>
        <v>17</v>
      </c>
      <c r="I189" s="69"/>
      <c r="J189" s="78"/>
      <c r="K189" s="77"/>
      <c r="L189" s="65"/>
      <c r="M189" s="69"/>
      <c r="N189" s="87"/>
      <c r="O189" s="88"/>
    </row>
    <row r="190" spans="1:15" s="62" customFormat="1" ht="27" customHeight="1">
      <c r="A190" s="58">
        <v>13</v>
      </c>
      <c r="B190" s="91" t="s">
        <v>413</v>
      </c>
      <c r="C190" s="103">
        <v>3</v>
      </c>
      <c r="D190" s="92" t="s">
        <v>414</v>
      </c>
      <c r="E190" s="104" t="s">
        <v>217</v>
      </c>
      <c r="F190" s="66">
        <v>82801</v>
      </c>
      <c r="G190" s="67">
        <f t="shared" si="10"/>
        <v>16</v>
      </c>
      <c r="I190" s="69"/>
      <c r="J190" s="69"/>
      <c r="K190" s="83"/>
      <c r="L190" s="69"/>
      <c r="M190" s="69"/>
      <c r="N190" s="87"/>
      <c r="O190" s="88"/>
    </row>
    <row r="191" spans="1:15" s="62" customFormat="1" ht="27" customHeight="1">
      <c r="A191" s="58">
        <v>14</v>
      </c>
      <c r="B191" s="65" t="s">
        <v>1587</v>
      </c>
      <c r="C191" s="77">
        <v>3</v>
      </c>
      <c r="D191" s="65" t="s">
        <v>1588</v>
      </c>
      <c r="E191" s="65" t="s">
        <v>1366</v>
      </c>
      <c r="F191" s="66">
        <v>83597</v>
      </c>
      <c r="G191" s="67">
        <f t="shared" si="10"/>
        <v>21</v>
      </c>
      <c r="I191" s="69"/>
      <c r="J191" s="69"/>
      <c r="K191" s="83"/>
      <c r="L191" s="69"/>
      <c r="M191" s="69"/>
      <c r="N191" s="87"/>
      <c r="O191" s="88"/>
    </row>
    <row r="192" spans="1:15" s="62" customFormat="1" ht="27" customHeight="1">
      <c r="A192" s="58">
        <v>15</v>
      </c>
      <c r="B192" s="65" t="s">
        <v>1589</v>
      </c>
      <c r="C192" s="77">
        <v>3</v>
      </c>
      <c r="D192" s="65" t="s">
        <v>1590</v>
      </c>
      <c r="E192" s="65" t="s">
        <v>1366</v>
      </c>
      <c r="F192" s="66">
        <v>82459</v>
      </c>
      <c r="G192" s="67">
        <f t="shared" si="10"/>
        <v>13</v>
      </c>
      <c r="I192" s="69"/>
      <c r="J192" s="69"/>
      <c r="K192" s="83"/>
      <c r="L192" s="69"/>
      <c r="M192" s="69"/>
      <c r="N192" s="87"/>
      <c r="O192" s="88"/>
    </row>
    <row r="193" spans="1:15" s="62" customFormat="1" ht="27" customHeight="1">
      <c r="A193" s="58">
        <v>16</v>
      </c>
      <c r="B193" s="69" t="s">
        <v>1591</v>
      </c>
      <c r="C193" s="83">
        <v>3</v>
      </c>
      <c r="D193" s="69" t="s">
        <v>1592</v>
      </c>
      <c r="E193" s="69" t="s">
        <v>1366</v>
      </c>
      <c r="F193" s="66">
        <v>82993</v>
      </c>
      <c r="G193" s="67">
        <f t="shared" si="10"/>
        <v>19</v>
      </c>
      <c r="I193" s="69"/>
      <c r="J193" s="83"/>
      <c r="K193" s="83"/>
      <c r="L193" s="69"/>
      <c r="M193" s="69"/>
      <c r="N193" s="87"/>
      <c r="O193" s="88"/>
    </row>
    <row r="194" spans="1:15" s="62" customFormat="1" ht="27" customHeight="1">
      <c r="A194" s="58">
        <v>17</v>
      </c>
      <c r="B194" s="69" t="s">
        <v>1593</v>
      </c>
      <c r="C194" s="83">
        <v>1</v>
      </c>
      <c r="D194" s="69" t="s">
        <v>1594</v>
      </c>
      <c r="E194" s="69" t="s">
        <v>1366</v>
      </c>
      <c r="F194" s="66">
        <v>92380</v>
      </c>
      <c r="G194" s="67">
        <f t="shared" si="10"/>
        <v>25</v>
      </c>
      <c r="I194" s="69"/>
      <c r="J194" s="83"/>
      <c r="K194" s="83"/>
      <c r="L194" s="69"/>
      <c r="M194" s="69"/>
      <c r="N194" s="87"/>
      <c r="O194" s="88"/>
    </row>
    <row r="195" spans="1:15" s="62" customFormat="1" ht="27" customHeight="1">
      <c r="A195" s="58">
        <v>18</v>
      </c>
      <c r="B195" s="69" t="s">
        <v>1595</v>
      </c>
      <c r="C195" s="83">
        <v>3</v>
      </c>
      <c r="D195" s="69" t="s">
        <v>1596</v>
      </c>
      <c r="E195" s="69" t="s">
        <v>455</v>
      </c>
      <c r="F195" s="66">
        <v>81058</v>
      </c>
      <c r="G195" s="67">
        <f t="shared" si="10"/>
        <v>4</v>
      </c>
      <c r="I195" s="69"/>
      <c r="J195" s="83"/>
      <c r="K195" s="83"/>
      <c r="L195" s="69"/>
      <c r="M195" s="69"/>
      <c r="N195" s="87"/>
      <c r="O195" s="88"/>
    </row>
    <row r="196" spans="1:15" s="62" customFormat="1" ht="27" customHeight="1">
      <c r="A196" s="58">
        <v>19</v>
      </c>
      <c r="B196" s="69" t="s">
        <v>456</v>
      </c>
      <c r="C196" s="83">
        <v>4</v>
      </c>
      <c r="D196" s="69" t="s">
        <v>1597</v>
      </c>
      <c r="E196" s="69" t="s">
        <v>217</v>
      </c>
      <c r="F196" s="66">
        <v>82321</v>
      </c>
      <c r="G196" s="67">
        <f t="shared" si="10"/>
        <v>10</v>
      </c>
      <c r="I196" s="69"/>
      <c r="J196" s="98"/>
      <c r="K196" s="105"/>
      <c r="L196" s="98"/>
      <c r="M196" s="98"/>
      <c r="N196" s="87"/>
      <c r="O196" s="88"/>
    </row>
    <row r="197" spans="1:17" s="62" customFormat="1" ht="27" customHeight="1">
      <c r="A197" s="58">
        <v>20</v>
      </c>
      <c r="B197" s="81" t="s">
        <v>1598</v>
      </c>
      <c r="C197" s="81">
        <v>3</v>
      </c>
      <c r="D197" s="58" t="s">
        <v>1599</v>
      </c>
      <c r="E197" s="58" t="s">
        <v>1366</v>
      </c>
      <c r="F197" s="66">
        <v>81437</v>
      </c>
      <c r="G197" s="67">
        <f t="shared" si="10"/>
        <v>6</v>
      </c>
      <c r="I197" s="69"/>
      <c r="J197" s="98"/>
      <c r="K197" s="105"/>
      <c r="L197" s="98"/>
      <c r="M197" s="98"/>
      <c r="N197" s="87"/>
      <c r="O197" s="88"/>
      <c r="Q197" s="106"/>
    </row>
    <row r="198" spans="1:17" s="62" customFormat="1" ht="27" customHeight="1">
      <c r="A198" s="58">
        <v>21</v>
      </c>
      <c r="B198" s="65" t="s">
        <v>1600</v>
      </c>
      <c r="C198" s="77">
        <v>4</v>
      </c>
      <c r="D198" s="65" t="s">
        <v>1601</v>
      </c>
      <c r="E198" s="65" t="s">
        <v>455</v>
      </c>
      <c r="F198" s="173" t="s">
        <v>130</v>
      </c>
      <c r="G198" s="164" t="s">
        <v>149</v>
      </c>
      <c r="I198" s="69"/>
      <c r="J198" s="98"/>
      <c r="K198" s="105"/>
      <c r="L198" s="98"/>
      <c r="M198" s="98"/>
      <c r="N198" s="87"/>
      <c r="O198" s="88"/>
      <c r="Q198" s="106"/>
    </row>
    <row r="199" spans="1:15" s="62" customFormat="1" ht="27" customHeight="1">
      <c r="A199" s="58">
        <v>22</v>
      </c>
      <c r="B199" s="69" t="s">
        <v>1602</v>
      </c>
      <c r="C199" s="83">
        <v>4</v>
      </c>
      <c r="D199" s="69" t="s">
        <v>1603</v>
      </c>
      <c r="E199" s="69" t="s">
        <v>1472</v>
      </c>
      <c r="F199" s="66">
        <v>80741</v>
      </c>
      <c r="G199" s="67">
        <f t="shared" si="10"/>
        <v>1</v>
      </c>
      <c r="I199" s="69"/>
      <c r="J199" s="98"/>
      <c r="K199" s="105"/>
      <c r="L199" s="98"/>
      <c r="M199" s="98"/>
      <c r="N199" s="87"/>
      <c r="O199" s="88"/>
    </row>
    <row r="200" spans="1:15" s="62" customFormat="1" ht="27" customHeight="1">
      <c r="A200" s="58">
        <v>23</v>
      </c>
      <c r="B200" s="69" t="s">
        <v>1604</v>
      </c>
      <c r="C200" s="83">
        <v>1</v>
      </c>
      <c r="D200" s="69" t="s">
        <v>1605</v>
      </c>
      <c r="E200" s="69" t="s">
        <v>1472</v>
      </c>
      <c r="F200" s="66">
        <v>81882</v>
      </c>
      <c r="G200" s="67">
        <f t="shared" si="10"/>
        <v>7</v>
      </c>
      <c r="I200" s="69"/>
      <c r="J200" s="98"/>
      <c r="K200" s="105"/>
      <c r="L200" s="98"/>
      <c r="M200" s="98"/>
      <c r="N200" s="87"/>
      <c r="O200" s="88"/>
    </row>
    <row r="201" spans="1:15" s="62" customFormat="1" ht="27" customHeight="1">
      <c r="A201" s="58">
        <v>24</v>
      </c>
      <c r="B201" s="69" t="s">
        <v>329</v>
      </c>
      <c r="C201" s="83">
        <v>2</v>
      </c>
      <c r="D201" s="69" t="s">
        <v>330</v>
      </c>
      <c r="E201" s="69" t="s">
        <v>217</v>
      </c>
      <c r="F201" s="66">
        <v>81199</v>
      </c>
      <c r="G201" s="67">
        <f t="shared" si="10"/>
        <v>5</v>
      </c>
      <c r="I201" s="69"/>
      <c r="J201" s="63"/>
      <c r="K201" s="64"/>
      <c r="L201" s="65"/>
      <c r="M201" s="65"/>
      <c r="N201" s="87"/>
      <c r="O201" s="88"/>
    </row>
    <row r="202" spans="1:15" s="62" customFormat="1" ht="27" customHeight="1">
      <c r="A202" s="58">
        <v>25</v>
      </c>
      <c r="B202" s="58" t="s">
        <v>1606</v>
      </c>
      <c r="C202" s="81">
        <v>2</v>
      </c>
      <c r="D202" s="58" t="s">
        <v>1607</v>
      </c>
      <c r="E202" s="58" t="s">
        <v>1366</v>
      </c>
      <c r="F202" s="66">
        <v>80898</v>
      </c>
      <c r="G202" s="67">
        <f t="shared" si="10"/>
        <v>2</v>
      </c>
      <c r="I202" s="69"/>
      <c r="J202" s="63"/>
      <c r="K202" s="64"/>
      <c r="L202" s="65"/>
      <c r="M202" s="65"/>
      <c r="N202" s="87"/>
      <c r="O202" s="88"/>
    </row>
    <row r="203" spans="1:15" s="62" customFormat="1" ht="27" customHeight="1">
      <c r="A203" s="58">
        <v>26</v>
      </c>
      <c r="B203" s="58" t="s">
        <v>1608</v>
      </c>
      <c r="C203" s="81">
        <v>3</v>
      </c>
      <c r="D203" s="58" t="s">
        <v>1609</v>
      </c>
      <c r="E203" s="58" t="s">
        <v>1610</v>
      </c>
      <c r="F203" s="66">
        <v>82166</v>
      </c>
      <c r="G203" s="67">
        <f t="shared" si="10"/>
        <v>8</v>
      </c>
      <c r="I203" s="69"/>
      <c r="J203" s="63"/>
      <c r="K203" s="64"/>
      <c r="L203" s="65"/>
      <c r="M203" s="65"/>
      <c r="N203" s="87"/>
      <c r="O203" s="88"/>
    </row>
    <row r="204" spans="1:15" s="62" customFormat="1" ht="27" customHeight="1">
      <c r="A204" s="58">
        <v>27</v>
      </c>
      <c r="B204" s="81"/>
      <c r="C204" s="81"/>
      <c r="D204" s="58"/>
      <c r="E204" s="58"/>
      <c r="F204" s="66"/>
      <c r="G204" s="67" t="str">
        <f t="shared" si="10"/>
        <v>  </v>
      </c>
      <c r="I204" s="69"/>
      <c r="J204" s="73"/>
      <c r="K204" s="75"/>
      <c r="L204" s="74"/>
      <c r="M204" s="65"/>
      <c r="N204" s="93"/>
      <c r="O204" s="88"/>
    </row>
    <row r="205" spans="1:15" ht="24.75" customHeight="1">
      <c r="A205" s="30"/>
      <c r="B205" s="37"/>
      <c r="C205" s="30"/>
      <c r="D205" s="30"/>
      <c r="E205" s="30"/>
      <c r="G205"/>
      <c r="I205"/>
      <c r="J205"/>
      <c r="K205"/>
      <c r="L205" s="40"/>
      <c r="M205" s="40"/>
      <c r="O205"/>
    </row>
    <row r="206" spans="1:15" ht="24.75" customHeight="1">
      <c r="A206" s="30"/>
      <c r="B206" s="36"/>
      <c r="C206" s="29"/>
      <c r="D206" s="27"/>
      <c r="E206" s="27"/>
      <c r="G206"/>
      <c r="I206"/>
      <c r="J206"/>
      <c r="K206"/>
      <c r="L206" s="40"/>
      <c r="M206" s="40"/>
      <c r="O206"/>
    </row>
    <row r="207" spans="1:15" ht="24.75" customHeight="1">
      <c r="A207" s="30"/>
      <c r="B207" s="36"/>
      <c r="C207" s="29"/>
      <c r="D207" s="27"/>
      <c r="E207" s="27"/>
      <c r="G207"/>
      <c r="I207"/>
      <c r="J207"/>
      <c r="K207"/>
      <c r="L207" s="40"/>
      <c r="M207" s="40"/>
      <c r="O207"/>
    </row>
    <row r="208" spans="1:15" ht="24.75" customHeight="1">
      <c r="A208" s="30"/>
      <c r="B208" s="36"/>
      <c r="C208" s="29"/>
      <c r="D208" s="27"/>
      <c r="E208" s="27"/>
      <c r="G208"/>
      <c r="I208"/>
      <c r="J208"/>
      <c r="K208"/>
      <c r="L208" s="40"/>
      <c r="M208" s="40"/>
      <c r="O208"/>
    </row>
    <row r="209" spans="1:15" ht="24.75" customHeight="1">
      <c r="A209" s="30"/>
      <c r="B209" s="36"/>
      <c r="C209" s="29"/>
      <c r="D209" s="27"/>
      <c r="E209" s="27"/>
      <c r="G209"/>
      <c r="I209"/>
      <c r="J209"/>
      <c r="K209"/>
      <c r="L209" s="40"/>
      <c r="M209" s="40"/>
      <c r="O209"/>
    </row>
    <row r="210" spans="1:15" ht="24.75" customHeight="1">
      <c r="A210" s="30"/>
      <c r="B210" s="36"/>
      <c r="C210" s="29"/>
      <c r="D210" s="27"/>
      <c r="E210" s="27"/>
      <c r="G210"/>
      <c r="I210"/>
      <c r="J210"/>
      <c r="K210"/>
      <c r="L210" s="40"/>
      <c r="M210" s="40"/>
      <c r="O210"/>
    </row>
    <row r="211" spans="1:15" ht="24.75" customHeight="1">
      <c r="A211" s="30"/>
      <c r="B211" s="36"/>
      <c r="C211" s="29"/>
      <c r="D211" s="27"/>
      <c r="E211" s="27"/>
      <c r="G211"/>
      <c r="I211"/>
      <c r="J211"/>
      <c r="K211"/>
      <c r="L211" s="40"/>
      <c r="M211" s="40"/>
      <c r="O211"/>
    </row>
    <row r="212" spans="1:15" ht="24.75" customHeight="1">
      <c r="A212" s="30"/>
      <c r="B212" s="36"/>
      <c r="C212" s="29"/>
      <c r="D212" s="27"/>
      <c r="E212" s="27"/>
      <c r="G212"/>
      <c r="I212"/>
      <c r="J212"/>
      <c r="K212"/>
      <c r="L212" s="40"/>
      <c r="M212" s="40"/>
      <c r="O212"/>
    </row>
    <row r="213" spans="1:15" ht="24.75" customHeight="1">
      <c r="A213" s="30"/>
      <c r="B213" s="36"/>
      <c r="C213" s="29"/>
      <c r="D213" s="27"/>
      <c r="E213" s="27"/>
      <c r="G213"/>
      <c r="I213"/>
      <c r="J213"/>
      <c r="K213"/>
      <c r="L213" s="40"/>
      <c r="M213" s="40"/>
      <c r="O213"/>
    </row>
    <row r="214" spans="1:15" ht="24.75" customHeight="1">
      <c r="A214" s="30"/>
      <c r="B214" s="36"/>
      <c r="C214" s="29"/>
      <c r="D214" s="27"/>
      <c r="E214" s="27"/>
      <c r="G214"/>
      <c r="I214"/>
      <c r="J214"/>
      <c r="K214"/>
      <c r="L214" s="40"/>
      <c r="M214" s="40"/>
      <c r="O214"/>
    </row>
    <row r="215" spans="1:15" ht="24.75" customHeight="1">
      <c r="A215" s="30"/>
      <c r="B215" s="36"/>
      <c r="C215" s="29"/>
      <c r="D215" s="27"/>
      <c r="E215" s="27"/>
      <c r="G215"/>
      <c r="I215"/>
      <c r="J215"/>
      <c r="K215"/>
      <c r="L215" s="40"/>
      <c r="M215" s="40"/>
      <c r="O215"/>
    </row>
    <row r="216" spans="1:15" ht="24.75" customHeight="1">
      <c r="A216" s="30"/>
      <c r="B216" s="36"/>
      <c r="C216" s="29"/>
      <c r="D216" s="27"/>
      <c r="E216" s="27"/>
      <c r="G216"/>
      <c r="I216"/>
      <c r="J216"/>
      <c r="K216"/>
      <c r="L216" s="40"/>
      <c r="M216" s="40"/>
      <c r="O216"/>
    </row>
    <row r="217" spans="1:15" ht="24.75" customHeight="1">
      <c r="A217" s="30"/>
      <c r="B217" s="36"/>
      <c r="C217" s="29"/>
      <c r="D217" s="27"/>
      <c r="E217" s="27"/>
      <c r="G217"/>
      <c r="I217"/>
      <c r="J217"/>
      <c r="K217"/>
      <c r="L217" s="40"/>
      <c r="M217" s="40"/>
      <c r="O217"/>
    </row>
    <row r="218" spans="1:15" ht="24.75" customHeight="1">
      <c r="A218" s="30"/>
      <c r="B218" s="36"/>
      <c r="C218" s="29"/>
      <c r="D218" s="27"/>
      <c r="E218" s="27"/>
      <c r="G218"/>
      <c r="I218"/>
      <c r="J218"/>
      <c r="K218"/>
      <c r="L218" s="40"/>
      <c r="M218" s="40"/>
      <c r="O218"/>
    </row>
    <row r="219" spans="1:15" ht="24.75" customHeight="1">
      <c r="A219" s="30"/>
      <c r="B219" s="36"/>
      <c r="C219" s="29"/>
      <c r="D219" s="27"/>
      <c r="E219" s="27"/>
      <c r="G219"/>
      <c r="I219"/>
      <c r="J219"/>
      <c r="K219"/>
      <c r="L219" s="40"/>
      <c r="M219" s="40"/>
      <c r="O219"/>
    </row>
    <row r="220" spans="1:15" ht="24.75" customHeight="1">
      <c r="A220" s="30"/>
      <c r="B220" s="30"/>
      <c r="C220" s="30"/>
      <c r="D220" s="30"/>
      <c r="E220" s="30"/>
      <c r="G220"/>
      <c r="I220"/>
      <c r="J220"/>
      <c r="K220"/>
      <c r="L220" s="40"/>
      <c r="M220" s="40"/>
      <c r="O220"/>
    </row>
    <row r="221" spans="1:15" ht="24.75" customHeight="1">
      <c r="A221" s="30"/>
      <c r="B221" s="30"/>
      <c r="C221" s="30"/>
      <c r="D221" s="30"/>
      <c r="E221" s="30"/>
      <c r="G221"/>
      <c r="I221"/>
      <c r="J221"/>
      <c r="K221"/>
      <c r="L221" s="40"/>
      <c r="M221" s="40"/>
      <c r="O221"/>
    </row>
    <row r="222" spans="1:15" ht="16.5">
      <c r="A222" s="30"/>
      <c r="B222" s="30"/>
      <c r="C222" s="30"/>
      <c r="D222" s="30"/>
      <c r="E222" s="30"/>
      <c r="G222"/>
      <c r="I222"/>
      <c r="J222"/>
      <c r="K222"/>
      <c r="L222" s="40"/>
      <c r="M222" s="40"/>
      <c r="O222"/>
    </row>
    <row r="223" spans="1:15" ht="16.5">
      <c r="A223" s="30"/>
      <c r="B223" s="30"/>
      <c r="C223" s="30"/>
      <c r="D223" s="30"/>
      <c r="E223" s="30"/>
      <c r="G223"/>
      <c r="I223"/>
      <c r="J223"/>
      <c r="K223"/>
      <c r="L223" s="40"/>
      <c r="M223" s="40"/>
      <c r="O223"/>
    </row>
    <row r="224" spans="1:15" ht="16.5">
      <c r="A224" s="30"/>
      <c r="B224" s="30"/>
      <c r="C224" s="30"/>
      <c r="D224" s="30"/>
      <c r="E224" s="30"/>
      <c r="G224"/>
      <c r="I224"/>
      <c r="J224"/>
      <c r="K224"/>
      <c r="L224" s="40"/>
      <c r="M224" s="40"/>
      <c r="O224"/>
    </row>
    <row r="225" spans="1:15" ht="16.5">
      <c r="A225" s="30"/>
      <c r="B225" s="30"/>
      <c r="C225" s="30"/>
      <c r="D225" s="30"/>
      <c r="E225" s="30"/>
      <c r="G225"/>
      <c r="I225"/>
      <c r="J225"/>
      <c r="K225"/>
      <c r="L225" s="40"/>
      <c r="M225" s="40"/>
      <c r="O225"/>
    </row>
    <row r="226" spans="1:15" ht="16.5">
      <c r="A226" s="30"/>
      <c r="B226" s="30"/>
      <c r="C226" s="30"/>
      <c r="D226" s="30"/>
      <c r="E226" s="30"/>
      <c r="G226"/>
      <c r="I226"/>
      <c r="J226"/>
      <c r="K226"/>
      <c r="L226" s="40"/>
      <c r="M226" s="40"/>
      <c r="O226"/>
    </row>
    <row r="227" spans="1:15" ht="16.5">
      <c r="A227" s="30"/>
      <c r="B227" s="30"/>
      <c r="C227" s="30"/>
      <c r="D227" s="30"/>
      <c r="E227" s="30"/>
      <c r="G227"/>
      <c r="I227"/>
      <c r="J227"/>
      <c r="K227"/>
      <c r="L227" s="40"/>
      <c r="M227" s="40"/>
      <c r="O227"/>
    </row>
    <row r="228" spans="1:14" ht="16.5">
      <c r="A228" s="30"/>
      <c r="B228" s="30"/>
      <c r="C228" s="30"/>
      <c r="D228" s="30"/>
      <c r="E228" s="30"/>
      <c r="F228" s="6"/>
      <c r="I228" s="30"/>
      <c r="J228" s="30"/>
      <c r="K228" s="30"/>
      <c r="L228" s="30"/>
      <c r="M228" s="30"/>
      <c r="N228" s="6"/>
    </row>
    <row r="229" spans="1:14" ht="16.5">
      <c r="A229" s="30"/>
      <c r="B229" s="30"/>
      <c r="C229" s="30"/>
      <c r="D229" s="30"/>
      <c r="E229" s="30"/>
      <c r="F229" s="6"/>
      <c r="I229" s="30"/>
      <c r="J229" s="30"/>
      <c r="K229" s="30"/>
      <c r="L229" s="30"/>
      <c r="M229" s="30"/>
      <c r="N229" s="6"/>
    </row>
    <row r="230" spans="1:14" ht="16.5">
      <c r="A230" s="30"/>
      <c r="B230" s="30"/>
      <c r="C230" s="30"/>
      <c r="D230" s="30"/>
      <c r="E230" s="30"/>
      <c r="F230" s="6"/>
      <c r="I230" s="30"/>
      <c r="J230" s="30"/>
      <c r="K230" s="30"/>
      <c r="L230" s="30"/>
      <c r="M230" s="30"/>
      <c r="N230" s="6"/>
    </row>
    <row r="231" spans="1:14" ht="16.5">
      <c r="A231" s="30"/>
      <c r="B231" s="30"/>
      <c r="C231" s="30"/>
      <c r="D231" s="30"/>
      <c r="E231" s="30"/>
      <c r="F231" s="6"/>
      <c r="I231" s="30"/>
      <c r="J231" s="30"/>
      <c r="K231" s="30"/>
      <c r="L231" s="30"/>
      <c r="M231" s="30"/>
      <c r="N231" s="6"/>
    </row>
    <row r="232" spans="1:14" ht="16.5">
      <c r="A232" s="30"/>
      <c r="B232" s="30"/>
      <c r="C232" s="30"/>
      <c r="D232" s="30"/>
      <c r="E232" s="30"/>
      <c r="F232" s="6"/>
      <c r="I232" s="30"/>
      <c r="J232" s="30"/>
      <c r="K232" s="30"/>
      <c r="L232" s="30"/>
      <c r="M232" s="30"/>
      <c r="N232" s="6"/>
    </row>
    <row r="233" spans="1:14" ht="16.5">
      <c r="A233" s="30"/>
      <c r="B233" s="30"/>
      <c r="C233" s="30"/>
      <c r="D233" s="30"/>
      <c r="E233" s="30"/>
      <c r="F233" s="6"/>
      <c r="I233" s="30"/>
      <c r="J233" s="30"/>
      <c r="K233" s="30"/>
      <c r="L233" s="30"/>
      <c r="M233" s="30"/>
      <c r="N233" s="6"/>
    </row>
    <row r="234" spans="1:14" ht="16.5">
      <c r="A234" s="30"/>
      <c r="B234" s="30"/>
      <c r="C234" s="30"/>
      <c r="D234" s="30"/>
      <c r="E234" s="30"/>
      <c r="F234" s="6"/>
      <c r="I234" s="30"/>
      <c r="J234" s="30"/>
      <c r="K234" s="30"/>
      <c r="L234" s="30"/>
      <c r="M234" s="30"/>
      <c r="N234" s="6"/>
    </row>
    <row r="235" spans="1:14" ht="16.5">
      <c r="A235" s="30"/>
      <c r="B235" s="30"/>
      <c r="C235" s="30"/>
      <c r="D235" s="30"/>
      <c r="E235" s="30"/>
      <c r="F235" s="6"/>
      <c r="I235" s="30"/>
      <c r="J235" s="30"/>
      <c r="K235" s="30"/>
      <c r="L235" s="30"/>
      <c r="M235" s="30"/>
      <c r="N235" s="6"/>
    </row>
    <row r="236" spans="1:14" ht="16.5">
      <c r="A236" s="30"/>
      <c r="B236" s="30"/>
      <c r="C236" s="30"/>
      <c r="D236" s="30"/>
      <c r="E236" s="30"/>
      <c r="F236" s="6"/>
      <c r="I236" s="30"/>
      <c r="J236" s="30"/>
      <c r="K236" s="30"/>
      <c r="L236" s="30"/>
      <c r="M236" s="30"/>
      <c r="N236" s="6"/>
    </row>
    <row r="237" spans="1:14" ht="16.5">
      <c r="A237" s="30"/>
      <c r="B237" s="30"/>
      <c r="C237" s="30"/>
      <c r="D237" s="30"/>
      <c r="E237" s="30"/>
      <c r="F237" s="6"/>
      <c r="I237" s="30"/>
      <c r="J237" s="30"/>
      <c r="K237" s="30"/>
      <c r="L237" s="30"/>
      <c r="M237" s="30"/>
      <c r="N237" s="6"/>
    </row>
    <row r="238" spans="1:14" ht="16.5">
      <c r="A238" s="30"/>
      <c r="B238" s="30"/>
      <c r="C238" s="30"/>
      <c r="D238" s="30"/>
      <c r="E238" s="30"/>
      <c r="F238" s="6"/>
      <c r="I238" s="30"/>
      <c r="J238" s="30"/>
      <c r="K238" s="30"/>
      <c r="L238" s="30"/>
      <c r="M238" s="30"/>
      <c r="N238" s="6"/>
    </row>
    <row r="239" spans="1:14" ht="16.5">
      <c r="A239" s="30"/>
      <c r="B239" s="30"/>
      <c r="C239" s="30"/>
      <c r="D239" s="30"/>
      <c r="E239" s="30"/>
      <c r="F239" s="6"/>
      <c r="I239" s="30"/>
      <c r="J239" s="30"/>
      <c r="K239" s="30"/>
      <c r="L239" s="30"/>
      <c r="M239" s="30"/>
      <c r="N239" s="6"/>
    </row>
    <row r="240" spans="1:14" ht="16.5">
      <c r="A240" s="30"/>
      <c r="B240" s="30"/>
      <c r="C240" s="30"/>
      <c r="D240" s="30"/>
      <c r="E240" s="30"/>
      <c r="F240" s="6"/>
      <c r="I240" s="30"/>
      <c r="J240" s="30"/>
      <c r="K240" s="30"/>
      <c r="L240" s="30"/>
      <c r="M240" s="30"/>
      <c r="N240" s="6"/>
    </row>
    <row r="241" spans="1:14" ht="16.5">
      <c r="A241" s="30"/>
      <c r="B241" s="30"/>
      <c r="C241" s="30"/>
      <c r="D241" s="30"/>
      <c r="E241" s="30"/>
      <c r="F241" s="6"/>
      <c r="I241" s="30"/>
      <c r="J241" s="30"/>
      <c r="K241" s="30"/>
      <c r="L241" s="30"/>
      <c r="M241" s="30"/>
      <c r="N241" s="6"/>
    </row>
    <row r="242" spans="1:14" ht="16.5">
      <c r="A242" s="30"/>
      <c r="B242" s="30"/>
      <c r="C242" s="30"/>
      <c r="D242" s="30"/>
      <c r="E242" s="30"/>
      <c r="F242" s="6"/>
      <c r="I242" s="30"/>
      <c r="J242" s="30"/>
      <c r="K242" s="30"/>
      <c r="L242" s="30"/>
      <c r="M242" s="30"/>
      <c r="N242" s="6"/>
    </row>
    <row r="243" spans="1:14" ht="16.5">
      <c r="A243" s="30"/>
      <c r="B243" s="30"/>
      <c r="C243" s="30"/>
      <c r="D243" s="30"/>
      <c r="E243" s="30"/>
      <c r="F243" s="6"/>
      <c r="I243" s="30"/>
      <c r="J243" s="30"/>
      <c r="K243" s="30"/>
      <c r="L243" s="30"/>
      <c r="M243" s="30"/>
      <c r="N243" s="6"/>
    </row>
    <row r="244" spans="1:14" ht="16.5">
      <c r="A244" s="30"/>
      <c r="B244" s="30"/>
      <c r="C244" s="30"/>
      <c r="D244" s="30"/>
      <c r="E244" s="30"/>
      <c r="F244" s="6"/>
      <c r="I244" s="30"/>
      <c r="J244" s="30"/>
      <c r="K244" s="30"/>
      <c r="L244" s="30"/>
      <c r="M244" s="30"/>
      <c r="N244" s="6"/>
    </row>
    <row r="245" spans="1:14" ht="16.5">
      <c r="A245" s="30"/>
      <c r="B245" s="30"/>
      <c r="C245" s="30"/>
      <c r="D245" s="30"/>
      <c r="E245" s="30"/>
      <c r="F245" s="6"/>
      <c r="I245" s="30"/>
      <c r="J245" s="30"/>
      <c r="K245" s="30"/>
      <c r="L245" s="30"/>
      <c r="M245" s="30"/>
      <c r="N245" s="6"/>
    </row>
    <row r="246" spans="1:14" ht="16.5">
      <c r="A246" s="30"/>
      <c r="B246" s="30"/>
      <c r="C246" s="30"/>
      <c r="D246" s="30"/>
      <c r="E246" s="30"/>
      <c r="F246" s="6"/>
      <c r="I246" s="30"/>
      <c r="J246" s="30"/>
      <c r="K246" s="30"/>
      <c r="L246" s="30"/>
      <c r="M246" s="30"/>
      <c r="N246" s="6"/>
    </row>
    <row r="247" spans="1:14" ht="16.5">
      <c r="A247" s="30"/>
      <c r="B247" s="30"/>
      <c r="C247" s="30"/>
      <c r="D247" s="30"/>
      <c r="E247" s="30"/>
      <c r="F247" s="6"/>
      <c r="I247" s="30"/>
      <c r="J247" s="30"/>
      <c r="K247" s="30"/>
      <c r="L247" s="30"/>
      <c r="M247" s="30"/>
      <c r="N247" s="6"/>
    </row>
    <row r="248" spans="1:14" ht="16.5">
      <c r="A248" s="30"/>
      <c r="B248" s="30"/>
      <c r="C248" s="30"/>
      <c r="D248" s="30"/>
      <c r="E248" s="30"/>
      <c r="F248" s="6"/>
      <c r="I248" s="30"/>
      <c r="J248" s="30"/>
      <c r="K248" s="30"/>
      <c r="L248" s="30"/>
      <c r="M248" s="30"/>
      <c r="N248" s="6"/>
    </row>
    <row r="249" spans="1:14" ht="16.5">
      <c r="A249" s="30"/>
      <c r="B249" s="30"/>
      <c r="C249" s="30"/>
      <c r="D249" s="30"/>
      <c r="E249" s="30"/>
      <c r="F249" s="6"/>
      <c r="I249" s="30"/>
      <c r="J249" s="30"/>
      <c r="K249" s="30"/>
      <c r="L249" s="30"/>
      <c r="M249" s="30"/>
      <c r="N249" s="6"/>
    </row>
    <row r="250" spans="1:14" ht="16.5">
      <c r="A250" s="30"/>
      <c r="B250" s="30"/>
      <c r="C250" s="30"/>
      <c r="D250" s="30"/>
      <c r="E250" s="30"/>
      <c r="F250" s="6"/>
      <c r="I250" s="30"/>
      <c r="J250" s="30"/>
      <c r="K250" s="30"/>
      <c r="L250" s="30"/>
      <c r="M250" s="30"/>
      <c r="N250" s="6"/>
    </row>
    <row r="251" spans="1:14" ht="16.5">
      <c r="A251" s="30"/>
      <c r="B251" s="30"/>
      <c r="C251" s="30"/>
      <c r="D251" s="30"/>
      <c r="E251" s="30"/>
      <c r="F251" s="6"/>
      <c r="I251" s="30"/>
      <c r="J251" s="30"/>
      <c r="K251" s="30"/>
      <c r="L251" s="30"/>
      <c r="M251" s="30"/>
      <c r="N251" s="6"/>
    </row>
    <row r="252" spans="1:14" ht="16.5">
      <c r="A252" s="30"/>
      <c r="B252" s="30"/>
      <c r="C252" s="30"/>
      <c r="D252" s="30"/>
      <c r="E252" s="30"/>
      <c r="F252" s="6"/>
      <c r="I252" s="30"/>
      <c r="J252" s="30"/>
      <c r="K252" s="30"/>
      <c r="L252" s="30"/>
      <c r="M252" s="30"/>
      <c r="N252" s="6"/>
    </row>
    <row r="253" spans="1:14" ht="16.5">
      <c r="A253" s="30"/>
      <c r="B253" s="30"/>
      <c r="C253" s="30"/>
      <c r="D253" s="30"/>
      <c r="E253" s="30"/>
      <c r="F253" s="6"/>
      <c r="I253" s="30"/>
      <c r="J253" s="30"/>
      <c r="K253" s="30"/>
      <c r="L253" s="30"/>
      <c r="M253" s="30"/>
      <c r="N253" s="6"/>
    </row>
    <row r="254" spans="1:14" ht="16.5">
      <c r="A254" s="30"/>
      <c r="B254" s="30"/>
      <c r="C254" s="30"/>
      <c r="D254" s="30"/>
      <c r="E254" s="30"/>
      <c r="F254" s="6"/>
      <c r="I254" s="30"/>
      <c r="J254" s="30"/>
      <c r="K254" s="30"/>
      <c r="L254" s="30"/>
      <c r="M254" s="30"/>
      <c r="N254" s="6"/>
    </row>
    <row r="255" spans="1:14" ht="16.5">
      <c r="A255" s="30"/>
      <c r="B255" s="30"/>
      <c r="C255" s="30"/>
      <c r="D255" s="30"/>
      <c r="E255" s="30"/>
      <c r="F255" s="6"/>
      <c r="I255" s="30"/>
      <c r="J255" s="30"/>
      <c r="K255" s="30"/>
      <c r="L255" s="30"/>
      <c r="M255" s="30"/>
      <c r="N255" s="6"/>
    </row>
    <row r="256" spans="1:14" ht="16.5">
      <c r="A256" s="30"/>
      <c r="B256" s="30"/>
      <c r="C256" s="30"/>
      <c r="D256" s="30"/>
      <c r="E256" s="30"/>
      <c r="F256" s="6"/>
      <c r="I256" s="30"/>
      <c r="J256" s="30"/>
      <c r="K256" s="30"/>
      <c r="L256" s="30"/>
      <c r="M256" s="30"/>
      <c r="N256" s="6"/>
    </row>
    <row r="257" spans="1:14" ht="16.5">
      <c r="A257" s="30"/>
      <c r="B257" s="30"/>
      <c r="C257" s="30"/>
      <c r="D257" s="30"/>
      <c r="E257" s="30"/>
      <c r="F257" s="6"/>
      <c r="I257" s="30"/>
      <c r="J257" s="30"/>
      <c r="K257" s="30"/>
      <c r="L257" s="30"/>
      <c r="M257" s="30"/>
      <c r="N257" s="6"/>
    </row>
    <row r="258" spans="1:14" ht="16.5">
      <c r="A258" s="30"/>
      <c r="B258" s="30"/>
      <c r="C258" s="30"/>
      <c r="D258" s="30"/>
      <c r="E258" s="30"/>
      <c r="F258" s="6"/>
      <c r="I258" s="30"/>
      <c r="J258" s="30"/>
      <c r="K258" s="30"/>
      <c r="L258" s="30"/>
      <c r="M258" s="30"/>
      <c r="N258" s="6"/>
    </row>
    <row r="259" spans="1:14" ht="16.5">
      <c r="A259" s="30"/>
      <c r="B259" s="30"/>
      <c r="C259" s="30"/>
      <c r="D259" s="30"/>
      <c r="E259" s="30"/>
      <c r="F259" s="6"/>
      <c r="I259" s="30"/>
      <c r="J259" s="30"/>
      <c r="K259" s="30"/>
      <c r="L259" s="30"/>
      <c r="M259" s="30"/>
      <c r="N259" s="6"/>
    </row>
    <row r="260" spans="1:14" ht="16.5">
      <c r="A260" s="30"/>
      <c r="B260" s="30"/>
      <c r="C260" s="30"/>
      <c r="D260" s="30"/>
      <c r="E260" s="30"/>
      <c r="F260" s="6"/>
      <c r="I260" s="30"/>
      <c r="J260" s="30"/>
      <c r="K260" s="30"/>
      <c r="L260" s="30"/>
      <c r="M260" s="30"/>
      <c r="N260" s="6"/>
    </row>
    <row r="261" spans="1:14" ht="16.5">
      <c r="A261" s="30"/>
      <c r="B261" s="30"/>
      <c r="C261" s="30"/>
      <c r="D261" s="30"/>
      <c r="E261" s="30"/>
      <c r="F261" s="6"/>
      <c r="I261" s="30"/>
      <c r="J261" s="30"/>
      <c r="K261" s="30"/>
      <c r="L261" s="30"/>
      <c r="M261" s="30"/>
      <c r="N261" s="6"/>
    </row>
    <row r="262" spans="1:14" ht="16.5">
      <c r="A262" s="30"/>
      <c r="B262" s="30"/>
      <c r="C262" s="30"/>
      <c r="D262" s="30"/>
      <c r="E262" s="30"/>
      <c r="F262" s="6"/>
      <c r="I262" s="30"/>
      <c r="J262" s="30"/>
      <c r="K262" s="30"/>
      <c r="L262" s="30"/>
      <c r="M262" s="30"/>
      <c r="N262" s="6"/>
    </row>
    <row r="263" spans="1:14" ht="16.5">
      <c r="A263" s="30"/>
      <c r="B263" s="30"/>
      <c r="C263" s="30"/>
      <c r="D263" s="30"/>
      <c r="E263" s="30"/>
      <c r="F263" s="6"/>
      <c r="I263" s="30"/>
      <c r="J263" s="30"/>
      <c r="K263" s="30"/>
      <c r="L263" s="30"/>
      <c r="M263" s="30"/>
      <c r="N263" s="6"/>
    </row>
    <row r="264" spans="1:14" ht="16.5">
      <c r="A264" s="30"/>
      <c r="B264" s="30"/>
      <c r="C264" s="30"/>
      <c r="D264" s="30"/>
      <c r="E264" s="30"/>
      <c r="F264" s="6"/>
      <c r="I264" s="30"/>
      <c r="J264" s="30"/>
      <c r="K264" s="30"/>
      <c r="L264" s="30"/>
      <c r="M264" s="30"/>
      <c r="N264" s="6"/>
    </row>
    <row r="265" spans="1:14" ht="16.5">
      <c r="A265" s="30"/>
      <c r="B265" s="30"/>
      <c r="C265" s="30"/>
      <c r="D265" s="30"/>
      <c r="E265" s="30"/>
      <c r="F265" s="6"/>
      <c r="I265" s="30"/>
      <c r="J265" s="30"/>
      <c r="K265" s="30"/>
      <c r="L265" s="30"/>
      <c r="M265" s="30"/>
      <c r="N265" s="6"/>
    </row>
    <row r="266" spans="1:14" ht="16.5">
      <c r="A266" s="30"/>
      <c r="B266" s="30"/>
      <c r="C266" s="30"/>
      <c r="D266" s="30"/>
      <c r="E266" s="30"/>
      <c r="F266" s="6"/>
      <c r="I266" s="30"/>
      <c r="J266" s="30"/>
      <c r="K266" s="30"/>
      <c r="L266" s="30"/>
      <c r="M266" s="30"/>
      <c r="N266" s="6"/>
    </row>
    <row r="267" spans="1:14" ht="16.5">
      <c r="A267" s="30"/>
      <c r="B267" s="30"/>
      <c r="C267" s="30"/>
      <c r="D267" s="30"/>
      <c r="E267" s="30"/>
      <c r="F267" s="6"/>
      <c r="I267" s="30"/>
      <c r="J267" s="30"/>
      <c r="K267" s="30"/>
      <c r="L267" s="30"/>
      <c r="M267" s="30"/>
      <c r="N267" s="6"/>
    </row>
    <row r="268" spans="1:14" ht="16.5">
      <c r="A268" s="30"/>
      <c r="B268" s="30"/>
      <c r="C268" s="30"/>
      <c r="D268" s="30"/>
      <c r="E268" s="30"/>
      <c r="F268" s="6"/>
      <c r="I268" s="30"/>
      <c r="J268" s="30"/>
      <c r="K268" s="30"/>
      <c r="L268" s="30"/>
      <c r="M268" s="30"/>
      <c r="N268" s="6"/>
    </row>
    <row r="269" spans="1:14" ht="16.5">
      <c r="A269" s="30"/>
      <c r="B269" s="30"/>
      <c r="C269" s="30"/>
      <c r="D269" s="30"/>
      <c r="E269" s="30"/>
      <c r="F269" s="6"/>
      <c r="I269" s="30"/>
      <c r="J269" s="30"/>
      <c r="K269" s="30"/>
      <c r="L269" s="30"/>
      <c r="M269" s="30"/>
      <c r="N269" s="6"/>
    </row>
    <row r="270" spans="1:14" ht="16.5">
      <c r="A270" s="30"/>
      <c r="B270" s="30"/>
      <c r="C270" s="30"/>
      <c r="D270" s="30"/>
      <c r="E270" s="30"/>
      <c r="F270" s="6"/>
      <c r="I270" s="30"/>
      <c r="J270" s="30"/>
      <c r="K270" s="30"/>
      <c r="L270" s="30"/>
      <c r="M270" s="30"/>
      <c r="N270" s="6"/>
    </row>
    <row r="271" spans="1:14" ht="16.5">
      <c r="A271" s="30"/>
      <c r="B271" s="30"/>
      <c r="C271" s="30"/>
      <c r="D271" s="30"/>
      <c r="E271" s="30"/>
      <c r="F271" s="6"/>
      <c r="I271" s="30"/>
      <c r="J271" s="30"/>
      <c r="K271" s="30"/>
      <c r="L271" s="30"/>
      <c r="M271" s="30"/>
      <c r="N271" s="6"/>
    </row>
    <row r="272" spans="1:14" ht="16.5">
      <c r="A272" s="30"/>
      <c r="B272" s="30"/>
      <c r="C272" s="30"/>
      <c r="D272" s="30"/>
      <c r="E272" s="30"/>
      <c r="F272" s="6"/>
      <c r="I272" s="30"/>
      <c r="J272" s="30"/>
      <c r="K272" s="30"/>
      <c r="L272" s="30"/>
      <c r="M272" s="30"/>
      <c r="N272" s="6"/>
    </row>
    <row r="273" spans="1:14" ht="16.5">
      <c r="A273" s="30"/>
      <c r="B273" s="30"/>
      <c r="C273" s="30"/>
      <c r="D273" s="30"/>
      <c r="E273" s="30"/>
      <c r="F273" s="6"/>
      <c r="I273" s="30"/>
      <c r="J273" s="30"/>
      <c r="K273" s="30"/>
      <c r="L273" s="30"/>
      <c r="M273" s="30"/>
      <c r="N273" s="6"/>
    </row>
    <row r="274" spans="1:14" ht="16.5">
      <c r="A274" s="30"/>
      <c r="B274" s="30"/>
      <c r="C274" s="30"/>
      <c r="D274" s="30"/>
      <c r="E274" s="30"/>
      <c r="F274" s="6"/>
      <c r="I274" s="30"/>
      <c r="J274" s="30"/>
      <c r="K274" s="30"/>
      <c r="L274" s="30"/>
      <c r="M274" s="30"/>
      <c r="N274" s="6"/>
    </row>
    <row r="275" spans="1:14" ht="16.5">
      <c r="A275" s="30"/>
      <c r="B275" s="30"/>
      <c r="C275" s="30"/>
      <c r="D275" s="30"/>
      <c r="E275" s="30"/>
      <c r="F275" s="6"/>
      <c r="I275" s="30"/>
      <c r="J275" s="30"/>
      <c r="K275" s="30"/>
      <c r="L275" s="30"/>
      <c r="M275" s="30"/>
      <c r="N275" s="6"/>
    </row>
    <row r="276" spans="1:14" ht="16.5">
      <c r="A276" s="30"/>
      <c r="B276" s="30"/>
      <c r="C276" s="30"/>
      <c r="D276" s="30"/>
      <c r="E276" s="30"/>
      <c r="F276" s="6"/>
      <c r="I276" s="30"/>
      <c r="J276" s="30"/>
      <c r="K276" s="30"/>
      <c r="L276" s="30"/>
      <c r="M276" s="30"/>
      <c r="N276" s="6"/>
    </row>
    <row r="277" spans="1:14" ht="16.5">
      <c r="A277" s="30"/>
      <c r="B277" s="30"/>
      <c r="C277" s="30"/>
      <c r="D277" s="30"/>
      <c r="E277" s="30"/>
      <c r="F277" s="6"/>
      <c r="I277" s="30"/>
      <c r="J277" s="30"/>
      <c r="K277" s="30"/>
      <c r="L277" s="30"/>
      <c r="M277" s="30"/>
      <c r="N277" s="6"/>
    </row>
    <row r="278" spans="1:14" ht="16.5">
      <c r="A278" s="30"/>
      <c r="B278" s="30"/>
      <c r="C278" s="30"/>
      <c r="D278" s="30"/>
      <c r="E278" s="30"/>
      <c r="F278" s="6"/>
      <c r="I278" s="30"/>
      <c r="J278" s="30"/>
      <c r="K278" s="30"/>
      <c r="L278" s="30"/>
      <c r="M278" s="30"/>
      <c r="N278" s="6"/>
    </row>
    <row r="279" spans="1:14" ht="16.5">
      <c r="A279" s="30"/>
      <c r="B279" s="30"/>
      <c r="C279" s="30"/>
      <c r="D279" s="30"/>
      <c r="E279" s="30"/>
      <c r="F279" s="6"/>
      <c r="I279" s="30"/>
      <c r="J279" s="30"/>
      <c r="K279" s="30"/>
      <c r="L279" s="30"/>
      <c r="M279" s="30"/>
      <c r="N279" s="6"/>
    </row>
    <row r="280" spans="1:14" ht="16.5">
      <c r="A280" s="30"/>
      <c r="B280" s="30"/>
      <c r="C280" s="30"/>
      <c r="D280" s="30"/>
      <c r="E280" s="30"/>
      <c r="F280" s="6"/>
      <c r="I280" s="30"/>
      <c r="J280" s="30"/>
      <c r="K280" s="30"/>
      <c r="L280" s="30"/>
      <c r="M280" s="30"/>
      <c r="N280" s="6"/>
    </row>
    <row r="281" spans="1:14" ht="16.5">
      <c r="A281" s="30"/>
      <c r="B281" s="30"/>
      <c r="C281" s="30"/>
      <c r="D281" s="30"/>
      <c r="E281" s="30"/>
      <c r="F281" s="6"/>
      <c r="I281" s="30"/>
      <c r="J281" s="30"/>
      <c r="K281" s="30"/>
      <c r="L281" s="30"/>
      <c r="M281" s="30"/>
      <c r="N281" s="6"/>
    </row>
    <row r="282" spans="1:14" ht="16.5">
      <c r="A282" s="30"/>
      <c r="B282" s="30"/>
      <c r="C282" s="30"/>
      <c r="D282" s="30"/>
      <c r="E282" s="30"/>
      <c r="F282" s="6"/>
      <c r="I282" s="30"/>
      <c r="J282" s="30"/>
      <c r="K282" s="30"/>
      <c r="L282" s="30"/>
      <c r="M282" s="30"/>
      <c r="N282" s="6"/>
    </row>
    <row r="283" spans="1:14" ht="16.5">
      <c r="A283" s="30"/>
      <c r="B283" s="30"/>
      <c r="C283" s="30"/>
      <c r="D283" s="30"/>
      <c r="E283" s="30"/>
      <c r="F283" s="6"/>
      <c r="I283" s="30"/>
      <c r="J283" s="30"/>
      <c r="K283" s="30"/>
      <c r="L283" s="30"/>
      <c r="M283" s="30"/>
      <c r="N283" s="6"/>
    </row>
    <row r="284" spans="1:14" ht="16.5">
      <c r="A284" s="30"/>
      <c r="B284" s="30"/>
      <c r="C284" s="30"/>
      <c r="D284" s="30"/>
      <c r="E284" s="30"/>
      <c r="F284" s="6"/>
      <c r="I284" s="30"/>
      <c r="J284" s="30"/>
      <c r="K284" s="30"/>
      <c r="L284" s="30"/>
      <c r="M284" s="30"/>
      <c r="N284" s="6"/>
    </row>
    <row r="285" spans="1:14" ht="16.5">
      <c r="A285" s="30"/>
      <c r="B285" s="30"/>
      <c r="C285" s="30"/>
      <c r="D285" s="30"/>
      <c r="E285" s="30"/>
      <c r="F285" s="6"/>
      <c r="I285" s="30"/>
      <c r="J285" s="30"/>
      <c r="K285" s="30"/>
      <c r="L285" s="30"/>
      <c r="M285" s="30"/>
      <c r="N285" s="6"/>
    </row>
    <row r="286" spans="1:14" ht="16.5">
      <c r="A286" s="30"/>
      <c r="B286" s="30"/>
      <c r="C286" s="30"/>
      <c r="D286" s="30"/>
      <c r="E286" s="30"/>
      <c r="F286" s="6"/>
      <c r="I286" s="30"/>
      <c r="J286" s="30"/>
      <c r="K286" s="30"/>
      <c r="L286" s="30"/>
      <c r="M286" s="30"/>
      <c r="N286" s="6"/>
    </row>
    <row r="287" spans="1:14" ht="16.5">
      <c r="A287" s="30"/>
      <c r="B287" s="30"/>
      <c r="C287" s="30"/>
      <c r="D287" s="30"/>
      <c r="E287" s="30"/>
      <c r="F287" s="6"/>
      <c r="I287" s="30"/>
      <c r="J287" s="30"/>
      <c r="K287" s="30"/>
      <c r="L287" s="30"/>
      <c r="M287" s="30"/>
      <c r="N287" s="6"/>
    </row>
    <row r="288" spans="1:14" ht="16.5">
      <c r="A288" s="30"/>
      <c r="B288" s="30"/>
      <c r="C288" s="30"/>
      <c r="D288" s="30"/>
      <c r="E288" s="30"/>
      <c r="F288" s="6"/>
      <c r="I288" s="30"/>
      <c r="J288" s="30"/>
      <c r="K288" s="30"/>
      <c r="L288" s="30"/>
      <c r="M288" s="30"/>
      <c r="N288" s="6"/>
    </row>
    <row r="289" spans="1:14" ht="16.5">
      <c r="A289" s="30"/>
      <c r="B289" s="30"/>
      <c r="C289" s="30"/>
      <c r="D289" s="30"/>
      <c r="E289" s="30"/>
      <c r="F289" s="6"/>
      <c r="I289" s="30"/>
      <c r="J289" s="30"/>
      <c r="K289" s="30"/>
      <c r="L289" s="30"/>
      <c r="M289" s="30"/>
      <c r="N289" s="6"/>
    </row>
    <row r="290" spans="1:14" ht="16.5">
      <c r="A290" s="30"/>
      <c r="B290" s="30"/>
      <c r="C290" s="30"/>
      <c r="D290" s="30"/>
      <c r="E290" s="30"/>
      <c r="F290" s="6"/>
      <c r="I290" s="30"/>
      <c r="J290" s="30"/>
      <c r="K290" s="30"/>
      <c r="L290" s="30"/>
      <c r="M290" s="30"/>
      <c r="N290" s="6"/>
    </row>
    <row r="291" spans="1:14" ht="16.5">
      <c r="A291" s="30"/>
      <c r="B291" s="30"/>
      <c r="C291" s="30"/>
      <c r="D291" s="30"/>
      <c r="E291" s="30"/>
      <c r="F291" s="6"/>
      <c r="I291" s="30"/>
      <c r="J291" s="30"/>
      <c r="K291" s="30"/>
      <c r="L291" s="30"/>
      <c r="M291" s="30"/>
      <c r="N291" s="6"/>
    </row>
    <row r="292" spans="1:14" ht="16.5">
      <c r="A292" s="30"/>
      <c r="B292" s="30"/>
      <c r="C292" s="30"/>
      <c r="D292" s="30"/>
      <c r="E292" s="30"/>
      <c r="F292" s="6"/>
      <c r="I292" s="30"/>
      <c r="J292" s="30"/>
      <c r="K292" s="30"/>
      <c r="L292" s="30"/>
      <c r="M292" s="30"/>
      <c r="N292" s="6"/>
    </row>
    <row r="293" spans="1:14" ht="16.5">
      <c r="A293" s="30"/>
      <c r="B293" s="30"/>
      <c r="C293" s="30"/>
      <c r="D293" s="30"/>
      <c r="E293" s="30"/>
      <c r="F293" s="6"/>
      <c r="I293" s="30"/>
      <c r="J293" s="30"/>
      <c r="K293" s="30"/>
      <c r="L293" s="30"/>
      <c r="M293" s="30"/>
      <c r="N293" s="6"/>
    </row>
    <row r="294" spans="1:14" ht="16.5">
      <c r="A294" s="30"/>
      <c r="B294" s="30"/>
      <c r="C294" s="30"/>
      <c r="D294" s="30"/>
      <c r="E294" s="30"/>
      <c r="F294" s="6"/>
      <c r="I294" s="30"/>
      <c r="J294" s="30"/>
      <c r="K294" s="30"/>
      <c r="L294" s="30"/>
      <c r="M294" s="30"/>
      <c r="N294" s="6"/>
    </row>
    <row r="295" spans="1:14" ht="16.5">
      <c r="A295" s="30"/>
      <c r="B295" s="30"/>
      <c r="C295" s="30"/>
      <c r="D295" s="30"/>
      <c r="E295" s="30"/>
      <c r="F295" s="6"/>
      <c r="I295" s="30"/>
      <c r="J295" s="30"/>
      <c r="K295" s="30"/>
      <c r="L295" s="30"/>
      <c r="M295" s="30"/>
      <c r="N295" s="6"/>
    </row>
    <row r="296" spans="1:14" ht="16.5">
      <c r="A296" s="30"/>
      <c r="B296" s="30"/>
      <c r="C296" s="30"/>
      <c r="D296" s="30"/>
      <c r="E296" s="30"/>
      <c r="F296" s="6"/>
      <c r="I296" s="30"/>
      <c r="J296" s="30"/>
      <c r="K296" s="30"/>
      <c r="L296" s="30"/>
      <c r="M296" s="30"/>
      <c r="N296" s="6"/>
    </row>
    <row r="297" spans="1:14" ht="16.5">
      <c r="A297" s="30"/>
      <c r="B297" s="30"/>
      <c r="C297" s="30"/>
      <c r="D297" s="30"/>
      <c r="E297" s="30"/>
      <c r="F297" s="6"/>
      <c r="I297" s="30"/>
      <c r="J297" s="30"/>
      <c r="K297" s="30"/>
      <c r="L297" s="30"/>
      <c r="M297" s="30"/>
      <c r="N297" s="6"/>
    </row>
    <row r="298" spans="1:14" ht="16.5">
      <c r="A298" s="30"/>
      <c r="B298" s="30"/>
      <c r="C298" s="30"/>
      <c r="D298" s="30"/>
      <c r="E298" s="30"/>
      <c r="F298" s="6"/>
      <c r="I298" s="30"/>
      <c r="J298" s="30"/>
      <c r="K298" s="30"/>
      <c r="L298" s="30"/>
      <c r="M298" s="30"/>
      <c r="N298" s="6"/>
    </row>
    <row r="299" spans="1:14" ht="16.5">
      <c r="A299" s="30"/>
      <c r="B299" s="30"/>
      <c r="C299" s="30"/>
      <c r="D299" s="30"/>
      <c r="E299" s="30"/>
      <c r="F299" s="6"/>
      <c r="I299" s="30"/>
      <c r="J299" s="30"/>
      <c r="K299" s="30"/>
      <c r="L299" s="30"/>
      <c r="M299" s="30"/>
      <c r="N299" s="6"/>
    </row>
    <row r="300" spans="1:14" ht="16.5">
      <c r="A300" s="30"/>
      <c r="B300" s="30"/>
      <c r="C300" s="30"/>
      <c r="D300" s="30"/>
      <c r="E300" s="30"/>
      <c r="F300" s="6"/>
      <c r="I300" s="30"/>
      <c r="J300" s="30"/>
      <c r="K300" s="30"/>
      <c r="L300" s="30"/>
      <c r="M300" s="30"/>
      <c r="N300" s="6"/>
    </row>
    <row r="301" spans="1:14" ht="16.5">
      <c r="A301" s="30"/>
      <c r="B301" s="30"/>
      <c r="C301" s="30"/>
      <c r="D301" s="30"/>
      <c r="E301" s="30"/>
      <c r="F301" s="6"/>
      <c r="I301" s="30"/>
      <c r="J301" s="30"/>
      <c r="K301" s="30"/>
      <c r="L301" s="30"/>
      <c r="M301" s="30"/>
      <c r="N301" s="6"/>
    </row>
    <row r="302" spans="1:14" ht="16.5">
      <c r="A302" s="30"/>
      <c r="B302" s="30"/>
      <c r="C302" s="30"/>
      <c r="D302" s="30"/>
      <c r="E302" s="30"/>
      <c r="F302" s="6"/>
      <c r="I302" s="30"/>
      <c r="J302" s="30"/>
      <c r="K302" s="30"/>
      <c r="L302" s="30"/>
      <c r="M302" s="30"/>
      <c r="N302" s="6"/>
    </row>
    <row r="303" spans="1:14" ht="16.5">
      <c r="A303" s="30"/>
      <c r="B303" s="30"/>
      <c r="C303" s="30"/>
      <c r="D303" s="30"/>
      <c r="E303" s="30"/>
      <c r="F303" s="6"/>
      <c r="I303" s="30"/>
      <c r="J303" s="30"/>
      <c r="K303" s="30"/>
      <c r="L303" s="30"/>
      <c r="M303" s="30"/>
      <c r="N303" s="6"/>
    </row>
    <row r="304" spans="1:14" ht="16.5">
      <c r="A304" s="30"/>
      <c r="B304" s="30"/>
      <c r="C304" s="30"/>
      <c r="D304" s="30"/>
      <c r="E304" s="30"/>
      <c r="F304" s="6"/>
      <c r="I304" s="30"/>
      <c r="J304" s="30"/>
      <c r="K304" s="30"/>
      <c r="L304" s="30"/>
      <c r="M304" s="30"/>
      <c r="N304" s="6"/>
    </row>
    <row r="305" spans="1:14" ht="16.5">
      <c r="A305" s="30"/>
      <c r="B305" s="30"/>
      <c r="C305" s="30"/>
      <c r="D305" s="30"/>
      <c r="E305" s="30"/>
      <c r="F305" s="6"/>
      <c r="I305" s="30"/>
      <c r="J305" s="30"/>
      <c r="K305" s="30"/>
      <c r="L305" s="30"/>
      <c r="M305" s="30"/>
      <c r="N305" s="6"/>
    </row>
    <row r="306" spans="1:14" ht="16.5">
      <c r="A306" s="30"/>
      <c r="B306" s="30"/>
      <c r="C306" s="30"/>
      <c r="D306" s="30"/>
      <c r="E306" s="30"/>
      <c r="F306" s="6"/>
      <c r="I306" s="30"/>
      <c r="J306" s="30"/>
      <c r="K306" s="30"/>
      <c r="L306" s="30"/>
      <c r="M306" s="30"/>
      <c r="N306" s="6"/>
    </row>
    <row r="307" spans="1:14" ht="16.5">
      <c r="A307" s="30"/>
      <c r="B307" s="30"/>
      <c r="C307" s="30"/>
      <c r="D307" s="30"/>
      <c r="E307" s="30"/>
      <c r="F307" s="6"/>
      <c r="I307" s="30"/>
      <c r="J307" s="30"/>
      <c r="K307" s="30"/>
      <c r="L307" s="30"/>
      <c r="M307" s="30"/>
      <c r="N307" s="6"/>
    </row>
    <row r="308" spans="1:14" ht="16.5">
      <c r="A308" s="30"/>
      <c r="B308" s="30"/>
      <c r="C308" s="30"/>
      <c r="D308" s="30"/>
      <c r="E308" s="30"/>
      <c r="F308" s="6"/>
      <c r="I308" s="30"/>
      <c r="J308" s="30"/>
      <c r="K308" s="30"/>
      <c r="L308" s="30"/>
      <c r="M308" s="30"/>
      <c r="N308" s="6"/>
    </row>
    <row r="309" spans="1:14" ht="16.5">
      <c r="A309" s="30"/>
      <c r="B309" s="30"/>
      <c r="C309" s="30"/>
      <c r="D309" s="30"/>
      <c r="E309" s="30"/>
      <c r="F309" s="6"/>
      <c r="I309" s="30"/>
      <c r="J309" s="30"/>
      <c r="K309" s="30"/>
      <c r="L309" s="30"/>
      <c r="M309" s="30"/>
      <c r="N309" s="6"/>
    </row>
    <row r="310" spans="1:14" ht="16.5">
      <c r="A310" s="30"/>
      <c r="B310" s="30"/>
      <c r="C310" s="30"/>
      <c r="D310" s="30"/>
      <c r="E310" s="30"/>
      <c r="F310" s="6"/>
      <c r="I310" s="30"/>
      <c r="J310" s="30"/>
      <c r="K310" s="30"/>
      <c r="L310" s="30"/>
      <c r="M310" s="30"/>
      <c r="N310" s="6"/>
    </row>
    <row r="311" spans="1:14" ht="16.5">
      <c r="A311" s="30"/>
      <c r="B311" s="30"/>
      <c r="C311" s="30"/>
      <c r="D311" s="30"/>
      <c r="E311" s="30"/>
      <c r="F311" s="6"/>
      <c r="I311" s="30"/>
      <c r="J311" s="30"/>
      <c r="K311" s="30"/>
      <c r="L311" s="30"/>
      <c r="M311" s="30"/>
      <c r="N311" s="6"/>
    </row>
    <row r="312" spans="1:14" ht="16.5">
      <c r="A312" s="30"/>
      <c r="B312" s="30"/>
      <c r="C312" s="30"/>
      <c r="D312" s="30"/>
      <c r="E312" s="30"/>
      <c r="F312" s="6"/>
      <c r="I312" s="30"/>
      <c r="J312" s="30"/>
      <c r="K312" s="30"/>
      <c r="L312" s="30"/>
      <c r="M312" s="30"/>
      <c r="N312" s="6"/>
    </row>
    <row r="313" spans="1:14" ht="16.5">
      <c r="A313" s="30"/>
      <c r="B313" s="30"/>
      <c r="C313" s="30"/>
      <c r="D313" s="30"/>
      <c r="E313" s="30"/>
      <c r="F313" s="6"/>
      <c r="I313" s="30"/>
      <c r="J313" s="30"/>
      <c r="K313" s="30"/>
      <c r="L313" s="30"/>
      <c r="M313" s="30"/>
      <c r="N313" s="6"/>
    </row>
    <row r="314" spans="1:14" ht="16.5">
      <c r="A314" s="30"/>
      <c r="B314" s="30"/>
      <c r="C314" s="30"/>
      <c r="D314" s="30"/>
      <c r="E314" s="30"/>
      <c r="F314" s="6"/>
      <c r="I314" s="30"/>
      <c r="J314" s="30"/>
      <c r="K314" s="30"/>
      <c r="L314" s="30"/>
      <c r="M314" s="30"/>
      <c r="N314" s="6"/>
    </row>
    <row r="315" spans="1:14" ht="16.5">
      <c r="A315" s="30"/>
      <c r="B315" s="30"/>
      <c r="C315" s="30"/>
      <c r="D315" s="30"/>
      <c r="E315" s="30"/>
      <c r="F315" s="6"/>
      <c r="I315" s="30"/>
      <c r="J315" s="30"/>
      <c r="K315" s="30"/>
      <c r="L315" s="30"/>
      <c r="M315" s="30"/>
      <c r="N315" s="6"/>
    </row>
    <row r="316" spans="1:14" ht="16.5">
      <c r="A316" s="30"/>
      <c r="B316" s="30"/>
      <c r="C316" s="30"/>
      <c r="D316" s="30"/>
      <c r="E316" s="30"/>
      <c r="F316" s="6"/>
      <c r="I316" s="30"/>
      <c r="J316" s="30"/>
      <c r="K316" s="30"/>
      <c r="L316" s="30"/>
      <c r="M316" s="30"/>
      <c r="N316" s="6"/>
    </row>
    <row r="317" spans="1:14" ht="16.5">
      <c r="A317" s="30"/>
      <c r="B317" s="30"/>
      <c r="C317" s="30"/>
      <c r="D317" s="30"/>
      <c r="E317" s="30"/>
      <c r="F317" s="6"/>
      <c r="I317" s="30"/>
      <c r="J317" s="30"/>
      <c r="K317" s="30"/>
      <c r="L317" s="30"/>
      <c r="M317" s="30"/>
      <c r="N317" s="6"/>
    </row>
    <row r="318" spans="1:14" ht="16.5">
      <c r="A318" s="30"/>
      <c r="B318" s="30"/>
      <c r="C318" s="30"/>
      <c r="D318" s="30"/>
      <c r="E318" s="30"/>
      <c r="F318" s="6"/>
      <c r="I318" s="30"/>
      <c r="J318" s="30"/>
      <c r="K318" s="30"/>
      <c r="L318" s="30"/>
      <c r="M318" s="30"/>
      <c r="N318" s="6"/>
    </row>
    <row r="319" spans="1:14" ht="16.5">
      <c r="A319" s="30"/>
      <c r="B319" s="30"/>
      <c r="C319" s="30"/>
      <c r="D319" s="30"/>
      <c r="E319" s="30"/>
      <c r="F319" s="6"/>
      <c r="I319" s="30"/>
      <c r="J319" s="30"/>
      <c r="K319" s="30"/>
      <c r="L319" s="30"/>
      <c r="M319" s="30"/>
      <c r="N319" s="6"/>
    </row>
    <row r="320" spans="1:14" ht="16.5">
      <c r="A320" s="30"/>
      <c r="B320" s="30"/>
      <c r="C320" s="30"/>
      <c r="D320" s="30"/>
      <c r="E320" s="30"/>
      <c r="F320" s="6"/>
      <c r="I320" s="30"/>
      <c r="J320" s="30"/>
      <c r="K320" s="30"/>
      <c r="L320" s="30"/>
      <c r="M320" s="30"/>
      <c r="N320" s="6"/>
    </row>
    <row r="321" spans="1:14" ht="16.5">
      <c r="A321" s="30"/>
      <c r="B321" s="30"/>
      <c r="C321" s="30"/>
      <c r="D321" s="30"/>
      <c r="E321" s="30"/>
      <c r="F321" s="6"/>
      <c r="I321" s="30"/>
      <c r="J321" s="30"/>
      <c r="K321" s="30"/>
      <c r="L321" s="30"/>
      <c r="M321" s="30"/>
      <c r="N321" s="6"/>
    </row>
    <row r="322" spans="1:14" ht="16.5">
      <c r="A322" s="30"/>
      <c r="B322" s="30"/>
      <c r="C322" s="30"/>
      <c r="D322" s="30"/>
      <c r="E322" s="30"/>
      <c r="F322" s="6"/>
      <c r="I322" s="30"/>
      <c r="J322" s="30"/>
      <c r="K322" s="30"/>
      <c r="L322" s="30"/>
      <c r="M322" s="30"/>
      <c r="N322" s="6"/>
    </row>
    <row r="323" spans="1:14" ht="16.5">
      <c r="A323" s="30"/>
      <c r="B323" s="30"/>
      <c r="C323" s="30"/>
      <c r="D323" s="30"/>
      <c r="E323" s="30"/>
      <c r="F323" s="6"/>
      <c r="I323" s="30"/>
      <c r="J323" s="30"/>
      <c r="K323" s="30"/>
      <c r="L323" s="30"/>
      <c r="M323" s="30"/>
      <c r="N323" s="6"/>
    </row>
    <row r="324" spans="1:14" ht="16.5">
      <c r="A324" s="30"/>
      <c r="B324" s="30"/>
      <c r="C324" s="30"/>
      <c r="D324" s="30"/>
      <c r="E324" s="30"/>
      <c r="F324" s="6"/>
      <c r="I324" s="30"/>
      <c r="J324" s="30"/>
      <c r="K324" s="30"/>
      <c r="L324" s="30"/>
      <c r="M324" s="30"/>
      <c r="N324" s="6"/>
    </row>
    <row r="325" spans="1:14" ht="16.5">
      <c r="A325" s="30"/>
      <c r="B325" s="30"/>
      <c r="C325" s="30"/>
      <c r="D325" s="30"/>
      <c r="E325" s="30"/>
      <c r="F325" s="6"/>
      <c r="I325" s="30"/>
      <c r="J325" s="30"/>
      <c r="K325" s="30"/>
      <c r="L325" s="30"/>
      <c r="M325" s="30"/>
      <c r="N325" s="6"/>
    </row>
    <row r="326" spans="1:14" ht="16.5">
      <c r="A326" s="30"/>
      <c r="B326" s="30"/>
      <c r="C326" s="30"/>
      <c r="D326" s="30"/>
      <c r="E326" s="30"/>
      <c r="F326" s="6"/>
      <c r="I326" s="30"/>
      <c r="J326" s="30"/>
      <c r="K326" s="30"/>
      <c r="L326" s="30"/>
      <c r="M326" s="30"/>
      <c r="N326" s="6"/>
    </row>
    <row r="327" spans="1:14" ht="16.5">
      <c r="A327" s="30"/>
      <c r="B327" s="30"/>
      <c r="C327" s="30"/>
      <c r="D327" s="30"/>
      <c r="E327" s="30"/>
      <c r="F327" s="6"/>
      <c r="I327" s="30"/>
      <c r="J327" s="30"/>
      <c r="K327" s="30"/>
      <c r="L327" s="30"/>
      <c r="M327" s="30"/>
      <c r="N327" s="6"/>
    </row>
    <row r="328" spans="1:14" ht="16.5">
      <c r="A328" s="30"/>
      <c r="B328" s="30"/>
      <c r="C328" s="30"/>
      <c r="D328" s="30"/>
      <c r="E328" s="30"/>
      <c r="F328" s="6"/>
      <c r="I328" s="30"/>
      <c r="J328" s="30"/>
      <c r="K328" s="30"/>
      <c r="L328" s="30"/>
      <c r="M328" s="30"/>
      <c r="N328" s="6"/>
    </row>
    <row r="329" spans="1:14" ht="16.5">
      <c r="A329" s="30"/>
      <c r="B329" s="30"/>
      <c r="C329" s="30"/>
      <c r="D329" s="30"/>
      <c r="E329" s="30"/>
      <c r="F329" s="6"/>
      <c r="I329" s="30"/>
      <c r="J329" s="30"/>
      <c r="K329" s="30"/>
      <c r="L329" s="30"/>
      <c r="M329" s="30"/>
      <c r="N329" s="6"/>
    </row>
    <row r="330" spans="1:14" ht="16.5">
      <c r="A330" s="30"/>
      <c r="B330" s="30"/>
      <c r="C330" s="30"/>
      <c r="D330" s="30"/>
      <c r="E330" s="30"/>
      <c r="F330" s="6"/>
      <c r="I330" s="30"/>
      <c r="J330" s="30"/>
      <c r="K330" s="30"/>
      <c r="L330" s="30"/>
      <c r="M330" s="30"/>
      <c r="N330" s="6"/>
    </row>
    <row r="331" spans="1:14" ht="16.5">
      <c r="A331" s="30"/>
      <c r="B331" s="30"/>
      <c r="C331" s="30"/>
      <c r="D331" s="30"/>
      <c r="E331" s="30"/>
      <c r="F331" s="6"/>
      <c r="I331" s="30"/>
      <c r="J331" s="30"/>
      <c r="K331" s="30"/>
      <c r="L331" s="30"/>
      <c r="M331" s="30"/>
      <c r="N331" s="6"/>
    </row>
    <row r="332" spans="1:14" ht="16.5">
      <c r="A332" s="30"/>
      <c r="B332" s="30"/>
      <c r="C332" s="30"/>
      <c r="D332" s="30"/>
      <c r="E332" s="30"/>
      <c r="F332" s="6"/>
      <c r="I332" s="30"/>
      <c r="J332" s="30"/>
      <c r="K332" s="30"/>
      <c r="L332" s="30"/>
      <c r="M332" s="30"/>
      <c r="N332" s="6"/>
    </row>
    <row r="333" spans="1:14" ht="16.5">
      <c r="A333" s="30"/>
      <c r="B333" s="30"/>
      <c r="C333" s="30"/>
      <c r="D333" s="30"/>
      <c r="E333" s="30"/>
      <c r="F333" s="6"/>
      <c r="I333" s="30"/>
      <c r="J333" s="30"/>
      <c r="K333" s="30"/>
      <c r="L333" s="30"/>
      <c r="M333" s="30"/>
      <c r="N333" s="6"/>
    </row>
    <row r="334" spans="1:14" ht="16.5">
      <c r="A334" s="30"/>
      <c r="B334" s="30"/>
      <c r="C334" s="30"/>
      <c r="D334" s="30"/>
      <c r="E334" s="30"/>
      <c r="F334" s="6"/>
      <c r="I334" s="30"/>
      <c r="J334" s="30"/>
      <c r="K334" s="30"/>
      <c r="L334" s="30"/>
      <c r="M334" s="30"/>
      <c r="N334" s="6"/>
    </row>
    <row r="335" spans="1:14" ht="16.5">
      <c r="A335" s="30"/>
      <c r="B335" s="30"/>
      <c r="C335" s="30"/>
      <c r="D335" s="30"/>
      <c r="E335" s="30"/>
      <c r="F335" s="6"/>
      <c r="I335" s="30"/>
      <c r="J335" s="30"/>
      <c r="K335" s="30"/>
      <c r="L335" s="30"/>
      <c r="M335" s="30"/>
      <c r="N335" s="6"/>
    </row>
    <row r="336" spans="1:14" ht="16.5">
      <c r="A336" s="30"/>
      <c r="B336" s="30"/>
      <c r="C336" s="30"/>
      <c r="D336" s="30"/>
      <c r="E336" s="30"/>
      <c r="F336" s="6"/>
      <c r="I336" s="30"/>
      <c r="J336" s="30"/>
      <c r="K336" s="30"/>
      <c r="L336" s="30"/>
      <c r="M336" s="30"/>
      <c r="N336" s="6"/>
    </row>
    <row r="337" spans="1:14" ht="16.5">
      <c r="A337" s="30"/>
      <c r="B337" s="30"/>
      <c r="C337" s="30"/>
      <c r="D337" s="30"/>
      <c r="E337" s="30"/>
      <c r="F337" s="6"/>
      <c r="I337" s="30"/>
      <c r="J337" s="30"/>
      <c r="K337" s="30"/>
      <c r="L337" s="30"/>
      <c r="M337" s="30"/>
      <c r="N337" s="6"/>
    </row>
    <row r="338" spans="1:14" ht="16.5">
      <c r="A338" s="30"/>
      <c r="B338" s="30"/>
      <c r="C338" s="30"/>
      <c r="D338" s="30"/>
      <c r="E338" s="30"/>
      <c r="F338" s="6"/>
      <c r="I338" s="30"/>
      <c r="J338" s="30"/>
      <c r="K338" s="30"/>
      <c r="L338" s="30"/>
      <c r="M338" s="30"/>
      <c r="N338" s="6"/>
    </row>
    <row r="339" spans="1:14" ht="16.5">
      <c r="A339" s="30"/>
      <c r="B339" s="30"/>
      <c r="C339" s="30"/>
      <c r="D339" s="30"/>
      <c r="E339" s="30"/>
      <c r="F339" s="6"/>
      <c r="I339" s="30"/>
      <c r="J339" s="30"/>
      <c r="K339" s="30"/>
      <c r="L339" s="30"/>
      <c r="M339" s="30"/>
      <c r="N339" s="6"/>
    </row>
    <row r="340" spans="1:14" ht="16.5">
      <c r="A340" s="30"/>
      <c r="B340" s="30"/>
      <c r="C340" s="30"/>
      <c r="D340" s="30"/>
      <c r="E340" s="30"/>
      <c r="F340" s="6"/>
      <c r="I340" s="30"/>
      <c r="J340" s="30"/>
      <c r="K340" s="30"/>
      <c r="L340" s="30"/>
      <c r="M340" s="30"/>
      <c r="N340" s="6"/>
    </row>
    <row r="341" spans="1:14" ht="16.5">
      <c r="A341" s="30"/>
      <c r="B341" s="30"/>
      <c r="C341" s="30"/>
      <c r="D341" s="30"/>
      <c r="E341" s="30"/>
      <c r="F341" s="6"/>
      <c r="I341" s="30"/>
      <c r="J341" s="30"/>
      <c r="K341" s="30"/>
      <c r="L341" s="30"/>
      <c r="M341" s="30"/>
      <c r="N341" s="6"/>
    </row>
    <row r="342" spans="1:14" ht="16.5">
      <c r="A342" s="30"/>
      <c r="B342" s="30"/>
      <c r="C342" s="30"/>
      <c r="D342" s="30"/>
      <c r="E342" s="30"/>
      <c r="F342" s="6"/>
      <c r="I342" s="30"/>
      <c r="J342" s="30"/>
      <c r="K342" s="30"/>
      <c r="L342" s="30"/>
      <c r="M342" s="30"/>
      <c r="N342" s="6"/>
    </row>
    <row r="343" spans="1:14" ht="16.5">
      <c r="A343" s="30"/>
      <c r="B343" s="30"/>
      <c r="C343" s="30"/>
      <c r="D343" s="30"/>
      <c r="E343" s="30"/>
      <c r="F343" s="6"/>
      <c r="I343" s="30"/>
      <c r="J343" s="30"/>
      <c r="K343" s="30"/>
      <c r="L343" s="30"/>
      <c r="M343" s="30"/>
      <c r="N343" s="6"/>
    </row>
    <row r="344" spans="1:14" ht="16.5">
      <c r="A344" s="30"/>
      <c r="B344" s="30"/>
      <c r="C344" s="30"/>
      <c r="D344" s="30"/>
      <c r="E344" s="30"/>
      <c r="F344" s="6"/>
      <c r="I344" s="30"/>
      <c r="J344" s="30"/>
      <c r="K344" s="30"/>
      <c r="L344" s="30"/>
      <c r="M344" s="30"/>
      <c r="N344" s="6"/>
    </row>
    <row r="345" spans="1:14" ht="16.5">
      <c r="A345" s="30"/>
      <c r="B345" s="30"/>
      <c r="C345" s="30"/>
      <c r="D345" s="30"/>
      <c r="E345" s="30"/>
      <c r="F345" s="6"/>
      <c r="I345" s="30"/>
      <c r="J345" s="30"/>
      <c r="K345" s="30"/>
      <c r="L345" s="30"/>
      <c r="M345" s="30"/>
      <c r="N345" s="6"/>
    </row>
    <row r="346" spans="1:14" ht="16.5">
      <c r="A346" s="30"/>
      <c r="B346" s="30"/>
      <c r="C346" s="30"/>
      <c r="D346" s="30"/>
      <c r="E346" s="30"/>
      <c r="F346" s="6"/>
      <c r="I346" s="30"/>
      <c r="J346" s="30"/>
      <c r="K346" s="30"/>
      <c r="L346" s="30"/>
      <c r="M346" s="30"/>
      <c r="N346" s="6"/>
    </row>
    <row r="347" spans="1:14" ht="16.5">
      <c r="A347" s="30"/>
      <c r="B347" s="30"/>
      <c r="C347" s="30"/>
      <c r="D347" s="30"/>
      <c r="E347" s="30"/>
      <c r="F347" s="6"/>
      <c r="I347" s="30"/>
      <c r="J347" s="30"/>
      <c r="K347" s="30"/>
      <c r="L347" s="30"/>
      <c r="M347" s="30"/>
      <c r="N347" s="6"/>
    </row>
    <row r="348" spans="1:14" ht="16.5">
      <c r="A348" s="30"/>
      <c r="B348" s="30"/>
      <c r="C348" s="30"/>
      <c r="D348" s="30"/>
      <c r="E348" s="30"/>
      <c r="F348" s="6"/>
      <c r="I348" s="30"/>
      <c r="J348" s="30"/>
      <c r="K348" s="30"/>
      <c r="L348" s="30"/>
      <c r="M348" s="30"/>
      <c r="N348" s="6"/>
    </row>
    <row r="349" spans="1:14" ht="16.5">
      <c r="A349" s="30"/>
      <c r="B349" s="30"/>
      <c r="C349" s="30"/>
      <c r="D349" s="30"/>
      <c r="E349" s="30"/>
      <c r="F349" s="6"/>
      <c r="I349" s="30"/>
      <c r="J349" s="30"/>
      <c r="K349" s="30"/>
      <c r="L349" s="30"/>
      <c r="M349" s="30"/>
      <c r="N349" s="6"/>
    </row>
    <row r="350" spans="1:14" ht="16.5">
      <c r="A350" s="30"/>
      <c r="B350" s="30"/>
      <c r="C350" s="30"/>
      <c r="D350" s="30"/>
      <c r="E350" s="30"/>
      <c r="F350" s="6"/>
      <c r="I350" s="30"/>
      <c r="J350" s="30"/>
      <c r="K350" s="30"/>
      <c r="L350" s="30"/>
      <c r="M350" s="30"/>
      <c r="N350" s="6"/>
    </row>
    <row r="351" spans="1:14" ht="16.5">
      <c r="A351" s="30"/>
      <c r="B351" s="30"/>
      <c r="C351" s="30"/>
      <c r="D351" s="30"/>
      <c r="E351" s="30"/>
      <c r="F351" s="6"/>
      <c r="I351" s="30"/>
      <c r="J351" s="30"/>
      <c r="K351" s="30"/>
      <c r="L351" s="30"/>
      <c r="M351" s="30"/>
      <c r="N351" s="6"/>
    </row>
    <row r="352" spans="1:14" ht="16.5">
      <c r="A352" s="30"/>
      <c r="B352" s="30"/>
      <c r="C352" s="30"/>
      <c r="D352" s="30"/>
      <c r="E352" s="30"/>
      <c r="F352" s="6"/>
      <c r="I352" s="30"/>
      <c r="J352" s="30"/>
      <c r="K352" s="30"/>
      <c r="L352" s="30"/>
      <c r="M352" s="30"/>
      <c r="N352" s="6"/>
    </row>
    <row r="353" spans="1:14" ht="16.5">
      <c r="A353" s="30"/>
      <c r="B353" s="30"/>
      <c r="C353" s="30"/>
      <c r="D353" s="30"/>
      <c r="E353" s="30"/>
      <c r="F353" s="6"/>
      <c r="I353" s="30"/>
      <c r="J353" s="30"/>
      <c r="K353" s="30"/>
      <c r="L353" s="30"/>
      <c r="M353" s="30"/>
      <c r="N353" s="6"/>
    </row>
    <row r="354" spans="1:14" ht="16.5">
      <c r="A354" s="30"/>
      <c r="B354" s="30"/>
      <c r="C354" s="30"/>
      <c r="D354" s="30"/>
      <c r="E354" s="30"/>
      <c r="F354" s="6"/>
      <c r="I354" s="30"/>
      <c r="J354" s="30"/>
      <c r="K354" s="30"/>
      <c r="L354" s="30"/>
      <c r="M354" s="30"/>
      <c r="N354" s="6"/>
    </row>
    <row r="355" spans="1:14" ht="16.5">
      <c r="A355" s="30"/>
      <c r="B355" s="30"/>
      <c r="C355" s="30"/>
      <c r="D355" s="30"/>
      <c r="E355" s="30"/>
      <c r="F355" s="6"/>
      <c r="I355" s="30"/>
      <c r="J355" s="30"/>
      <c r="K355" s="30"/>
      <c r="L355" s="30"/>
      <c r="M355" s="30"/>
      <c r="N355" s="6"/>
    </row>
    <row r="356" spans="1:14" ht="16.5">
      <c r="A356" s="30"/>
      <c r="B356" s="30"/>
      <c r="C356" s="30"/>
      <c r="D356" s="30"/>
      <c r="E356" s="30"/>
      <c r="F356" s="6"/>
      <c r="I356" s="30"/>
      <c r="J356" s="30"/>
      <c r="K356" s="30"/>
      <c r="L356" s="30"/>
      <c r="M356" s="30"/>
      <c r="N356" s="6"/>
    </row>
    <row r="357" spans="1:14" ht="16.5">
      <c r="A357" s="30"/>
      <c r="B357" s="30"/>
      <c r="C357" s="30"/>
      <c r="D357" s="30"/>
      <c r="E357" s="30"/>
      <c r="F357" s="6"/>
      <c r="I357" s="30"/>
      <c r="J357" s="30"/>
      <c r="K357" s="30"/>
      <c r="L357" s="30"/>
      <c r="M357" s="30"/>
      <c r="N357" s="6"/>
    </row>
    <row r="358" spans="1:14" ht="16.5">
      <c r="A358" s="30"/>
      <c r="B358" s="30"/>
      <c r="C358" s="30"/>
      <c r="D358" s="30"/>
      <c r="E358" s="30"/>
      <c r="F358" s="6"/>
      <c r="I358" s="30"/>
      <c r="J358" s="30"/>
      <c r="K358" s="30"/>
      <c r="L358" s="30"/>
      <c r="M358" s="30"/>
      <c r="N358" s="6"/>
    </row>
    <row r="359" spans="1:14" ht="16.5">
      <c r="A359" s="30"/>
      <c r="B359" s="30"/>
      <c r="C359" s="30"/>
      <c r="D359" s="30"/>
      <c r="E359" s="30"/>
      <c r="F359" s="6"/>
      <c r="I359" s="30"/>
      <c r="J359" s="30"/>
      <c r="K359" s="30"/>
      <c r="L359" s="30"/>
      <c r="M359" s="30"/>
      <c r="N359" s="6"/>
    </row>
    <row r="360" spans="1:14" ht="16.5">
      <c r="A360" s="30"/>
      <c r="B360" s="30"/>
      <c r="C360" s="30"/>
      <c r="D360" s="30"/>
      <c r="E360" s="30"/>
      <c r="F360" s="6"/>
      <c r="I360" s="30"/>
      <c r="J360" s="30"/>
      <c r="K360" s="30"/>
      <c r="L360" s="30"/>
      <c r="M360" s="30"/>
      <c r="N360" s="6"/>
    </row>
    <row r="361" spans="1:14" ht="16.5">
      <c r="A361" s="30"/>
      <c r="B361" s="30"/>
      <c r="C361" s="30"/>
      <c r="D361" s="30"/>
      <c r="E361" s="30"/>
      <c r="F361" s="6"/>
      <c r="I361" s="30"/>
      <c r="J361" s="30"/>
      <c r="K361" s="30"/>
      <c r="L361" s="30"/>
      <c r="M361" s="30"/>
      <c r="N361" s="6"/>
    </row>
    <row r="362" spans="1:14" ht="16.5">
      <c r="A362" s="30"/>
      <c r="B362" s="30"/>
      <c r="C362" s="30"/>
      <c r="D362" s="30"/>
      <c r="E362" s="30"/>
      <c r="F362" s="6"/>
      <c r="I362" s="30"/>
      <c r="J362" s="30"/>
      <c r="K362" s="30"/>
      <c r="L362" s="30"/>
      <c r="M362" s="30"/>
      <c r="N362" s="6"/>
    </row>
    <row r="363" spans="1:14" ht="16.5">
      <c r="A363" s="30"/>
      <c r="B363" s="30"/>
      <c r="C363" s="30"/>
      <c r="D363" s="30"/>
      <c r="E363" s="30"/>
      <c r="F363" s="6"/>
      <c r="I363" s="30"/>
      <c r="J363" s="30"/>
      <c r="K363" s="30"/>
      <c r="L363" s="30"/>
      <c r="M363" s="30"/>
      <c r="N363" s="6"/>
    </row>
    <row r="364" spans="1:14" ht="16.5">
      <c r="A364" s="30"/>
      <c r="B364" s="30"/>
      <c r="C364" s="30"/>
      <c r="D364" s="30"/>
      <c r="E364" s="30"/>
      <c r="F364" s="6"/>
      <c r="I364" s="30"/>
      <c r="J364" s="30"/>
      <c r="K364" s="30"/>
      <c r="L364" s="30"/>
      <c r="M364" s="30"/>
      <c r="N364" s="6"/>
    </row>
    <row r="365" spans="1:14" ht="16.5">
      <c r="A365" s="30"/>
      <c r="B365" s="30"/>
      <c r="C365" s="30"/>
      <c r="D365" s="30"/>
      <c r="E365" s="30"/>
      <c r="F365" s="6"/>
      <c r="I365" s="30"/>
      <c r="J365" s="30"/>
      <c r="K365" s="30"/>
      <c r="L365" s="30"/>
      <c r="M365" s="30"/>
      <c r="N365" s="6"/>
    </row>
    <row r="366" spans="1:14" ht="16.5">
      <c r="A366" s="30"/>
      <c r="B366" s="30"/>
      <c r="C366" s="30"/>
      <c r="D366" s="30"/>
      <c r="E366" s="30"/>
      <c r="F366" s="6"/>
      <c r="I366" s="30"/>
      <c r="J366" s="30"/>
      <c r="K366" s="30"/>
      <c r="L366" s="30"/>
      <c r="M366" s="30"/>
      <c r="N366" s="6"/>
    </row>
    <row r="367" spans="1:14" ht="16.5">
      <c r="A367" s="30"/>
      <c r="B367" s="30"/>
      <c r="C367" s="30"/>
      <c r="D367" s="30"/>
      <c r="E367" s="30"/>
      <c r="F367" s="6"/>
      <c r="I367" s="30"/>
      <c r="J367" s="30"/>
      <c r="K367" s="30"/>
      <c r="L367" s="30"/>
      <c r="M367" s="30"/>
      <c r="N367" s="6"/>
    </row>
    <row r="368" spans="1:14" ht="16.5">
      <c r="A368" s="30"/>
      <c r="B368" s="30"/>
      <c r="C368" s="30"/>
      <c r="D368" s="30"/>
      <c r="E368" s="30"/>
      <c r="F368" s="6"/>
      <c r="I368" s="30"/>
      <c r="J368" s="30"/>
      <c r="K368" s="30"/>
      <c r="L368" s="30"/>
      <c r="M368" s="30"/>
      <c r="N368" s="6"/>
    </row>
    <row r="369" spans="1:14" ht="16.5">
      <c r="A369" s="30"/>
      <c r="B369" s="30"/>
      <c r="C369" s="30"/>
      <c r="D369" s="30"/>
      <c r="E369" s="30"/>
      <c r="F369" s="6"/>
      <c r="I369" s="30"/>
      <c r="J369" s="30"/>
      <c r="K369" s="30"/>
      <c r="L369" s="30"/>
      <c r="M369" s="30"/>
      <c r="N369" s="6"/>
    </row>
    <row r="370" spans="1:14" ht="16.5">
      <c r="A370" s="30"/>
      <c r="B370" s="30"/>
      <c r="C370" s="30"/>
      <c r="D370" s="30"/>
      <c r="E370" s="30"/>
      <c r="F370" s="6"/>
      <c r="I370" s="30"/>
      <c r="J370" s="30"/>
      <c r="K370" s="30"/>
      <c r="L370" s="30"/>
      <c r="M370" s="30"/>
      <c r="N370" s="6"/>
    </row>
    <row r="371" spans="1:14" ht="16.5">
      <c r="A371" s="30"/>
      <c r="B371" s="30"/>
      <c r="C371" s="30"/>
      <c r="D371" s="30"/>
      <c r="E371" s="30"/>
      <c r="F371" s="6"/>
      <c r="I371" s="30"/>
      <c r="J371" s="30"/>
      <c r="K371" s="30"/>
      <c r="L371" s="30"/>
      <c r="M371" s="30"/>
      <c r="N371" s="6"/>
    </row>
    <row r="372" spans="1:14" ht="16.5">
      <c r="A372" s="30"/>
      <c r="B372" s="30"/>
      <c r="C372" s="30"/>
      <c r="D372" s="30"/>
      <c r="E372" s="30"/>
      <c r="F372" s="6"/>
      <c r="I372" s="30"/>
      <c r="J372" s="30"/>
      <c r="K372" s="30"/>
      <c r="L372" s="30"/>
      <c r="M372" s="30"/>
      <c r="N372" s="6"/>
    </row>
    <row r="373" spans="1:14" ht="16.5">
      <c r="A373" s="30"/>
      <c r="B373" s="30"/>
      <c r="C373" s="30"/>
      <c r="D373" s="30"/>
      <c r="E373" s="30"/>
      <c r="F373" s="6"/>
      <c r="I373" s="30"/>
      <c r="J373" s="30"/>
      <c r="K373" s="30"/>
      <c r="L373" s="30"/>
      <c r="M373" s="30"/>
      <c r="N373" s="6"/>
    </row>
    <row r="374" spans="1:14" ht="16.5">
      <c r="A374" s="30"/>
      <c r="B374" s="30"/>
      <c r="C374" s="30"/>
      <c r="D374" s="30"/>
      <c r="E374" s="30"/>
      <c r="F374" s="6"/>
      <c r="I374" s="30"/>
      <c r="J374" s="30"/>
      <c r="K374" s="30"/>
      <c r="L374" s="30"/>
      <c r="M374" s="30"/>
      <c r="N374" s="6"/>
    </row>
    <row r="375" spans="1:14" ht="16.5">
      <c r="A375" s="30"/>
      <c r="B375" s="30"/>
      <c r="C375" s="30"/>
      <c r="D375" s="30"/>
      <c r="E375" s="30"/>
      <c r="F375" s="6"/>
      <c r="I375" s="30"/>
      <c r="J375" s="30"/>
      <c r="K375" s="30"/>
      <c r="L375" s="30"/>
      <c r="M375" s="30"/>
      <c r="N375" s="6"/>
    </row>
    <row r="376" spans="1:14" ht="16.5">
      <c r="A376" s="30"/>
      <c r="B376" s="30"/>
      <c r="C376" s="30"/>
      <c r="D376" s="30"/>
      <c r="E376" s="30"/>
      <c r="F376" s="6"/>
      <c r="I376" s="30"/>
      <c r="J376" s="30"/>
      <c r="K376" s="30"/>
      <c r="L376" s="30"/>
      <c r="M376" s="30"/>
      <c r="N376" s="6"/>
    </row>
    <row r="377" spans="1:14" ht="16.5">
      <c r="A377" s="30"/>
      <c r="B377" s="30"/>
      <c r="C377" s="30"/>
      <c r="D377" s="30"/>
      <c r="E377" s="30"/>
      <c r="F377" s="6"/>
      <c r="I377" s="30"/>
      <c r="J377" s="30"/>
      <c r="K377" s="30"/>
      <c r="L377" s="30"/>
      <c r="M377" s="30"/>
      <c r="N377" s="6"/>
    </row>
    <row r="378" spans="1:14" ht="16.5">
      <c r="A378" s="30"/>
      <c r="B378" s="30"/>
      <c r="C378" s="30"/>
      <c r="D378" s="30"/>
      <c r="E378" s="30"/>
      <c r="F378" s="6"/>
      <c r="I378" s="30"/>
      <c r="J378" s="30"/>
      <c r="K378" s="30"/>
      <c r="L378" s="30"/>
      <c r="M378" s="30"/>
      <c r="N378" s="6"/>
    </row>
    <row r="379" spans="1:14" ht="16.5">
      <c r="A379" s="30"/>
      <c r="B379" s="30"/>
      <c r="C379" s="30"/>
      <c r="D379" s="30"/>
      <c r="E379" s="30"/>
      <c r="F379" s="6"/>
      <c r="I379" s="30"/>
      <c r="J379" s="30"/>
      <c r="K379" s="30"/>
      <c r="L379" s="30"/>
      <c r="M379" s="30"/>
      <c r="N379" s="6"/>
    </row>
    <row r="380" spans="1:14" ht="16.5">
      <c r="A380" s="30"/>
      <c r="B380" s="30"/>
      <c r="C380" s="30"/>
      <c r="D380" s="30"/>
      <c r="E380" s="30"/>
      <c r="F380" s="6"/>
      <c r="I380" s="30"/>
      <c r="J380" s="30"/>
      <c r="K380" s="30"/>
      <c r="L380" s="30"/>
      <c r="M380" s="30"/>
      <c r="N380" s="6"/>
    </row>
    <row r="381" spans="1:14" ht="16.5">
      <c r="A381" s="30"/>
      <c r="B381" s="30"/>
      <c r="C381" s="30"/>
      <c r="D381" s="30"/>
      <c r="E381" s="30"/>
      <c r="F381" s="6"/>
      <c r="I381" s="30"/>
      <c r="J381" s="30"/>
      <c r="K381" s="30"/>
      <c r="L381" s="30"/>
      <c r="M381" s="30"/>
      <c r="N381" s="6"/>
    </row>
    <row r="382" spans="1:14" ht="16.5">
      <c r="A382" s="30"/>
      <c r="B382" s="30"/>
      <c r="C382" s="30"/>
      <c r="D382" s="30"/>
      <c r="E382" s="30"/>
      <c r="F382" s="6"/>
      <c r="I382" s="30"/>
      <c r="J382" s="30"/>
      <c r="K382" s="30"/>
      <c r="L382" s="30"/>
      <c r="M382" s="30"/>
      <c r="N382" s="6"/>
    </row>
    <row r="383" spans="1:14" ht="16.5">
      <c r="A383" s="30"/>
      <c r="B383" s="30"/>
      <c r="C383" s="30"/>
      <c r="D383" s="30"/>
      <c r="E383" s="30"/>
      <c r="F383" s="6"/>
      <c r="I383" s="30"/>
      <c r="J383" s="30"/>
      <c r="K383" s="30"/>
      <c r="L383" s="30"/>
      <c r="M383" s="30"/>
      <c r="N383" s="6"/>
    </row>
    <row r="384" spans="1:14" ht="16.5">
      <c r="A384" s="30"/>
      <c r="B384" s="30"/>
      <c r="C384" s="30"/>
      <c r="D384" s="30"/>
      <c r="E384" s="30"/>
      <c r="F384" s="6"/>
      <c r="I384" s="30"/>
      <c r="J384" s="30"/>
      <c r="K384" s="30"/>
      <c r="L384" s="30"/>
      <c r="M384" s="30"/>
      <c r="N384" s="6"/>
    </row>
    <row r="385" spans="1:14" ht="16.5">
      <c r="A385" s="30"/>
      <c r="B385" s="30"/>
      <c r="C385" s="30"/>
      <c r="D385" s="30"/>
      <c r="E385" s="30"/>
      <c r="F385" s="6"/>
      <c r="I385" s="30"/>
      <c r="J385" s="30"/>
      <c r="K385" s="30"/>
      <c r="L385" s="30"/>
      <c r="M385" s="30"/>
      <c r="N385" s="6"/>
    </row>
    <row r="386" spans="1:14" ht="16.5">
      <c r="A386" s="30"/>
      <c r="B386" s="30"/>
      <c r="C386" s="30"/>
      <c r="D386" s="30"/>
      <c r="E386" s="30"/>
      <c r="F386" s="6"/>
      <c r="I386" s="30"/>
      <c r="J386" s="30"/>
      <c r="K386" s="30"/>
      <c r="L386" s="30"/>
      <c r="M386" s="30"/>
      <c r="N386" s="6"/>
    </row>
    <row r="387" spans="1:14" ht="16.5">
      <c r="A387" s="30"/>
      <c r="B387" s="30"/>
      <c r="C387" s="30"/>
      <c r="D387" s="30"/>
      <c r="E387" s="30"/>
      <c r="F387" s="6"/>
      <c r="I387" s="30"/>
      <c r="J387" s="30"/>
      <c r="K387" s="30"/>
      <c r="L387" s="30"/>
      <c r="M387" s="30"/>
      <c r="N387" s="6"/>
    </row>
    <row r="388" spans="1:14" ht="16.5">
      <c r="A388" s="30"/>
      <c r="B388" s="30"/>
      <c r="C388" s="30"/>
      <c r="D388" s="30"/>
      <c r="E388" s="30"/>
      <c r="F388" s="6"/>
      <c r="I388" s="30"/>
      <c r="J388" s="30"/>
      <c r="K388" s="30"/>
      <c r="L388" s="30"/>
      <c r="M388" s="30"/>
      <c r="N388" s="6"/>
    </row>
    <row r="389" spans="1:14" ht="16.5">
      <c r="A389" s="30"/>
      <c r="B389" s="30"/>
      <c r="C389" s="30"/>
      <c r="D389" s="30"/>
      <c r="E389" s="30"/>
      <c r="F389" s="6"/>
      <c r="I389" s="30"/>
      <c r="J389" s="30"/>
      <c r="K389" s="30"/>
      <c r="L389" s="30"/>
      <c r="M389" s="30"/>
      <c r="N389" s="6"/>
    </row>
    <row r="390" spans="1:14" ht="16.5">
      <c r="A390" s="30"/>
      <c r="B390" s="30"/>
      <c r="C390" s="30"/>
      <c r="D390" s="30"/>
      <c r="E390" s="30"/>
      <c r="F390" s="6"/>
      <c r="I390" s="30"/>
      <c r="J390" s="30"/>
      <c r="K390" s="30"/>
      <c r="L390" s="30"/>
      <c r="M390" s="30"/>
      <c r="N390" s="6"/>
    </row>
    <row r="391" spans="1:14" ht="16.5">
      <c r="A391" s="30"/>
      <c r="B391" s="30"/>
      <c r="C391" s="30"/>
      <c r="D391" s="30"/>
      <c r="E391" s="30"/>
      <c r="F391" s="6"/>
      <c r="I391" s="30"/>
      <c r="J391" s="30"/>
      <c r="K391" s="30"/>
      <c r="L391" s="30"/>
      <c r="M391" s="30"/>
      <c r="N391" s="6"/>
    </row>
    <row r="392" spans="1:14" ht="16.5">
      <c r="A392" s="30"/>
      <c r="B392" s="30"/>
      <c r="C392" s="30"/>
      <c r="D392" s="30"/>
      <c r="E392" s="30"/>
      <c r="F392" s="6"/>
      <c r="I392" s="30"/>
      <c r="J392" s="30"/>
      <c r="K392" s="30"/>
      <c r="L392" s="30"/>
      <c r="M392" s="30"/>
      <c r="N392" s="6"/>
    </row>
    <row r="393" spans="1:14" ht="16.5">
      <c r="A393" s="30"/>
      <c r="B393" s="30"/>
      <c r="C393" s="30"/>
      <c r="D393" s="30"/>
      <c r="E393" s="30"/>
      <c r="F393" s="6"/>
      <c r="I393" s="30"/>
      <c r="J393" s="30"/>
      <c r="K393" s="30"/>
      <c r="L393" s="30"/>
      <c r="M393" s="30"/>
      <c r="N393" s="6"/>
    </row>
    <row r="394" spans="1:14" ht="16.5">
      <c r="A394" s="30"/>
      <c r="B394" s="30"/>
      <c r="C394" s="30"/>
      <c r="D394" s="30"/>
      <c r="E394" s="30"/>
      <c r="F394" s="6"/>
      <c r="I394" s="30"/>
      <c r="J394" s="30"/>
      <c r="K394" s="30"/>
      <c r="L394" s="30"/>
      <c r="M394" s="30"/>
      <c r="N394" s="6"/>
    </row>
    <row r="395" spans="1:14" ht="16.5">
      <c r="A395" s="30"/>
      <c r="B395" s="30"/>
      <c r="C395" s="30"/>
      <c r="D395" s="30"/>
      <c r="E395" s="30"/>
      <c r="F395" s="6"/>
      <c r="I395" s="30"/>
      <c r="J395" s="30"/>
      <c r="K395" s="30"/>
      <c r="L395" s="30"/>
      <c r="M395" s="30"/>
      <c r="N395" s="6"/>
    </row>
    <row r="396" spans="1:14" ht="16.5">
      <c r="A396" s="30"/>
      <c r="B396" s="30"/>
      <c r="C396" s="30"/>
      <c r="D396" s="30"/>
      <c r="E396" s="30"/>
      <c r="F396" s="6"/>
      <c r="I396" s="30"/>
      <c r="J396" s="30"/>
      <c r="K396" s="30"/>
      <c r="L396" s="30"/>
      <c r="M396" s="30"/>
      <c r="N396" s="6"/>
    </row>
    <row r="397" spans="1:14" ht="16.5">
      <c r="A397" s="30"/>
      <c r="B397" s="30"/>
      <c r="C397" s="30"/>
      <c r="D397" s="30"/>
      <c r="E397" s="30"/>
      <c r="F397" s="6"/>
      <c r="I397" s="30"/>
      <c r="J397" s="30"/>
      <c r="K397" s="30"/>
      <c r="L397" s="30"/>
      <c r="M397" s="30"/>
      <c r="N397" s="6"/>
    </row>
    <row r="398" spans="1:14" ht="16.5">
      <c r="A398" s="30"/>
      <c r="B398" s="30"/>
      <c r="C398" s="30"/>
      <c r="D398" s="30"/>
      <c r="E398" s="30"/>
      <c r="F398" s="6"/>
      <c r="I398" s="30"/>
      <c r="J398" s="30"/>
      <c r="K398" s="30"/>
      <c r="L398" s="30"/>
      <c r="M398" s="30"/>
      <c r="N398" s="6"/>
    </row>
    <row r="399" spans="1:14" ht="16.5">
      <c r="A399" s="30"/>
      <c r="B399" s="30"/>
      <c r="C399" s="30"/>
      <c r="D399" s="30"/>
      <c r="E399" s="30"/>
      <c r="F399" s="6"/>
      <c r="I399" s="30"/>
      <c r="J399" s="30"/>
      <c r="K399" s="30"/>
      <c r="L399" s="30"/>
      <c r="M399" s="30"/>
      <c r="N399" s="6"/>
    </row>
    <row r="400" spans="1:14" ht="16.5">
      <c r="A400" s="30"/>
      <c r="B400" s="30"/>
      <c r="C400" s="30"/>
      <c r="D400" s="30"/>
      <c r="E400" s="30"/>
      <c r="F400" s="6"/>
      <c r="I400" s="30"/>
      <c r="J400" s="30"/>
      <c r="K400" s="30"/>
      <c r="L400" s="30"/>
      <c r="M400" s="30"/>
      <c r="N400" s="6"/>
    </row>
    <row r="401" spans="1:14" ht="16.5">
      <c r="A401" s="30"/>
      <c r="B401" s="30"/>
      <c r="C401" s="30"/>
      <c r="D401" s="30"/>
      <c r="E401" s="30"/>
      <c r="F401" s="6"/>
      <c r="I401" s="30"/>
      <c r="J401" s="30"/>
      <c r="K401" s="30"/>
      <c r="L401" s="30"/>
      <c r="M401" s="30"/>
      <c r="N401" s="6"/>
    </row>
    <row r="402" spans="1:14" ht="16.5">
      <c r="A402" s="30"/>
      <c r="B402" s="30"/>
      <c r="C402" s="30"/>
      <c r="D402" s="30"/>
      <c r="E402" s="30"/>
      <c r="F402" s="6"/>
      <c r="I402" s="30"/>
      <c r="J402" s="30"/>
      <c r="K402" s="30"/>
      <c r="L402" s="30"/>
      <c r="M402" s="30"/>
      <c r="N402" s="6"/>
    </row>
    <row r="403" spans="1:14" ht="16.5">
      <c r="A403" s="30"/>
      <c r="B403" s="30"/>
      <c r="C403" s="30"/>
      <c r="D403" s="30"/>
      <c r="E403" s="30"/>
      <c r="F403" s="6"/>
      <c r="I403" s="30"/>
      <c r="J403" s="30"/>
      <c r="K403" s="30"/>
      <c r="L403" s="30"/>
      <c r="M403" s="30"/>
      <c r="N403" s="6"/>
    </row>
    <row r="404" spans="1:14" ht="16.5">
      <c r="A404" s="30"/>
      <c r="B404" s="30"/>
      <c r="C404" s="30"/>
      <c r="D404" s="30"/>
      <c r="E404" s="30"/>
      <c r="F404" s="6"/>
      <c r="I404" s="30"/>
      <c r="J404" s="30"/>
      <c r="K404" s="30"/>
      <c r="L404" s="30"/>
      <c r="M404" s="30"/>
      <c r="N404" s="6"/>
    </row>
    <row r="405" spans="1:14" ht="16.5">
      <c r="A405" s="30"/>
      <c r="B405" s="30"/>
      <c r="C405" s="30"/>
      <c r="D405" s="30"/>
      <c r="E405" s="30"/>
      <c r="F405" s="6"/>
      <c r="I405" s="30"/>
      <c r="J405" s="30"/>
      <c r="K405" s="30"/>
      <c r="L405" s="30"/>
      <c r="M405" s="30"/>
      <c r="N405" s="6"/>
    </row>
    <row r="406" spans="1:14" ht="16.5">
      <c r="A406" s="30"/>
      <c r="B406" s="30"/>
      <c r="C406" s="30"/>
      <c r="D406" s="30"/>
      <c r="E406" s="30"/>
      <c r="F406" s="6"/>
      <c r="I406" s="30"/>
      <c r="J406" s="30"/>
      <c r="K406" s="30"/>
      <c r="L406" s="30"/>
      <c r="M406" s="30"/>
      <c r="N406" s="6"/>
    </row>
    <row r="407" spans="1:14" ht="16.5">
      <c r="A407" s="30"/>
      <c r="B407" s="30"/>
      <c r="C407" s="30"/>
      <c r="D407" s="30"/>
      <c r="E407" s="30"/>
      <c r="F407" s="6"/>
      <c r="I407" s="30"/>
      <c r="J407" s="30"/>
      <c r="K407" s="30"/>
      <c r="L407" s="30"/>
      <c r="M407" s="30"/>
      <c r="N407" s="6"/>
    </row>
    <row r="408" spans="1:14" ht="16.5">
      <c r="A408" s="30"/>
      <c r="B408" s="30"/>
      <c r="C408" s="30"/>
      <c r="D408" s="30"/>
      <c r="E408" s="30"/>
      <c r="F408" s="6"/>
      <c r="I408" s="30"/>
      <c r="J408" s="30"/>
      <c r="K408" s="30"/>
      <c r="L408" s="30"/>
      <c r="M408" s="30"/>
      <c r="N408" s="6"/>
    </row>
    <row r="409" spans="1:14" ht="16.5">
      <c r="A409" s="30"/>
      <c r="I409" s="30"/>
      <c r="J409" s="30"/>
      <c r="K409" s="30"/>
      <c r="L409" s="30"/>
      <c r="M409" s="30"/>
      <c r="N409" s="6"/>
    </row>
    <row r="410" spans="1:14" ht="16.5">
      <c r="A410" s="30"/>
      <c r="I410" s="30"/>
      <c r="J410" s="30"/>
      <c r="K410" s="30"/>
      <c r="L410" s="30"/>
      <c r="M410" s="30"/>
      <c r="N410" s="6"/>
    </row>
    <row r="411" spans="1:14" ht="16.5">
      <c r="A411" s="30"/>
      <c r="I411" s="30"/>
      <c r="J411" s="30"/>
      <c r="K411" s="30"/>
      <c r="L411" s="30"/>
      <c r="M411" s="30"/>
      <c r="N411" s="6"/>
    </row>
    <row r="412" spans="1:14" ht="16.5">
      <c r="A412" s="30"/>
      <c r="I412" s="30"/>
      <c r="J412" s="30"/>
      <c r="K412" s="30"/>
      <c r="L412" s="30"/>
      <c r="M412" s="30"/>
      <c r="N412" s="6"/>
    </row>
    <row r="413" spans="1:14" ht="16.5">
      <c r="A413" s="30"/>
      <c r="I413" s="30"/>
      <c r="J413" s="30"/>
      <c r="K413" s="30"/>
      <c r="L413" s="30"/>
      <c r="M413" s="30"/>
      <c r="N413" s="6"/>
    </row>
    <row r="414" spans="1:14" ht="16.5">
      <c r="A414" s="30"/>
      <c r="I414" s="30"/>
      <c r="N414" s="6"/>
    </row>
  </sheetData>
  <sheetProtection/>
  <mergeCells count="15">
    <mergeCell ref="A176:B176"/>
    <mergeCell ref="I176:J176"/>
    <mergeCell ref="A71:B71"/>
    <mergeCell ref="I71:J71"/>
    <mergeCell ref="A106:B106"/>
    <mergeCell ref="I106:J106"/>
    <mergeCell ref="A141:B141"/>
    <mergeCell ref="I141:J141"/>
    <mergeCell ref="A36:B36"/>
    <mergeCell ref="I36:J36"/>
    <mergeCell ref="B1:D1"/>
    <mergeCell ref="B2:D2"/>
    <mergeCell ref="A3:B3"/>
    <mergeCell ref="I3:J3"/>
    <mergeCell ref="E2:F2"/>
  </mergeCells>
  <dataValidations count="9">
    <dataValidation allowBlank="1" showErrorMessage="1" sqref="D143">
      <formula1>0</formula1>
      <formula2>0</formula2>
    </dataValidation>
    <dataValidation type="textLength" allowBlank="1" showInputMessage="1" showErrorMessage="1" prompt="漢字以外は半角です&#10;姓と名の間は&#10;半角２つです" error="氏名は6文字以内でお願い致します" sqref="B143">
      <formula1>2</formula1>
      <formula2>13</formula2>
    </dataValidation>
    <dataValidation allowBlank="1" sqref="C143">
      <formula1>0</formula1>
      <formula2>0</formula2>
    </dataValidation>
    <dataValidation allowBlank="1" imeMode="off" sqref="C7:C9 K181:K182 K174 C65:C70 K98:K103 C171:C176"/>
    <dataValidation type="textLength" allowBlank="1" showInputMessage="1" showErrorMessage="1" prompt="漢字以外は半角です" error="氏名は6文字以内でお願い致します" imeMode="on" sqref="B7:B9 J180:J182 J174 B65:B70 J98:J103 B171:B175">
      <formula1>2</formula1>
      <formula2>13</formula2>
    </dataValidation>
    <dataValidation allowBlank="1" showInputMessage="1" showErrorMessage="1" imeMode="halfKatakana" sqref="L73 D116 D178:D203 L16:L22 L82:L83 D126:D132 D139:D142 D85:D94 D5:D9 L114:L115 L108:L111 D106:D107 D65:D71 L91:L92 D40:D45 L178:L202 L129:L174 D148 L30 L8:L12 L94:L106 L34:M35 D150:D176 L36 D33:D36"/>
    <dataValidation allowBlank="1" showInputMessage="1" showErrorMessage="1" imeMode="halfAlpha" sqref="E150:E176 N73:N105 E126:E132 M36:N36 E36:F36 M73 M91:M92 M30 E5:E9 F38:F70 E85:E94 M178:M202 E116 M114:M115 M108:M111 E139:E142 N71 M82:M83 E106:E107 E71:F71 M106:N106 N178:N203 F5:F35 E148 E178:F192 M94:M105 E193:E203 F108:F176 M8:M12 M16:M22 M129:M174 E33:E35 F193:F204 N5:N35 N38:N65 F73:F106 N108:N172"/>
    <dataValidation type="textLength" allowBlank="1" showInputMessage="1" showErrorMessage="1" prompt="漢字以外は半角です" error="氏名は6文字以内でお願い致します" imeMode="halfKatakana" sqref="J178:J179 B116 B142 B150:B170 J114:J115 J91:J92 J108:J111 J129:J140 J73 B126:B132 J82:J83 B85:B94 J183:J202 J104:J105 B5:B6 B139:B140 J30 B107 B40:B45 B178:B203 B148 J8:J12 J16:J22 J94:J97 J142:J173 J34:J35 B33:B35">
      <formula1>2</formula1>
      <formula2>13</formula2>
    </dataValidation>
    <dataValidation allowBlank="1" imeMode="halfAlpha" sqref="K73 K178:K180 C150:C170 C126:C132 K104:K106 K16:K22 K82:K83 C85:C94 C139:C142 C5:C6 K114:K115 K108:K111 K183:K202 C106:C107 C71 K91:K92 C116 C40:C45 C178:C203 C148 K30 K8:K12 K94:K97 K129:K173 C33:C36 K34:K36"/>
  </dataValidations>
  <printOptions/>
  <pageMargins left="0.36000000000000004" right="0.36000000000000004" top="1" bottom="0.6062992125984252" header="0.51" footer="0.51"/>
  <pageSetup orientation="portrait" paperSize="9" scale="75"/>
  <rowBreaks count="5" manualBreakCount="5">
    <brk id="35" max="255" man="1"/>
    <brk id="70" max="255" man="1"/>
    <brk id="105" max="255" man="1"/>
    <brk id="140" max="255" man="1"/>
    <brk id="17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48"/>
  <sheetViews>
    <sheetView zoomScale="70" zoomScaleNormal="70" workbookViewId="0" topLeftCell="A1">
      <selection activeCell="Q57" sqref="Q57"/>
    </sheetView>
  </sheetViews>
  <sheetFormatPr defaultColWidth="9.00390625" defaultRowHeight="13.5"/>
  <cols>
    <col min="1" max="2" width="9.00390625" style="48" customWidth="1"/>
    <col min="3" max="3" width="19.125" style="57" hidden="1" customWidth="1"/>
    <col min="4" max="4" width="0" style="48" hidden="1" customWidth="1"/>
    <col min="5" max="5" width="13.625" style="48" hidden="1" customWidth="1"/>
    <col min="6" max="6" width="25.00390625" style="48" hidden="1" customWidth="1"/>
    <col min="7" max="8" width="9.00390625" style="48" customWidth="1"/>
    <col min="9" max="9" width="15.125" style="48" customWidth="1"/>
    <col min="10" max="10" width="13.875" style="48" customWidth="1"/>
    <col min="11" max="11" width="18.375" style="48" bestFit="1" customWidth="1"/>
    <col min="12" max="16384" width="9.00390625" style="48" customWidth="1"/>
  </cols>
  <sheetData>
    <row r="2" spans="8:10" ht="22.5">
      <c r="H2" s="322" t="s">
        <v>314</v>
      </c>
      <c r="I2" s="322"/>
      <c r="J2" s="322"/>
    </row>
    <row r="3" spans="4:11" ht="21.75">
      <c r="D3" s="49" t="s">
        <v>304</v>
      </c>
      <c r="E3" s="50" t="s">
        <v>303</v>
      </c>
      <c r="F3" s="333" t="s">
        <v>286</v>
      </c>
      <c r="H3" s="51" t="s">
        <v>304</v>
      </c>
      <c r="I3" s="51" t="s">
        <v>318</v>
      </c>
      <c r="J3" s="52" t="s">
        <v>303</v>
      </c>
      <c r="K3" s="334" t="s">
        <v>286</v>
      </c>
    </row>
    <row r="4" spans="3:11" ht="24">
      <c r="C4" s="65" t="s">
        <v>1063</v>
      </c>
      <c r="D4" s="49">
        <f>IF(ISTEXT(E4)," ",RANK(E4,$E$4:$E$348,1))</f>
        <v>289</v>
      </c>
      <c r="E4" s="53">
        <f>IF(ISBLANK(VLOOKUP(C4,'一般・大学・高校・中学男子3000M'!$B$4:$G$204,5,0))," ",VLOOKUP(C4,'一般・大学・高校・中学男子3000M'!$B$4:$G$204,5,0))</f>
        <v>103991</v>
      </c>
      <c r="F4" s="53" t="str">
        <f>IF(ISBLANK(VLOOKUP(C4,'一般・大学・高校・中学男子3000M'!$B$4:$O$204,4,0))," ",VLOOKUP(C4,'一般・大学・高校・中学男子3000M'!$B$4:$O$204,4,0))</f>
        <v>館林高校</v>
      </c>
      <c r="H4" s="51">
        <v>1</v>
      </c>
      <c r="I4" s="51" t="str">
        <f>IF(ISBLANK($E$4)," ",INDEX($C$4:$C$348,MATCH(SMALL($D$4:$D$348,1),$D$4:$D$348,0)))</f>
        <v>大隅　裕介</v>
      </c>
      <c r="J4" s="54">
        <f>INDEX($E$4:$E$348,MATCH(SMALL($D$4:$D$348,1),$D$4:$D$348,0))</f>
        <v>80741</v>
      </c>
      <c r="K4" s="54" t="str">
        <f>INDEX($F$4:$F$348,MATCH(SMALL($D$4:$D$348,H4),$D$4:$D$348,0))</f>
        <v>大東文化大学</v>
      </c>
    </row>
    <row r="5" spans="3:11" ht="24">
      <c r="C5" s="65" t="s">
        <v>1065</v>
      </c>
      <c r="D5" s="49"/>
      <c r="E5" s="53"/>
      <c r="F5" s="53" t="str">
        <f>IF(ISBLANK(VLOOKUP(C5,'一般・大学・高校・中学男子3000M'!$B$4:$O$204,4,0))," ",VLOOKUP(C5,'一般・大学・高校・中学男子3000M'!$B$4:$O$204,4,0))</f>
        <v>水戸工業高校</v>
      </c>
      <c r="H5" s="51">
        <v>2</v>
      </c>
      <c r="I5" s="51" t="str">
        <f>IF(ISBLANK($E$4)," ",INDEX($C$4:$C$348,MATCH(SMALL($D$4:$D$348,2),$D$4:$D$348,0)))</f>
        <v>大森 龍之介</v>
      </c>
      <c r="J5" s="54">
        <f>INDEX($E$4:$E$348,MATCH(SMALL($D$4:$D$348,2),$D$4:$D$348,0))</f>
        <v>80898</v>
      </c>
      <c r="K5" s="54" t="str">
        <f aca="true" t="shared" si="0" ref="K5:K68">INDEX($F$4:$F$348,MATCH(SMALL($D$4:$D$348,H5),$D$4:$D$348,0))</f>
        <v>佐野日大高校</v>
      </c>
    </row>
    <row r="6" spans="3:11" ht="24">
      <c r="C6" s="95" t="s">
        <v>1068</v>
      </c>
      <c r="D6" s="49"/>
      <c r="E6" s="53"/>
      <c r="F6" s="53" t="str">
        <f>IF(ISBLANK(VLOOKUP(C6,'一般・大学・高校・中学男子3000M'!$B$4:$O$204,4,0))," ",VLOOKUP(C6,'一般・大学・高校・中学男子3000M'!$B$4:$O$204,4,0))</f>
        <v>赤堀中学校</v>
      </c>
      <c r="H6" s="51">
        <v>3</v>
      </c>
      <c r="I6" s="51" t="str">
        <f>IF(ISBLANK($E$4)," ",INDEX($C$4:$C$348,MATCH(SMALL($D$4:$D$348,3),$D$4:$D$348,0)))</f>
        <v>下尾　一真</v>
      </c>
      <c r="J6" s="54">
        <f>INDEX($E$4:$E$348,MATCH(SMALL($D$4:$D$348,3),$D$4:$D$348,0))</f>
        <v>80979</v>
      </c>
      <c r="K6" s="54" t="str">
        <f t="shared" si="0"/>
        <v>大東文化大学</v>
      </c>
    </row>
    <row r="7" spans="3:11" ht="24">
      <c r="C7" s="163" t="s">
        <v>1070</v>
      </c>
      <c r="D7" s="49"/>
      <c r="E7" s="53"/>
      <c r="F7" s="53" t="str">
        <f>IF(ISBLANK(VLOOKUP(C7,'一般・大学・高校・中学男子3000M'!$B$4:$O$204,4,0))," ",VLOOKUP(C7,'一般・大学・高校・中学男子3000M'!$B$4:$O$204,4,0))</f>
        <v>館林高校</v>
      </c>
      <c r="H7" s="51">
        <v>4</v>
      </c>
      <c r="I7" s="51" t="str">
        <f>IF(ISBLANK($E$4)," ",INDEX($C$4:$C$348,MATCH(SMALL($D$4:$D$348,4),$D$4:$D$348,0)))</f>
        <v>武田凜太郎</v>
      </c>
      <c r="J7" s="54">
        <f>INDEX($E$4:$E$348,MATCH(SMALL($D$4:$D$348,4),$D$4:$D$348,0))</f>
        <v>81058</v>
      </c>
      <c r="K7" s="54" t="str">
        <f t="shared" si="0"/>
        <v>早稲田大学</v>
      </c>
    </row>
    <row r="8" spans="3:11" ht="24">
      <c r="C8" s="163" t="s">
        <v>1072</v>
      </c>
      <c r="D8" s="49">
        <f>IF(ISTEXT(E8)," ",RANK(E8,$E$4:$E$348,1))</f>
        <v>291</v>
      </c>
      <c r="E8" s="53">
        <f>IF(ISBLANK(VLOOKUP(C8,'一般・大学・高校・中学男子3000M'!$B$4:$G$204,5,0))," ",VLOOKUP(C8,'一般・大学・高校・中学男子3000M'!$B$4:$G$204,5,0))</f>
        <v>104150</v>
      </c>
      <c r="F8" s="53" t="str">
        <f>IF(ISBLANK(VLOOKUP(C8,'一般・大学・高校・中学男子3000M'!$B$4:$O$204,4,0))," ",VLOOKUP(C8,'一般・大学・高校・中学男子3000M'!$B$4:$O$204,4,0))</f>
        <v>第一中学校</v>
      </c>
      <c r="H8" s="51">
        <v>5</v>
      </c>
      <c r="I8" s="51" t="str">
        <f>IF(ISBLANK($E$4)," ",INDEX($C$4:$C$348,MATCH(SMALL($D$4:$D$348,5),$D$4:$D$348,0)))</f>
        <v>坂本 佳太</v>
      </c>
      <c r="J8" s="54">
        <f>INDEX($E$4:$E$348,MATCH(SMALL($D$4:$D$348,5),$D$4:$D$348,0))</f>
        <v>81199</v>
      </c>
      <c r="K8" s="54" t="str">
        <f t="shared" si="0"/>
        <v>上武大学</v>
      </c>
    </row>
    <row r="9" spans="3:11" ht="24">
      <c r="C9" s="69" t="s">
        <v>1074</v>
      </c>
      <c r="D9" s="49">
        <f>IF(ISTEXT(E9)," ",RANK(E9,$E$4:$E$348,1))</f>
        <v>276</v>
      </c>
      <c r="E9" s="53">
        <f>IF(ISBLANK(VLOOKUP(C9,'一般・大学・高校・中学男子3000M'!$B$4:$G$204,5,0))," ",VLOOKUP(C9,'一般・大学・高校・中学男子3000M'!$B$4:$G$204,5,0))</f>
        <v>101925</v>
      </c>
      <c r="F9" s="53" t="str">
        <f>IF(ISBLANK(VLOOKUP(C9,'一般・大学・高校・中学男子3000M'!$B$4:$O$204,4,0))," ",VLOOKUP(C9,'一般・大学・高校・中学男子3000M'!$B$4:$O$204,4,0))</f>
        <v>ﾍﾞｱﾘｽRC</v>
      </c>
      <c r="H9" s="51">
        <v>6</v>
      </c>
      <c r="I9" s="51" t="str">
        <f>IF(ISBLANK($E$4)," ",INDEX($C$4:$C$348,MATCH(SMALL($D$4:$D$348,6),$D$4:$D$348,0)))</f>
        <v>木村 理来</v>
      </c>
      <c r="J9" s="54">
        <f>INDEX($E$4:$E$348,MATCH(SMALL($D$4:$D$348,6),$D$4:$D$348,0))</f>
        <v>81437</v>
      </c>
      <c r="K9" s="54" t="str">
        <f t="shared" si="0"/>
        <v>佐野日大高校</v>
      </c>
    </row>
    <row r="10" spans="3:11" ht="24">
      <c r="C10" s="69" t="s">
        <v>1077</v>
      </c>
      <c r="D10" s="49"/>
      <c r="E10" s="53"/>
      <c r="F10" s="53" t="str">
        <f>IF(ISBLANK(VLOOKUP(C10,'一般・大学・高校・中学男子3000M'!$B$4:$O$204,4,0))," ",VLOOKUP(C10,'一般・大学・高校・中学男子3000M'!$B$4:$O$204,4,0))</f>
        <v>前橋高校</v>
      </c>
      <c r="H10" s="51">
        <v>7</v>
      </c>
      <c r="I10" s="51" t="str">
        <f>IF(ISBLANK($E$4)," ",INDEX($C$4:$C$348,MATCH(SMALL($D$4:$D$348,7),$D$4:$D$348,0)))</f>
        <v>大久保　陸人</v>
      </c>
      <c r="J10" s="54">
        <f>INDEX($E$4:$E$348,MATCH(SMALL($D$4:$D$348,7),$D$4:$D$348,0))</f>
        <v>81882</v>
      </c>
      <c r="K10" s="54" t="str">
        <f t="shared" si="0"/>
        <v>大東文化大学</v>
      </c>
    </row>
    <row r="11" spans="3:11" ht="24">
      <c r="C11" s="69" t="s">
        <v>1080</v>
      </c>
      <c r="D11" s="49">
        <f aca="true" t="shared" si="1" ref="D11:D16">IF(ISTEXT(E11)," ",RANK(E11,$E$4:$E$348,1))</f>
        <v>284</v>
      </c>
      <c r="E11" s="53">
        <f>IF(ISBLANK(VLOOKUP(C11,'一般・大学・高校・中学男子3000M'!$B$4:$G$204,5,0))," ",VLOOKUP(C11,'一般・大学・高校・中学男子3000M'!$B$4:$G$204,5,0))</f>
        <v>103050</v>
      </c>
      <c r="F11" s="53" t="str">
        <f>IF(ISBLANK(VLOOKUP(C11,'一般・大学・高校・中学男子3000M'!$B$4:$O$204,4,0))," ",VLOOKUP(C11,'一般・大学・高校・中学男子3000M'!$B$4:$O$204,4,0))</f>
        <v>前橋高校</v>
      </c>
      <c r="H11" s="51">
        <v>8</v>
      </c>
      <c r="I11" s="51" t="str">
        <f>IF(ISBLANK($E$4)," ",INDEX($C$4:$C$348,MATCH(SMALL($D$4:$D$348,8),$D$4:$D$348,0)))</f>
        <v>荻久保 寛也</v>
      </c>
      <c r="J11" s="54">
        <f>INDEX($E$4:$E$348,MATCH(SMALL($D$4:$D$348,8),$D$4:$D$348,0))</f>
        <v>82166</v>
      </c>
      <c r="K11" s="54" t="str">
        <f t="shared" si="0"/>
        <v>三郷技術工業高校</v>
      </c>
    </row>
    <row r="12" spans="3:11" ht="24">
      <c r="C12" s="69" t="s">
        <v>1082</v>
      </c>
      <c r="D12" s="49">
        <f t="shared" si="1"/>
        <v>286</v>
      </c>
      <c r="E12" s="53">
        <f>IF(ISBLANK(VLOOKUP(C12,'一般・大学・高校・中学男子3000M'!$B$4:$G$204,5,0))," ",VLOOKUP(C12,'一般・大学・高校・中学男子3000M'!$B$4:$G$204,5,0))</f>
        <v>103428</v>
      </c>
      <c r="F12" s="53" t="str">
        <f>IF(ISBLANK(VLOOKUP(C12,'一般・大学・高校・中学男子3000M'!$B$4:$O$204,4,0))," ",VLOOKUP(C12,'一般・大学・高校・中学男子3000M'!$B$4:$O$204,4,0))</f>
        <v>館林高校</v>
      </c>
      <c r="H12" s="51">
        <v>9</v>
      </c>
      <c r="I12" s="51" t="str">
        <f>IF(ISBLANK($E$4)," ",INDEX($C$4:$C$348,MATCH(SMALL($D$4:$D$348,9),$D$4:$D$348,0)))</f>
        <v>伊藤 大喜</v>
      </c>
      <c r="J12" s="54">
        <f>INDEX($E$4:$E$348,MATCH(SMALL($D$4:$D$348,9),$D$4:$D$348,0))</f>
        <v>82252</v>
      </c>
      <c r="K12" s="54" t="str">
        <f t="shared" si="0"/>
        <v>春日部東高校</v>
      </c>
    </row>
    <row r="13" spans="3:11" ht="24">
      <c r="C13" s="69" t="s">
        <v>1084</v>
      </c>
      <c r="D13" s="49">
        <f t="shared" si="1"/>
        <v>288</v>
      </c>
      <c r="E13" s="53">
        <f>IF(ISBLANK(VLOOKUP(C13,'一般・大学・高校・中学男子3000M'!$B$4:$G$204,5,0))," ",VLOOKUP(C13,'一般・大学・高校・中学男子3000M'!$B$4:$G$204,5,0))</f>
        <v>103776</v>
      </c>
      <c r="F13" s="53" t="str">
        <f>IF(ISBLANK(VLOOKUP(C13,'一般・大学・高校・中学男子3000M'!$B$4:$O$204,4,0))," ",VLOOKUP(C13,'一般・大学・高校・中学男子3000M'!$B$4:$O$204,4,0))</f>
        <v>前橋高校</v>
      </c>
      <c r="H13" s="51">
        <v>10</v>
      </c>
      <c r="I13" s="51" t="str">
        <f>IF(ISBLANK($E$4)," ",INDEX($C$4:$C$348,MATCH(SMALL($D$4:$D$348,10),$D$4:$D$348,0)))</f>
        <v>山岸　塁</v>
      </c>
      <c r="J13" s="54">
        <f>INDEX($E$4:$E$348,MATCH(SMALL($D$4:$D$348,10),$D$4:$D$348,0))</f>
        <v>82321</v>
      </c>
      <c r="K13" s="54" t="str">
        <f t="shared" si="0"/>
        <v>上武大学</v>
      </c>
    </row>
    <row r="14" spans="3:11" ht="24">
      <c r="C14" s="58" t="s">
        <v>1086</v>
      </c>
      <c r="D14" s="49">
        <f t="shared" si="1"/>
        <v>294</v>
      </c>
      <c r="E14" s="53">
        <f>IF(ISBLANK(VLOOKUP(C14,'一般・大学・高校・中学男子3000M'!$B$4:$G$204,5,0))," ",VLOOKUP(C14,'一般・大学・高校・中学男子3000M'!$B$4:$G$204,5,0))</f>
        <v>110386</v>
      </c>
      <c r="F14" s="53" t="str">
        <f>IF(ISBLANK(VLOOKUP(C14,'一般・大学・高校・中学男子3000M'!$B$4:$O$204,4,0))," ",VLOOKUP(C14,'一般・大学・高校・中学男子3000M'!$B$4:$O$204,4,0))</f>
        <v>館林高校</v>
      </c>
      <c r="H14" s="51">
        <v>11</v>
      </c>
      <c r="I14" s="51" t="str">
        <f>IF(ISBLANK($E$4)," ",INDEX($C$4:$C$348,MATCH(SMALL($D$4:$D$348,11),$D$4:$D$348,0)))</f>
        <v>大西　晴己</v>
      </c>
      <c r="J14" s="54">
        <f>INDEX($E$4:$E$348,MATCH(SMALL($D$4:$D$348,11),$D$4:$D$348,0))</f>
        <v>82374</v>
      </c>
      <c r="K14" s="54" t="str">
        <f t="shared" si="0"/>
        <v>花咲徳栄高校</v>
      </c>
    </row>
    <row r="15" spans="3:11" ht="24">
      <c r="C15" s="58" t="s">
        <v>1088</v>
      </c>
      <c r="D15" s="49">
        <f t="shared" si="1"/>
        <v>269</v>
      </c>
      <c r="E15" s="53">
        <f>IF(ISBLANK(VLOOKUP(C15,'一般・大学・高校・中学男子3000M'!$B$4:$G$204,5,0))," ",VLOOKUP(C15,'一般・大学・高校・中学男子3000M'!$B$4:$G$204,5,0))</f>
        <v>100872</v>
      </c>
      <c r="F15" s="53" t="str">
        <f>IF(ISBLANK(VLOOKUP(C15,'一般・大学・高校・中学男子3000M'!$B$4:$O$204,4,0))," ",VLOOKUP(C15,'一般・大学・高校・中学男子3000M'!$B$4:$O$204,4,0))</f>
        <v>伊勢崎商業</v>
      </c>
      <c r="H15" s="51">
        <v>12</v>
      </c>
      <c r="I15" s="51" t="str">
        <f>IF(ISBLANK($E$4)," ",INDEX($C$4:$C$348,MATCH(SMALL($D$4:$D$348,12),$D$4:$D$348,0)))</f>
        <v>強矢　涼太</v>
      </c>
      <c r="J15" s="54">
        <f>INDEX($E$4:$E$348,MATCH(SMALL($D$4:$D$348,12),$D$4:$D$348,0))</f>
        <v>82406</v>
      </c>
      <c r="K15" s="54" t="str">
        <f t="shared" si="0"/>
        <v>健大高崎高</v>
      </c>
    </row>
    <row r="16" spans="3:11" ht="24">
      <c r="C16" s="58" t="s">
        <v>1090</v>
      </c>
      <c r="D16" s="49">
        <f t="shared" si="1"/>
        <v>277</v>
      </c>
      <c r="E16" s="53">
        <f>IF(ISBLANK(VLOOKUP(C16,'一般・大学・高校・中学男子3000M'!$B$4:$G$204,5,0))," ",VLOOKUP(C16,'一般・大学・高校・中学男子3000M'!$B$4:$G$204,5,0))</f>
        <v>101986</v>
      </c>
      <c r="F16" s="53" t="str">
        <f>IF(ISBLANK(VLOOKUP(C16,'一般・大学・高校・中学男子3000M'!$B$4:$O$204,4,0))," ",VLOOKUP(C16,'一般・大学・高校・中学男子3000M'!$B$4:$O$204,4,0))</f>
        <v>茨木陸協</v>
      </c>
      <c r="H16" s="51">
        <v>13</v>
      </c>
      <c r="I16" s="51" t="str">
        <f>IF(ISBLANK($E$4)," ",INDEX($C$4:$C$348,MATCH(SMALL($D$4:$D$348,13),$D$4:$D$348,0)))</f>
        <v>渡邊 仁</v>
      </c>
      <c r="J16" s="54">
        <f>INDEX($E$4:$E$348,MATCH(SMALL($D$4:$D$348,13),$D$4:$D$348,0))</f>
        <v>82459</v>
      </c>
      <c r="K16" s="54" t="str">
        <f t="shared" si="0"/>
        <v>佐野日大高校</v>
      </c>
    </row>
    <row r="17" spans="3:11" ht="24">
      <c r="C17" s="58" t="s">
        <v>1093</v>
      </c>
      <c r="D17" s="49"/>
      <c r="E17" s="53"/>
      <c r="F17" s="53" t="str">
        <f>IF(ISBLANK(VLOOKUP(C17,'一般・大学・高校・中学男子3000M'!$B$4:$O$204,4,0))," ",VLOOKUP(C17,'一般・大学・高校・中学男子3000M'!$B$4:$O$204,4,0))</f>
        <v>前橋高校</v>
      </c>
      <c r="H17" s="51">
        <v>14</v>
      </c>
      <c r="I17" s="51" t="str">
        <f>IF(ISBLANK($E$4)," ",INDEX($C$4:$C$348,MATCH(SMALL($D$4:$D$348,14),$D$4:$D$348,0)))</f>
        <v>貝﨑　秀哉</v>
      </c>
      <c r="J17" s="54">
        <f>INDEX($E$4:$E$348,MATCH(SMALL($D$4:$D$348,14),$D$4:$D$348,0))</f>
        <v>82531</v>
      </c>
      <c r="K17" s="54" t="str">
        <f t="shared" si="0"/>
        <v>東京国際大学</v>
      </c>
    </row>
    <row r="18" spans="3:11" ht="24">
      <c r="C18" s="58" t="s">
        <v>1095</v>
      </c>
      <c r="D18" s="49">
        <f aca="true" t="shared" si="2" ref="D18:D49">IF(ISTEXT(E18)," ",RANK(E18,$E$4:$E$348,1))</f>
        <v>292</v>
      </c>
      <c r="E18" s="53">
        <f>IF(ISBLANK(VLOOKUP(C18,'一般・大学・高校・中学男子3000M'!$B$4:$G$204,5,0))," ",VLOOKUP(C18,'一般・大学・高校・中学男子3000M'!$B$4:$G$204,5,0))</f>
        <v>104280</v>
      </c>
      <c r="F18" s="53" t="str">
        <f>IF(ISBLANK(VLOOKUP(C18,'一般・大学・高校・中学男子3000M'!$B$4:$O$204,4,0))," ",VLOOKUP(C18,'一般・大学・高校・中学男子3000M'!$B$4:$O$204,4,0))</f>
        <v>館林高校</v>
      </c>
      <c r="H18" s="51">
        <v>15</v>
      </c>
      <c r="I18" s="51" t="str">
        <f>IF(ISBLANK($E$4)," ",INDEX($C$4:$C$348,MATCH(SMALL($D$4:$D$348,15),$D$4:$D$348,0)))</f>
        <v>立花　克広</v>
      </c>
      <c r="J18" s="54">
        <f>INDEX($E$4:$E$348,MATCH(SMALL($D$4:$D$348,15),$D$4:$D$348,0))</f>
        <v>82582</v>
      </c>
      <c r="K18" s="54" t="str">
        <f t="shared" si="0"/>
        <v>大東文化大学</v>
      </c>
    </row>
    <row r="19" spans="3:11" ht="24">
      <c r="C19" s="58" t="s">
        <v>1096</v>
      </c>
      <c r="D19" s="49">
        <f t="shared" si="2"/>
        <v>293</v>
      </c>
      <c r="E19" s="53">
        <f>IF(ISBLANK(VLOOKUP(C19,'一般・大学・高校・中学男子3000M'!$B$4:$G$204,5,0))," ",VLOOKUP(C19,'一般・大学・高校・中学男子3000M'!$B$4:$G$204,5,0))</f>
        <v>104319</v>
      </c>
      <c r="F19" s="53" t="str">
        <f>IF(ISBLANK(VLOOKUP(C19,'一般・大学・高校・中学男子3000M'!$B$4:$O$204,4,0))," ",VLOOKUP(C19,'一般・大学・高校・中学男子3000M'!$B$4:$O$204,4,0))</f>
        <v>館林高校</v>
      </c>
      <c r="H19" s="51">
        <v>16</v>
      </c>
      <c r="I19" s="51" t="str">
        <f>IF(ISBLANK($E$4)," ",INDEX($C$4:$C$348,MATCH(SMALL($D$4:$D$348,16),$D$4:$D$348,0)))</f>
        <v>志塚 亮介</v>
      </c>
      <c r="J19" s="54">
        <f>INDEX($E$4:$E$348,MATCH(SMALL($D$4:$D$348,16),$D$4:$D$348,0))</f>
        <v>82752</v>
      </c>
      <c r="K19" s="54" t="str">
        <f t="shared" si="0"/>
        <v>上武大学</v>
      </c>
    </row>
    <row r="20" spans="3:11" ht="24">
      <c r="C20" s="58" t="s">
        <v>1098</v>
      </c>
      <c r="D20" s="49">
        <f t="shared" si="2"/>
        <v>272</v>
      </c>
      <c r="E20" s="53">
        <f>IF(ISBLANK(VLOOKUP(C20,'一般・大学・高校・中学男子3000M'!$B$4:$G$204,5,0))," ",VLOOKUP(C20,'一般・大学・高校・中学男子3000M'!$B$4:$G$204,5,0))</f>
        <v>101070</v>
      </c>
      <c r="F20" s="53" t="str">
        <f>IF(ISBLANK(VLOOKUP(C20,'一般・大学・高校・中学男子3000M'!$B$4:$O$204,4,0))," ",VLOOKUP(C20,'一般・大学・高校・中学男子3000M'!$B$4:$O$204,4,0))</f>
        <v>第一中学校</v>
      </c>
      <c r="H20" s="51">
        <v>17</v>
      </c>
      <c r="I20" s="51" t="str">
        <f>IF(ISBLANK($E$4)," ",INDEX($C$4:$C$348,MATCH(SMALL($D$4:$D$348,17),$D$4:$D$348,0)))</f>
        <v>田川　秀太</v>
      </c>
      <c r="J20" s="54">
        <f>INDEX($E$4:$E$348,MATCH(SMALL($D$4:$D$348,17),$D$4:$D$348,0))</f>
        <v>82767</v>
      </c>
      <c r="K20" s="54" t="str">
        <f t="shared" si="0"/>
        <v>東京国際大学</v>
      </c>
    </row>
    <row r="21" spans="3:11" ht="24">
      <c r="C21" s="58" t="s">
        <v>1100</v>
      </c>
      <c r="D21" s="49">
        <f t="shared" si="2"/>
        <v>295</v>
      </c>
      <c r="E21" s="53">
        <f>IF(ISBLANK(VLOOKUP(C21,'一般・大学・高校・中学男子3000M'!$B$4:$G$204,5,0))," ",VLOOKUP(C21,'一般・大学・高校・中学男子3000M'!$B$4:$G$204,5,0))</f>
        <v>110785</v>
      </c>
      <c r="F21" s="53" t="str">
        <f>IF(ISBLANK(VLOOKUP(C21,'一般・大学・高校・中学男子3000M'!$B$4:$O$204,4,0))," ",VLOOKUP(C21,'一般・大学・高校・中学男子3000M'!$B$4:$O$204,4,0))</f>
        <v>関学大</v>
      </c>
      <c r="H21" s="51">
        <v>18</v>
      </c>
      <c r="I21" s="51" t="str">
        <f>IF(ISBLANK($E$4)," ",INDEX($C$4:$C$348,MATCH(SMALL($D$4:$D$348,18),$D$4:$D$348,0)))</f>
        <v>碓井 涼太</v>
      </c>
      <c r="J21" s="54">
        <f>INDEX($E$4:$E$348,MATCH(SMALL($D$4:$D$348,18),$D$4:$D$348,0))</f>
        <v>82797</v>
      </c>
      <c r="K21" s="54" t="str">
        <f t="shared" si="0"/>
        <v>東洋大学</v>
      </c>
    </row>
    <row r="22" spans="3:11" ht="24">
      <c r="C22" s="69" t="s">
        <v>1103</v>
      </c>
      <c r="D22" s="49">
        <f t="shared" si="2"/>
        <v>263</v>
      </c>
      <c r="E22" s="53">
        <f>IF(ISBLANK(VLOOKUP(C22,'一般・大学・高校・中学男子3000M'!$B$4:$G$204,5,0))," ",VLOOKUP(C22,'一般・大学・高校・中学男子3000M'!$B$4:$G$204,5,0))</f>
        <v>100188</v>
      </c>
      <c r="F22" s="53" t="str">
        <f>IF(ISBLANK(VLOOKUP(C22,'一般・大学・高校・中学男子3000M'!$B$4:$O$204,4,0))," ",VLOOKUP(C22,'一般・大学・高校・中学男子3000M'!$B$4:$O$204,4,0))</f>
        <v>伊勢崎商業</v>
      </c>
      <c r="H22" s="51">
        <v>19</v>
      </c>
      <c r="I22" s="51" t="str">
        <f>IF(ISBLANK($E$4)," ",INDEX($C$4:$C$348,MATCH(SMALL($D$4:$D$348,19),$D$4:$D$348,0)))</f>
        <v>宮本 和基</v>
      </c>
      <c r="J22" s="54">
        <f>INDEX($E$4:$E$348,MATCH(SMALL($D$4:$D$348,19),$D$4:$D$348,0))</f>
        <v>82801</v>
      </c>
      <c r="K22" s="54" t="str">
        <f t="shared" si="0"/>
        <v>上武大学</v>
      </c>
    </row>
    <row r="23" spans="3:11" ht="24">
      <c r="C23" s="69" t="s">
        <v>1105</v>
      </c>
      <c r="D23" s="49">
        <f t="shared" si="2"/>
        <v>258</v>
      </c>
      <c r="E23" s="53">
        <f>IF(ISBLANK(VLOOKUP(C23,'一般・大学・高校・中学男子3000M'!$B$4:$G$204,5,0))," ",VLOOKUP(C23,'一般・大学・高校・中学男子3000M'!$B$4:$G$204,5,0))</f>
        <v>95939</v>
      </c>
      <c r="F23" s="53" t="str">
        <f>IF(ISBLANK(VLOOKUP(C23,'一般・大学・高校・中学男子3000M'!$B$4:$O$204,4,0))," ",VLOOKUP(C23,'一般・大学・高校・中学男子3000M'!$B$4:$O$204,4,0))</f>
        <v>水戸工業高校</v>
      </c>
      <c r="H23" s="51">
        <v>20</v>
      </c>
      <c r="I23" s="51" t="str">
        <f>IF(ISBLANK($E$4)," ",INDEX($C$4:$C$348,MATCH(SMALL($D$4:$D$348,20),$D$4:$D$348,0)))</f>
        <v>有働 巧基</v>
      </c>
      <c r="J23" s="54">
        <f>INDEX($E$4:$E$348,MATCH(SMALL($D$4:$D$348,20),$D$4:$D$348,0))</f>
        <v>82820</v>
      </c>
      <c r="K23" s="54" t="str">
        <f t="shared" si="0"/>
        <v>上武大学</v>
      </c>
    </row>
    <row r="24" spans="3:11" ht="24">
      <c r="C24" s="69" t="s">
        <v>1107</v>
      </c>
      <c r="D24" s="49">
        <f t="shared" si="2"/>
        <v>262</v>
      </c>
      <c r="E24" s="53">
        <f>IF(ISBLANK(VLOOKUP(C24,'一般・大学・高校・中学男子3000M'!$B$4:$G$204,5,0))," ",VLOOKUP(C24,'一般・大学・高校・中学男子3000M'!$B$4:$G$204,5,0))</f>
        <v>100157</v>
      </c>
      <c r="F24" s="53" t="str">
        <f>IF(ISBLANK(VLOOKUP(C24,'一般・大学・高校・中学男子3000M'!$B$4:$O$204,4,0))," ",VLOOKUP(C24,'一般・大学・高校・中学男子3000M'!$B$4:$O$204,4,0))</f>
        <v>高崎高等学校</v>
      </c>
      <c r="H24" s="51">
        <v>21</v>
      </c>
      <c r="I24" s="51" t="str">
        <f>IF(ISBLANK($E$4)," ",INDEX($C$4:$C$348,MATCH(SMALL($D$4:$D$348,21),$D$4:$D$348,0)))</f>
        <v>小林　龍之介</v>
      </c>
      <c r="J24" s="54">
        <f>INDEX($E$4:$E$348,MATCH(SMALL($D$4:$D$348,21),$D$4:$D$348,0))</f>
        <v>82822</v>
      </c>
      <c r="K24" s="54" t="str">
        <f t="shared" si="0"/>
        <v>東京国際大学</v>
      </c>
    </row>
    <row r="25" spans="3:11" ht="24">
      <c r="C25" s="69" t="s">
        <v>1110</v>
      </c>
      <c r="D25" s="49">
        <f t="shared" si="2"/>
        <v>273</v>
      </c>
      <c r="E25" s="53">
        <f>IF(ISBLANK(VLOOKUP(C25,'一般・大学・高校・中学男子3000M'!$B$4:$G$204,5,0))," ",VLOOKUP(C25,'一般・大学・高校・中学男子3000M'!$B$4:$G$204,5,0))</f>
        <v>101116</v>
      </c>
      <c r="F25" s="53" t="str">
        <f>IF(ISBLANK(VLOOKUP(C25,'一般・大学・高校・中学男子3000M'!$B$4:$O$204,4,0))," ",VLOOKUP(C25,'一般・大学・高校・中学男子3000M'!$B$4:$O$204,4,0))</f>
        <v>高崎高等学校</v>
      </c>
      <c r="H25" s="51">
        <v>22</v>
      </c>
      <c r="I25" s="51" t="str">
        <f>IF(ISBLANK($E$4)," ",INDEX($C$4:$C$348,MATCH(SMALL($D$4:$D$348,22),$D$4:$D$348,0)))</f>
        <v>佐藤 史弥</v>
      </c>
      <c r="J25" s="54">
        <f>INDEX($E$4:$E$348,MATCH(SMALL($D$4:$D$348,22),$D$4:$D$348,0))</f>
        <v>82834</v>
      </c>
      <c r="K25" s="54" t="str">
        <f t="shared" si="0"/>
        <v>上武大学</v>
      </c>
    </row>
    <row r="26" spans="3:11" ht="24">
      <c r="C26" s="58" t="s">
        <v>1112</v>
      </c>
      <c r="D26" s="49">
        <f t="shared" si="2"/>
        <v>271</v>
      </c>
      <c r="E26" s="53">
        <f>IF(ISBLANK(VLOOKUP(C26,'一般・大学・高校・中学男子3000M'!$B$4:$G$204,5,0))," ",VLOOKUP(C26,'一般・大学・高校・中学男子3000M'!$B$4:$G$204,5,0))</f>
        <v>101052</v>
      </c>
      <c r="F26" s="53" t="str">
        <f>IF(ISBLANK(VLOOKUP(C26,'一般・大学・高校・中学男子3000M'!$B$4:$O$204,4,0))," ",VLOOKUP(C26,'一般・大学・高校・中学男子3000M'!$B$4:$O$204,4,0))</f>
        <v>館林高校</v>
      </c>
      <c r="H26" s="51">
        <v>23</v>
      </c>
      <c r="I26" s="51" t="str">
        <f>IF(ISBLANK($E$4)," ",INDEX($C$4:$C$348,MATCH(SMALL($D$4:$D$348,23),$D$4:$D$348,0)))</f>
        <v>坂野 敬一</v>
      </c>
      <c r="J26" s="54">
        <f>INDEX($E$4:$E$348,MATCH(SMALL($D$4:$D$348,23),$D$4:$D$348,0))</f>
        <v>82863</v>
      </c>
      <c r="K26" s="54" t="str">
        <f t="shared" si="0"/>
        <v>平成国際大学</v>
      </c>
    </row>
    <row r="27" spans="3:11" ht="24">
      <c r="C27" s="58" t="s">
        <v>1113</v>
      </c>
      <c r="D27" s="49">
        <f t="shared" si="2"/>
        <v>283</v>
      </c>
      <c r="E27" s="53">
        <f>IF(ISBLANK(VLOOKUP(C27,'一般・大学・高校・中学男子3000M'!$B$4:$G$204,5,0))," ",VLOOKUP(C27,'一般・大学・高校・中学男子3000M'!$B$4:$G$204,5,0))</f>
        <v>102803</v>
      </c>
      <c r="F27" s="53" t="str">
        <f>IF(ISBLANK(VLOOKUP(C27,'一般・大学・高校・中学男子3000M'!$B$4:$O$204,4,0))," ",VLOOKUP(C27,'一般・大学・高校・中学男子3000M'!$B$4:$O$204,4,0))</f>
        <v>伊勢崎商業</v>
      </c>
      <c r="H27" s="51">
        <v>24</v>
      </c>
      <c r="I27" s="51" t="str">
        <f>IF(ISBLANK($E$4)," ",INDEX($C$4:$C$348,MATCH(SMALL($D$4:$D$348,24),$D$4:$D$348,0)))</f>
        <v>大場　遼</v>
      </c>
      <c r="J27" s="54">
        <f>INDEX($E$4:$E$348,MATCH(SMALL($D$4:$D$348,24),$D$4:$D$348,0))</f>
        <v>82885</v>
      </c>
      <c r="K27" s="54" t="str">
        <f t="shared" si="0"/>
        <v>育英高校</v>
      </c>
    </row>
    <row r="28" spans="3:11" ht="24">
      <c r="C28" s="58" t="s">
        <v>1114</v>
      </c>
      <c r="D28" s="49">
        <f t="shared" si="2"/>
        <v>257</v>
      </c>
      <c r="E28" s="53">
        <f>IF(ISBLANK(VLOOKUP(C28,'一般・大学・高校・中学男子3000M'!$B$4:$G$204,5,0))," ",VLOOKUP(C28,'一般・大学・高校・中学男子3000M'!$B$4:$G$204,5,0))</f>
        <v>95803</v>
      </c>
      <c r="F28" s="53" t="str">
        <f>IF(ISBLANK(VLOOKUP(C28,'一般・大学・高校・中学男子3000M'!$B$4:$O$204,4,0))," ",VLOOKUP(C28,'一般・大学・高校・中学男子3000M'!$B$4:$O$204,4,0))</f>
        <v>伊勢崎商業</v>
      </c>
      <c r="H28" s="51">
        <v>25</v>
      </c>
      <c r="I28" s="51" t="str">
        <f>IF(ISBLANK($E$4)," ",INDEX($C$4:$C$348,MATCH(SMALL($D$4:$D$348,25),$D$4:$D$348,0)))</f>
        <v>鵜生川　大貴</v>
      </c>
      <c r="J28" s="54">
        <f>INDEX($E$4:$E$348,MATCH(SMALL($D$4:$D$348,25),$D$4:$D$348,0))</f>
        <v>82929</v>
      </c>
      <c r="K28" s="54" t="str">
        <f t="shared" si="0"/>
        <v>育英高校</v>
      </c>
    </row>
    <row r="29" spans="3:11" ht="24">
      <c r="C29" s="58" t="s">
        <v>1115</v>
      </c>
      <c r="D29" s="49">
        <f t="shared" si="2"/>
        <v>245</v>
      </c>
      <c r="E29" s="53">
        <f>IF(ISBLANK(VLOOKUP(C29,'一般・大学・高校・中学男子3000M'!$B$4:$G$204,5,0))," ",VLOOKUP(C29,'一般・大学・高校・中学男子3000M'!$B$4:$G$204,5,0))</f>
        <v>95061</v>
      </c>
      <c r="F29" s="53" t="str">
        <f>IF(ISBLANK(VLOOKUP(C29,'一般・大学・高校・中学男子3000M'!$B$4:$O$204,4,0))," ",VLOOKUP(C29,'一般・大学・高校・中学男子3000M'!$B$4:$O$204,4,0))</f>
        <v>館林高校</v>
      </c>
      <c r="H29" s="51">
        <v>26</v>
      </c>
      <c r="I29" s="51" t="str">
        <f>IF(ISBLANK($E$4)," ",INDEX($C$4:$C$348,MATCH(SMALL($D$4:$D$348,26),$D$4:$D$348,0)))</f>
        <v>齋藤 零司</v>
      </c>
      <c r="J29" s="54">
        <f>INDEX($E$4:$E$348,MATCH(SMALL($D$4:$D$348,26),$D$4:$D$348,0))</f>
        <v>82993</v>
      </c>
      <c r="K29" s="54" t="str">
        <f t="shared" si="0"/>
        <v>佐野日大高校</v>
      </c>
    </row>
    <row r="30" spans="3:11" ht="24">
      <c r="C30" s="58" t="s">
        <v>1116</v>
      </c>
      <c r="D30" s="49">
        <f t="shared" si="2"/>
        <v>260</v>
      </c>
      <c r="E30" s="53">
        <f>IF(ISBLANK(VLOOKUP(C30,'一般・大学・高校・中学男子3000M'!$B$4:$G$204,5,0))," ",VLOOKUP(C30,'一般・大学・高校・中学男子3000M'!$B$4:$G$204,5,0))</f>
        <v>95968</v>
      </c>
      <c r="F30" s="53" t="str">
        <f>IF(ISBLANK(VLOOKUP(C30,'一般・大学・高校・中学男子3000M'!$B$4:$O$204,4,0))," ",VLOOKUP(C30,'一般・大学・高校・中学男子3000M'!$B$4:$O$204,4,0))</f>
        <v>館林高校</v>
      </c>
      <c r="H30" s="51">
        <v>27</v>
      </c>
      <c r="I30" s="51" t="str">
        <f>IF(ISBLANK($E$4)," ",INDEX($C$4:$C$348,MATCH(SMALL($D$4:$D$348,27),$D$4:$D$348,0)))</f>
        <v>鈴木 佑真</v>
      </c>
      <c r="J30" s="54">
        <f>INDEX($E$4:$E$348,MATCH(SMALL($D$4:$D$348,27),$D$4:$D$348,0))</f>
        <v>83021</v>
      </c>
      <c r="K30" s="54" t="str">
        <f t="shared" si="0"/>
        <v>上武大学</v>
      </c>
    </row>
    <row r="31" spans="3:11" ht="24">
      <c r="C31" s="58" t="s">
        <v>1118</v>
      </c>
      <c r="D31" s="49">
        <f t="shared" si="2"/>
        <v>280</v>
      </c>
      <c r="E31" s="53">
        <f>IF(ISBLANK(VLOOKUP(C31,'一般・大学・高校・中学男子3000M'!$B$4:$G$204,5,0))," ",VLOOKUP(C31,'一般・大学・高校・中学男子3000M'!$B$4:$G$204,5,0))</f>
        <v>102339</v>
      </c>
      <c r="F31" s="53" t="str">
        <f>IF(ISBLANK(VLOOKUP(C31,'一般・大学・高校・中学男子3000M'!$B$4:$O$204,4,0))," ",VLOOKUP(C31,'一般・大学・高校・中学男子3000M'!$B$4:$O$204,4,0))</f>
        <v>高崎高等学校</v>
      </c>
      <c r="H31" s="51">
        <v>28</v>
      </c>
      <c r="I31" s="51" t="str">
        <f>IF(ISBLANK($E$4)," ",INDEX($C$4:$C$348,MATCH(SMALL($D$4:$D$348,28),$D$4:$D$348,0)))</f>
        <v>小美濃 駿</v>
      </c>
      <c r="J31" s="54">
        <f>INDEX($E$4:$E$348,MATCH(SMALL($D$4:$D$348,28),$D$4:$D$348,0))</f>
        <v>83101</v>
      </c>
      <c r="K31" s="54" t="str">
        <f t="shared" si="0"/>
        <v>平成国際大学</v>
      </c>
    </row>
    <row r="32" spans="3:11" ht="24">
      <c r="C32" s="65" t="s">
        <v>1119</v>
      </c>
      <c r="D32" s="49">
        <f t="shared" si="2"/>
        <v>287</v>
      </c>
      <c r="E32" s="53">
        <f>IF(ISBLANK(VLOOKUP(C32,'一般・大学・高校・中学男子3000M'!$B$4:$G$204,5,0))," ",VLOOKUP(C32,'一般・大学・高校・中学男子3000M'!$B$4:$G$204,5,0))</f>
        <v>103575</v>
      </c>
      <c r="F32" s="53" t="str">
        <f>IF(ISBLANK(VLOOKUP(C32,'一般・大学・高校・中学男子3000M'!$B$4:$O$204,4,0))," ",VLOOKUP(C32,'一般・大学・高校・中学男子3000M'!$B$4:$O$204,4,0))</f>
        <v>高崎高等学校</v>
      </c>
      <c r="H32" s="51">
        <v>29</v>
      </c>
      <c r="I32" s="51" t="str">
        <f>IF(ISBLANK($E$4)," ",INDEX($C$4:$C$348,MATCH(SMALL($D$4:$D$348,29),$D$4:$D$348,0)))</f>
        <v>増田 健司</v>
      </c>
      <c r="J32" s="54">
        <f>INDEX($E$4:$E$348,MATCH(SMALL($D$4:$D$348,29),$D$4:$D$348,0))</f>
        <v>83162</v>
      </c>
      <c r="K32" s="54" t="str">
        <f t="shared" si="0"/>
        <v>平成国際大学</v>
      </c>
    </row>
    <row r="33" spans="3:11" ht="24">
      <c r="C33" s="81" t="s">
        <v>1166</v>
      </c>
      <c r="D33" s="49">
        <f t="shared" si="2"/>
        <v>226</v>
      </c>
      <c r="E33" s="53">
        <f>IF(ISBLANK(VLOOKUP(C33,'一般・大学・高校・中学男子3000M'!$B$4:$G$204,5,0))," ",VLOOKUP(C33,'一般・大学・高校・中学男子3000M'!$B$4:$G$204,5,0))</f>
        <v>94055</v>
      </c>
      <c r="F33" s="53" t="str">
        <f>IF(ISBLANK(VLOOKUP(C33,'一般・大学・高校・中学男子3000M'!$B$4:$O$204,4,0))," ",VLOOKUP(C33,'一般・大学・高校・中学男子3000M'!$B$4:$O$204,4,0))</f>
        <v>水戸工業高校</v>
      </c>
      <c r="H33" s="51">
        <v>30</v>
      </c>
      <c r="I33" s="51" t="str">
        <f>IF(ISBLANK($E$4)," ",INDEX($C$4:$C$348,MATCH(SMALL($D$4:$D$348,30),$D$4:$D$348,0)))</f>
        <v>菅原 勇聖</v>
      </c>
      <c r="J33" s="54">
        <f>INDEX($E$4:$E$348,MATCH(SMALL($D$4:$D$348,30),$D$4:$D$348,0))</f>
        <v>83265</v>
      </c>
      <c r="K33" s="54" t="str">
        <f t="shared" si="0"/>
        <v>東洋大学</v>
      </c>
    </row>
    <row r="34" spans="3:11" ht="24">
      <c r="C34" s="69" t="s">
        <v>1168</v>
      </c>
      <c r="D34" s="49">
        <f t="shared" si="2"/>
        <v>234</v>
      </c>
      <c r="E34" s="53">
        <f>IF(ISBLANK(VLOOKUP(C34,'一般・大学・高校・中学男子3000M'!$B$4:$G$204,5,0))," ",VLOOKUP(C34,'一般・大学・高校・中学男子3000M'!$B$4:$G$204,5,0))</f>
        <v>94425</v>
      </c>
      <c r="F34" s="53" t="str">
        <f>IF(ISBLANK(VLOOKUP(C34,'一般・大学・高校・中学男子3000M'!$B$4:$O$204,4,0))," ",VLOOKUP(C34,'一般・大学・高校・中学男子3000M'!$B$4:$O$204,4,0))</f>
        <v>関学大</v>
      </c>
      <c r="H34" s="51">
        <v>31</v>
      </c>
      <c r="I34" s="51" t="str">
        <f>IF(ISBLANK($E$4)," ",INDEX($C$4:$C$348,MATCH(SMALL($D$4:$D$348,H34),$D$4:$D$348,0)))</f>
        <v>杉本 隼</v>
      </c>
      <c r="J34" s="54">
        <f>INDEX($E$4:$E$348,MATCH(SMALL($D$4:$D$348,H34),$D$4:$D$348,0))</f>
        <v>83271</v>
      </c>
      <c r="K34" s="54" t="str">
        <f t="shared" si="0"/>
        <v>上武大学</v>
      </c>
    </row>
    <row r="35" spans="3:11" ht="24">
      <c r="C35" s="69" t="s">
        <v>1170</v>
      </c>
      <c r="D35" s="49">
        <f t="shared" si="2"/>
        <v>184</v>
      </c>
      <c r="E35" s="53">
        <f>IF(ISBLANK(VLOOKUP(C35,'一般・大学・高校・中学男子3000M'!$B$4:$G$204,5,0))," ",VLOOKUP(C35,'一般・大学・高校・中学男子3000M'!$B$4:$G$204,5,0))</f>
        <v>92025</v>
      </c>
      <c r="F35" s="53" t="str">
        <f>IF(ISBLANK(VLOOKUP(C35,'一般・大学・高校・中学男子3000M'!$B$4:$O$204,4,0))," ",VLOOKUP(C35,'一般・大学・高校・中学男子3000M'!$B$4:$O$204,4,0))</f>
        <v>伊勢崎商業</v>
      </c>
      <c r="H35" s="51">
        <v>32</v>
      </c>
      <c r="I35" s="51" t="str">
        <f aca="true" t="shared" si="3" ref="I35:I98">IF(ISBLANK($E$4)," ",INDEX($C$4:$C$348,MATCH(SMALL($D$4:$D$348,H35),$D$4:$D$348,0)))</f>
        <v>日野原　智也</v>
      </c>
      <c r="J35" s="54">
        <f aca="true" t="shared" si="4" ref="J35:J98">INDEX($E$4:$E$348,MATCH(SMALL($D$4:$D$348,H35),$D$4:$D$348,0))</f>
        <v>83275</v>
      </c>
      <c r="K35" s="54" t="str">
        <f t="shared" si="0"/>
        <v>伊勢崎商業</v>
      </c>
    </row>
    <row r="36" spans="3:11" ht="24">
      <c r="C36" s="69" t="s">
        <v>1171</v>
      </c>
      <c r="D36" s="49">
        <f t="shared" si="2"/>
        <v>233</v>
      </c>
      <c r="E36" s="53">
        <f>IF(ISBLANK(VLOOKUP(C36,'一般・大学・高校・中学男子3000M'!$B$4:$G$204,5,0))," ",VLOOKUP(C36,'一般・大学・高校・中学男子3000M'!$B$4:$G$204,5,0))</f>
        <v>94358</v>
      </c>
      <c r="F36" s="53" t="str">
        <f>IF(ISBLANK(VLOOKUP(C36,'一般・大学・高校・中学男子3000M'!$B$4:$O$204,4,0))," ",VLOOKUP(C36,'一般・大学・高校・中学男子3000M'!$B$4:$O$204,4,0))</f>
        <v>新潟産大付属高校</v>
      </c>
      <c r="H36" s="51">
        <v>33</v>
      </c>
      <c r="I36" s="51" t="str">
        <f t="shared" si="3"/>
        <v>清水　建伍</v>
      </c>
      <c r="J36" s="54">
        <f t="shared" si="4"/>
        <v>83340</v>
      </c>
      <c r="K36" s="54" t="str">
        <f t="shared" si="0"/>
        <v>大東文化大学</v>
      </c>
    </row>
    <row r="37" spans="3:11" ht="24">
      <c r="C37" s="69" t="s">
        <v>1173</v>
      </c>
      <c r="D37" s="49">
        <f t="shared" si="2"/>
        <v>275</v>
      </c>
      <c r="E37" s="53">
        <f>IF(ISBLANK(VLOOKUP(C37,'一般・大学・高校・中学男子3000M'!$B$4:$G$204,5,0))," ",VLOOKUP(C37,'一般・大学・高校・中学男子3000M'!$B$4:$G$204,5,0))</f>
        <v>101698</v>
      </c>
      <c r="F37" s="53" t="str">
        <f>IF(ISBLANK(VLOOKUP(C37,'一般・大学・高校・中学男子3000M'!$B$4:$O$204,4,0))," ",VLOOKUP(C37,'一般・大学・高校・中学男子3000M'!$B$4:$O$204,4,0))</f>
        <v>TEAM・K</v>
      </c>
      <c r="H37" s="51">
        <v>34</v>
      </c>
      <c r="I37" s="51" t="str">
        <f t="shared" si="3"/>
        <v>高橋 光晃</v>
      </c>
      <c r="J37" s="54">
        <f t="shared" si="4"/>
        <v>83357</v>
      </c>
      <c r="K37" s="54" t="str">
        <f t="shared" si="0"/>
        <v>藤岡中央高校</v>
      </c>
    </row>
    <row r="38" spans="3:11" ht="24">
      <c r="C38" s="69" t="s">
        <v>1175</v>
      </c>
      <c r="D38" s="49">
        <f t="shared" si="2"/>
        <v>242</v>
      </c>
      <c r="E38" s="53">
        <f>IF(ISBLANK(VLOOKUP(C38,'一般・大学・高校・中学男子3000M'!$B$4:$G$204,5,0))," ",VLOOKUP(C38,'一般・大学・高校・中学男子3000M'!$B$4:$G$204,5,0))</f>
        <v>94809</v>
      </c>
      <c r="F38" s="53" t="str">
        <f>IF(ISBLANK(VLOOKUP(C38,'一般・大学・高校・中学男子3000M'!$B$4:$O$204,4,0))," ",VLOOKUP(C38,'一般・大学・高校・中学男子3000M'!$B$4:$O$204,4,0))</f>
        <v>花咲徳栄高校</v>
      </c>
      <c r="H38" s="51">
        <v>35</v>
      </c>
      <c r="I38" s="51" t="str">
        <f t="shared" si="3"/>
        <v>村田 達也</v>
      </c>
      <c r="J38" s="54">
        <f t="shared" si="4"/>
        <v>83384</v>
      </c>
      <c r="K38" s="54" t="str">
        <f t="shared" si="0"/>
        <v>平成国際大学</v>
      </c>
    </row>
    <row r="39" spans="3:11" ht="24">
      <c r="C39" s="65" t="s">
        <v>1177</v>
      </c>
      <c r="D39" s="49">
        <f t="shared" si="2"/>
        <v>219</v>
      </c>
      <c r="E39" s="53">
        <f>IF(ISBLANK(VLOOKUP(C39,'一般・大学・高校・中学男子3000M'!$B$4:$G$204,5,0))," ",VLOOKUP(C39,'一般・大学・高校・中学男子3000M'!$B$4:$G$204,5,0))</f>
        <v>93762</v>
      </c>
      <c r="F39" s="53" t="str">
        <f>IF(ISBLANK(VLOOKUP(C39,'一般・大学・高校・中学男子3000M'!$B$4:$O$204,4,0))," ",VLOOKUP(C39,'一般・大学・高校・中学男子3000M'!$B$4:$O$204,4,0))</f>
        <v>花咲徳栄高校</v>
      </c>
      <c r="H39" s="51">
        <v>36</v>
      </c>
      <c r="I39" s="51" t="str">
        <f t="shared" si="3"/>
        <v>岡　智洋</v>
      </c>
      <c r="J39" s="54">
        <f t="shared" si="4"/>
        <v>83473</v>
      </c>
      <c r="K39" s="54" t="str">
        <f t="shared" si="0"/>
        <v>日立工業高校</v>
      </c>
    </row>
    <row r="40" spans="3:11" ht="24">
      <c r="C40" s="65" t="s">
        <v>1179</v>
      </c>
      <c r="D40" s="49">
        <f t="shared" si="2"/>
        <v>255</v>
      </c>
      <c r="E40" s="53">
        <f>IF(ISBLANK(VLOOKUP(C40,'一般・大学・高校・中学男子3000M'!$B$4:$G$204,5,0))," ",VLOOKUP(C40,'一般・大学・高校・中学男子3000M'!$B$4:$G$204,5,0))</f>
        <v>95680</v>
      </c>
      <c r="F40" s="53" t="str">
        <f>IF(ISBLANK(VLOOKUP(C40,'一般・大学・高校・中学男子3000M'!$B$4:$O$204,4,0))," ",VLOOKUP(C40,'一般・大学・高校・中学男子3000M'!$B$4:$O$204,4,0))</f>
        <v>花咲徳栄高校</v>
      </c>
      <c r="H40" s="51">
        <v>37</v>
      </c>
      <c r="I40" s="51" t="str">
        <f t="shared" si="3"/>
        <v>鈴木 悠太</v>
      </c>
      <c r="J40" s="54">
        <f t="shared" si="4"/>
        <v>83477</v>
      </c>
      <c r="K40" s="54" t="str">
        <f t="shared" si="0"/>
        <v>平成国際大学</v>
      </c>
    </row>
    <row r="41" spans="3:11" ht="24">
      <c r="C41" s="65" t="s">
        <v>1181</v>
      </c>
      <c r="D41" s="49">
        <f t="shared" si="2"/>
        <v>231</v>
      </c>
      <c r="E41" s="53">
        <f>IF(ISBLANK(VLOOKUP(C41,'一般・大学・高校・中学男子3000M'!$B$4:$G$204,5,0))," ",VLOOKUP(C41,'一般・大学・高校・中学男子3000M'!$B$4:$G$204,5,0))</f>
        <v>94233</v>
      </c>
      <c r="F41" s="53" t="str">
        <f>IF(ISBLANK(VLOOKUP(C41,'一般・大学・高校・中学男子3000M'!$B$4:$O$204,4,0))," ",VLOOKUP(C41,'一般・大学・高校・中学男子3000M'!$B$4:$O$204,4,0))</f>
        <v>花咲徳栄高校</v>
      </c>
      <c r="H41" s="51">
        <v>38</v>
      </c>
      <c r="I41" s="51" t="str">
        <f t="shared" si="3"/>
        <v>菊地　嶺太</v>
      </c>
      <c r="J41" s="54">
        <f t="shared" si="4"/>
        <v>83510</v>
      </c>
      <c r="K41" s="54" t="str">
        <f t="shared" si="0"/>
        <v>日立工業高校</v>
      </c>
    </row>
    <row r="42" spans="3:11" ht="24">
      <c r="C42" s="69" t="s">
        <v>1183</v>
      </c>
      <c r="D42" s="49">
        <f t="shared" si="2"/>
        <v>210</v>
      </c>
      <c r="E42" s="53">
        <f>IF(ISBLANK(VLOOKUP(C42,'一般・大学・高校・中学男子3000M'!$B$4:$G$204,5,0))," ",VLOOKUP(C42,'一般・大学・高校・中学男子3000M'!$B$4:$G$204,5,0))</f>
        <v>93519</v>
      </c>
      <c r="F42" s="53" t="str">
        <f>IF(ISBLANK(VLOOKUP(C42,'一般・大学・高校・中学男子3000M'!$B$4:$O$204,4,0))," ",VLOOKUP(C42,'一般・大学・高校・中学男子3000M'!$B$4:$O$204,4,0))</f>
        <v>水戸工業高校</v>
      </c>
      <c r="H42" s="51">
        <v>39</v>
      </c>
      <c r="I42" s="51" t="str">
        <f t="shared" si="3"/>
        <v>窄頭 正樹</v>
      </c>
      <c r="J42" s="54">
        <f t="shared" si="4"/>
        <v>83556</v>
      </c>
      <c r="K42" s="54" t="str">
        <f t="shared" si="0"/>
        <v>上武大学</v>
      </c>
    </row>
    <row r="43" spans="3:11" ht="24">
      <c r="C43" s="69" t="s">
        <v>1185</v>
      </c>
      <c r="D43" s="49">
        <f t="shared" si="2"/>
        <v>239</v>
      </c>
      <c r="E43" s="53">
        <f>IF(ISBLANK(VLOOKUP(C43,'一般・大学・高校・中学男子3000M'!$B$4:$G$204,5,0))," ",VLOOKUP(C43,'一般・大学・高校・中学男子3000M'!$B$4:$G$204,5,0))</f>
        <v>94630</v>
      </c>
      <c r="F43" s="53" t="str">
        <f>IF(ISBLANK(VLOOKUP(C43,'一般・大学・高校・中学男子3000M'!$B$4:$O$204,4,0))," ",VLOOKUP(C43,'一般・大学・高校・中学男子3000M'!$B$4:$O$204,4,0))</f>
        <v>藤岡中央高校</v>
      </c>
      <c r="H43" s="51">
        <v>40</v>
      </c>
      <c r="I43" s="51" t="str">
        <f t="shared" si="3"/>
        <v>森下 舜也</v>
      </c>
      <c r="J43" s="54">
        <f t="shared" si="4"/>
        <v>83585</v>
      </c>
      <c r="K43" s="54" t="str">
        <f t="shared" si="0"/>
        <v>佐野日大高校</v>
      </c>
    </row>
    <row r="44" spans="3:11" ht="24">
      <c r="C44" s="65" t="s">
        <v>1187</v>
      </c>
      <c r="D44" s="49">
        <f t="shared" si="2"/>
        <v>235</v>
      </c>
      <c r="E44" s="53">
        <f>IF(ISBLANK(VLOOKUP(C44,'一般・大学・高校・中学男子3000M'!$B$4:$G$204,5,0))," ",VLOOKUP(C44,'一般・大学・高校・中学男子3000M'!$B$4:$G$204,5,0))</f>
        <v>94471</v>
      </c>
      <c r="F44" s="53" t="str">
        <f>IF(ISBLANK(VLOOKUP(C44,'一般・大学・高校・中学男子3000M'!$B$4:$O$204,4,0))," ",VLOOKUP(C44,'一般・大学・高校・中学男子3000M'!$B$4:$O$204,4,0))</f>
        <v>藤岡中央高校</v>
      </c>
      <c r="H44" s="51">
        <v>41</v>
      </c>
      <c r="I44" s="51" t="str">
        <f t="shared" si="3"/>
        <v>大森 樹</v>
      </c>
      <c r="J44" s="54">
        <f t="shared" si="4"/>
        <v>83588</v>
      </c>
      <c r="K44" s="54" t="str">
        <f t="shared" si="0"/>
        <v>上武大学</v>
      </c>
    </row>
    <row r="45" spans="3:11" ht="24">
      <c r="C45" s="65" t="s">
        <v>1189</v>
      </c>
      <c r="D45" s="49">
        <f t="shared" si="2"/>
        <v>241</v>
      </c>
      <c r="E45" s="53">
        <f>IF(ISBLANK(VLOOKUP(C45,'一般・大学・高校・中学男子3000M'!$B$4:$G$204,5,0))," ",VLOOKUP(C45,'一般・大学・高校・中学男子3000M'!$B$4:$G$204,5,0))</f>
        <v>94683</v>
      </c>
      <c r="F45" s="53" t="str">
        <f>IF(ISBLANK(VLOOKUP(C45,'一般・大学・高校・中学男子3000M'!$B$4:$O$204,4,0))," ",VLOOKUP(C45,'一般・大学・高校・中学男子3000M'!$B$4:$O$204,4,0))</f>
        <v>藤岡中央高校</v>
      </c>
      <c r="H45" s="51">
        <v>42</v>
      </c>
      <c r="I45" s="51" t="str">
        <f t="shared" si="3"/>
        <v>佐藤 駿也</v>
      </c>
      <c r="J45" s="54">
        <f t="shared" si="4"/>
        <v>83592</v>
      </c>
      <c r="K45" s="54" t="str">
        <f t="shared" si="0"/>
        <v>上武大学</v>
      </c>
    </row>
    <row r="46" spans="3:11" ht="24">
      <c r="C46" s="65" t="s">
        <v>1191</v>
      </c>
      <c r="D46" s="49">
        <f t="shared" si="2"/>
        <v>246</v>
      </c>
      <c r="E46" s="53">
        <f>IF(ISBLANK(VLOOKUP(C46,'一般・大学・高校・中学男子3000M'!$B$4:$G$204,5,0))," ",VLOOKUP(C46,'一般・大学・高校・中学男子3000M'!$B$4:$G$204,5,0))</f>
        <v>95137</v>
      </c>
      <c r="F46" s="53" t="str">
        <f>IF(ISBLANK(VLOOKUP(C46,'一般・大学・高校・中学男子3000M'!$B$4:$O$204,4,0))," ",VLOOKUP(C46,'一般・大学・高校・中学男子3000M'!$B$4:$O$204,4,0))</f>
        <v>館林高校</v>
      </c>
      <c r="H46" s="51">
        <v>43</v>
      </c>
      <c r="I46" s="51" t="str">
        <f t="shared" si="3"/>
        <v>金子 智哉</v>
      </c>
      <c r="J46" s="54">
        <f t="shared" si="4"/>
        <v>83597</v>
      </c>
      <c r="K46" s="54" t="str">
        <f t="shared" si="0"/>
        <v>佐野日大高校</v>
      </c>
    </row>
    <row r="47" spans="3:11" ht="24">
      <c r="C47" s="65" t="s">
        <v>1192</v>
      </c>
      <c r="D47" s="49">
        <f t="shared" si="2"/>
        <v>186</v>
      </c>
      <c r="E47" s="53">
        <f>IF(ISBLANK(VLOOKUP(C47,'一般・大学・高校・中学男子3000M'!$B$4:$G$204,5,0))," ",VLOOKUP(C47,'一般・大学・高校・中学男子3000M'!$B$4:$G$204,5,0))</f>
        <v>92170</v>
      </c>
      <c r="F47" s="53" t="str">
        <f>IF(ISBLANK(VLOOKUP(C47,'一般・大学・高校・中学男子3000M'!$B$4:$O$204,4,0))," ",VLOOKUP(C47,'一般・大学・高校・中学男子3000M'!$B$4:$O$204,4,0))</f>
        <v>高崎経済大学</v>
      </c>
      <c r="H47" s="51">
        <v>44</v>
      </c>
      <c r="I47" s="51" t="str">
        <f t="shared" si="3"/>
        <v>山岸 広海</v>
      </c>
      <c r="J47" s="54">
        <f t="shared" si="4"/>
        <v>83637</v>
      </c>
      <c r="K47" s="54" t="str">
        <f t="shared" si="0"/>
        <v>上武大学</v>
      </c>
    </row>
    <row r="48" spans="3:11" ht="24">
      <c r="C48" s="65" t="s">
        <v>1194</v>
      </c>
      <c r="D48" s="49">
        <f t="shared" si="2"/>
        <v>237</v>
      </c>
      <c r="E48" s="53">
        <f>IF(ISBLANK(VLOOKUP(C48,'一般・大学・高校・中学男子3000M'!$B$4:$G$204,5,0))," ",VLOOKUP(C48,'一般・大学・高校・中学男子3000M'!$B$4:$G$204,5,0))</f>
        <v>94509</v>
      </c>
      <c r="F48" s="53" t="str">
        <f>IF(ISBLANK(VLOOKUP(C48,'一般・大学・高校・中学男子3000M'!$B$4:$O$204,4,0))," ",VLOOKUP(C48,'一般・大学・高校・中学男子3000M'!$B$4:$O$204,4,0))</f>
        <v>柏日体高校</v>
      </c>
      <c r="H48" s="51">
        <v>45</v>
      </c>
      <c r="I48" s="51" t="str">
        <f t="shared" si="3"/>
        <v>高瀬 翔太</v>
      </c>
      <c r="J48" s="54">
        <f t="shared" si="4"/>
        <v>83703</v>
      </c>
      <c r="K48" s="54" t="str">
        <f t="shared" si="0"/>
        <v>上武大学</v>
      </c>
    </row>
    <row r="49" spans="3:11" ht="24">
      <c r="C49" s="65" t="s">
        <v>1196</v>
      </c>
      <c r="D49" s="49">
        <f t="shared" si="2"/>
        <v>254</v>
      </c>
      <c r="E49" s="53">
        <f>IF(ISBLANK(VLOOKUP(C49,'一般・大学・高校・中学男子3000M'!$B$4:$G$204,5,0))," ",VLOOKUP(C49,'一般・大学・高校・中学男子3000M'!$B$4:$G$204,5,0))</f>
        <v>95662</v>
      </c>
      <c r="F49" s="53" t="str">
        <f>IF(ISBLANK(VLOOKUP(C49,'一般・大学・高校・中学男子3000M'!$B$4:$O$204,4,0))," ",VLOOKUP(C49,'一般・大学・高校・中学男子3000M'!$B$4:$O$204,4,0))</f>
        <v>柏日体高校</v>
      </c>
      <c r="H49" s="51">
        <v>46</v>
      </c>
      <c r="I49" s="51" t="str">
        <f t="shared" si="3"/>
        <v>高田 俊太</v>
      </c>
      <c r="J49" s="54">
        <f t="shared" si="4"/>
        <v>83766</v>
      </c>
      <c r="K49" s="54" t="str">
        <f t="shared" si="0"/>
        <v>上武大学</v>
      </c>
    </row>
    <row r="50" spans="3:11" ht="24">
      <c r="C50" s="65" t="s">
        <v>1198</v>
      </c>
      <c r="D50" s="49">
        <f aca="true" t="shared" si="5" ref="D50:D67">IF(ISTEXT(E50)," ",RANK(E50,$E$4:$E$348,1))</f>
        <v>189</v>
      </c>
      <c r="E50" s="53">
        <f>IF(ISBLANK(VLOOKUP(C50,'一般・大学・高校・中学男子3000M'!$B$4:$G$204,5,0))," ",VLOOKUP(C50,'一般・大学・高校・中学男子3000M'!$B$4:$G$204,5,0))</f>
        <v>92237</v>
      </c>
      <c r="F50" s="53" t="str">
        <f>IF(ISBLANK(VLOOKUP(C50,'一般・大学・高校・中学男子3000M'!$B$4:$O$204,4,0))," ",VLOOKUP(C50,'一般・大学・高校・中学男子3000M'!$B$4:$O$204,4,0))</f>
        <v>伊勢崎商業</v>
      </c>
      <c r="H50" s="51">
        <v>47</v>
      </c>
      <c r="I50" s="51" t="str">
        <f t="shared" si="3"/>
        <v>河野隼人</v>
      </c>
      <c r="J50" s="54">
        <f t="shared" si="4"/>
        <v>83821</v>
      </c>
      <c r="K50" s="54" t="str">
        <f t="shared" si="0"/>
        <v>SUBARU RC</v>
      </c>
    </row>
    <row r="51" spans="3:11" ht="24">
      <c r="C51" s="65" t="s">
        <v>1200</v>
      </c>
      <c r="D51" s="49">
        <f t="shared" si="5"/>
        <v>195</v>
      </c>
      <c r="E51" s="53">
        <f>IF(ISBLANK(VLOOKUP(C51,'一般・大学・高校・中学男子3000M'!$B$4:$G$204,5,0))," ",VLOOKUP(C51,'一般・大学・高校・中学男子3000M'!$B$4:$G$204,5,0))</f>
        <v>92437</v>
      </c>
      <c r="F51" s="53" t="str">
        <f>IF(ISBLANK(VLOOKUP(C51,'一般・大学・高校・中学男子3000M'!$B$4:$O$204,4,0))," ",VLOOKUP(C51,'一般・大学・高校・中学男子3000M'!$B$4:$O$204,4,0))</f>
        <v>伊勢崎商業</v>
      </c>
      <c r="H51" s="51">
        <v>48</v>
      </c>
      <c r="I51" s="51" t="str">
        <f t="shared" si="3"/>
        <v>田村　翼</v>
      </c>
      <c r="J51" s="54">
        <f t="shared" si="4"/>
        <v>83828</v>
      </c>
      <c r="K51" s="54" t="str">
        <f t="shared" si="0"/>
        <v>東京国際大学</v>
      </c>
    </row>
    <row r="52" spans="3:11" ht="24">
      <c r="C52" s="65" t="s">
        <v>1201</v>
      </c>
      <c r="D52" s="49">
        <f t="shared" si="5"/>
        <v>247</v>
      </c>
      <c r="E52" s="53">
        <f>IF(ISBLANK(VLOOKUP(C52,'一般・大学・高校・中学男子3000M'!$B$4:$G$204,5,0))," ",VLOOKUP(C52,'一般・大学・高校・中学男子3000M'!$B$4:$G$204,5,0))</f>
        <v>95193</v>
      </c>
      <c r="F52" s="53" t="str">
        <f>IF(ISBLANK(VLOOKUP(C52,'一般・大学・高校・中学男子3000M'!$B$4:$O$204,4,0))," ",VLOOKUP(C52,'一般・大学・高校・中学男子3000M'!$B$4:$O$204,4,0))</f>
        <v>SUBARU RC</v>
      </c>
      <c r="H52" s="51">
        <v>49</v>
      </c>
      <c r="I52" s="51" t="str">
        <f t="shared" si="3"/>
        <v>弘光 伶次</v>
      </c>
      <c r="J52" s="54">
        <f t="shared" si="4"/>
        <v>83845</v>
      </c>
      <c r="K52" s="54" t="str">
        <f t="shared" si="0"/>
        <v>上武大学</v>
      </c>
    </row>
    <row r="53" spans="3:11" ht="24">
      <c r="C53" s="69" t="s">
        <v>387</v>
      </c>
      <c r="D53" s="49">
        <f t="shared" si="5"/>
        <v>230</v>
      </c>
      <c r="E53" s="53">
        <f>IF(ISBLANK(VLOOKUP(C53,'一般・大学・高校・中学男子3000M'!$B$4:$G$204,5,0))," ",VLOOKUP(C53,'一般・大学・高校・中学男子3000M'!$B$4:$G$204,5,0))</f>
        <v>94133</v>
      </c>
      <c r="F53" s="53" t="str">
        <f>IF(ISBLANK(VLOOKUP(C53,'一般・大学・高校・中学男子3000M'!$B$4:$O$204,4,0))," ",VLOOKUP(C53,'一般・大学・高校・中学男子3000M'!$B$4:$O$204,4,0))</f>
        <v>育英高校</v>
      </c>
      <c r="H53" s="51">
        <v>50</v>
      </c>
      <c r="I53" s="51" t="str">
        <f t="shared" si="3"/>
        <v>本多俊介</v>
      </c>
      <c r="J53" s="54">
        <f t="shared" si="4"/>
        <v>83913</v>
      </c>
      <c r="K53" s="54" t="str">
        <f t="shared" si="0"/>
        <v>水戸工業高校</v>
      </c>
    </row>
    <row r="54" spans="3:11" ht="24">
      <c r="C54" s="69" t="s">
        <v>372</v>
      </c>
      <c r="D54" s="49">
        <f t="shared" si="5"/>
        <v>227</v>
      </c>
      <c r="E54" s="53">
        <f>IF(ISBLANK(VLOOKUP(C54,'一般・大学・高校・中学男子3000M'!$B$4:$G$204,5,0))," ",VLOOKUP(C54,'一般・大学・高校・中学男子3000M'!$B$4:$G$204,5,0))</f>
        <v>94060</v>
      </c>
      <c r="F54" s="53" t="str">
        <f>IF(ISBLANK(VLOOKUP(C54,'一般・大学・高校・中学男子3000M'!$B$4:$O$204,4,0))," ",VLOOKUP(C54,'一般・大学・高校・中学男子3000M'!$B$4:$O$204,4,0))</f>
        <v>育英高校</v>
      </c>
      <c r="H54" s="51">
        <v>51</v>
      </c>
      <c r="I54" s="51" t="str">
        <f t="shared" si="3"/>
        <v>岡添 大樹</v>
      </c>
      <c r="J54" s="54">
        <f t="shared" si="4"/>
        <v>83951</v>
      </c>
      <c r="K54" s="54" t="str">
        <f t="shared" si="0"/>
        <v>上武大学</v>
      </c>
    </row>
    <row r="55" spans="3:11" ht="24">
      <c r="C55" s="69" t="s">
        <v>1204</v>
      </c>
      <c r="D55" s="49">
        <f t="shared" si="5"/>
        <v>196</v>
      </c>
      <c r="E55" s="53">
        <f>IF(ISBLANK(VLOOKUP(C55,'一般・大学・高校・中学男子3000M'!$B$4:$G$204,5,0))," ",VLOOKUP(C55,'一般・大学・高校・中学男子3000M'!$B$4:$G$204,5,0))</f>
        <v>92493</v>
      </c>
      <c r="F55" s="53" t="str">
        <f>IF(ISBLANK(VLOOKUP(C55,'一般・大学・高校・中学男子3000M'!$B$4:$O$204,4,0))," ",VLOOKUP(C55,'一般・大学・高校・中学男子3000M'!$B$4:$O$204,4,0))</f>
        <v>水戸工業高校</v>
      </c>
      <c r="H55" s="51">
        <v>52</v>
      </c>
      <c r="I55" s="51" t="str">
        <f t="shared" si="3"/>
        <v>原口　翔</v>
      </c>
      <c r="J55" s="54">
        <f t="shared" si="4"/>
        <v>83981</v>
      </c>
      <c r="K55" s="54" t="str">
        <f t="shared" si="0"/>
        <v>日立工業高校</v>
      </c>
    </row>
    <row r="56" spans="3:11" ht="24">
      <c r="C56" s="69" t="s">
        <v>347</v>
      </c>
      <c r="D56" s="49">
        <f t="shared" si="5"/>
        <v>207</v>
      </c>
      <c r="E56" s="53">
        <f>IF(ISBLANK(VLOOKUP(C56,'一般・大学・高校・中学男子3000M'!$B$4:$G$204,5,0))," ",VLOOKUP(C56,'一般・大学・高校・中学男子3000M'!$B$4:$G$204,5,0))</f>
        <v>93250</v>
      </c>
      <c r="F56" s="53" t="str">
        <f>IF(ISBLANK(VLOOKUP(C56,'一般・大学・高校・中学男子3000M'!$B$4:$O$204,4,0))," ",VLOOKUP(C56,'一般・大学・高校・中学男子3000M'!$B$4:$O$204,4,0))</f>
        <v>育英高校</v>
      </c>
      <c r="H56" s="51">
        <v>53</v>
      </c>
      <c r="I56" s="51" t="str">
        <f t="shared" si="3"/>
        <v>千吉良　光輝</v>
      </c>
      <c r="J56" s="54">
        <f t="shared" si="4"/>
        <v>83988</v>
      </c>
      <c r="K56" s="54" t="str">
        <f t="shared" si="0"/>
        <v>育英高校</v>
      </c>
    </row>
    <row r="57" spans="3:11" ht="24">
      <c r="C57" s="69" t="s">
        <v>1206</v>
      </c>
      <c r="D57" s="49">
        <f t="shared" si="5"/>
        <v>220</v>
      </c>
      <c r="E57" s="53">
        <f>IF(ISBLANK(VLOOKUP(C57,'一般・大学・高校・中学男子3000M'!$B$4:$G$204,5,0))," ",VLOOKUP(C57,'一般・大学・高校・中学男子3000M'!$B$4:$G$204,5,0))</f>
        <v>93763</v>
      </c>
      <c r="F57" s="53" t="str">
        <f>IF(ISBLANK(VLOOKUP(C57,'一般・大学・高校・中学男子3000M'!$B$4:$O$204,4,0))," ",VLOOKUP(C57,'一般・大学・高校・中学男子3000M'!$B$4:$O$204,4,0))</f>
        <v>高崎高等学校</v>
      </c>
      <c r="H57" s="51">
        <v>54</v>
      </c>
      <c r="I57" s="51" t="str">
        <f t="shared" si="3"/>
        <v>蓮沼　直希</v>
      </c>
      <c r="J57" s="54">
        <f t="shared" si="4"/>
        <v>84000</v>
      </c>
      <c r="K57" s="54" t="str">
        <f t="shared" si="0"/>
        <v>健大高崎高</v>
      </c>
    </row>
    <row r="58" spans="3:11" ht="24">
      <c r="C58" s="65" t="s">
        <v>1208</v>
      </c>
      <c r="D58" s="49">
        <f t="shared" si="5"/>
        <v>165</v>
      </c>
      <c r="E58" s="53">
        <f>IF(ISBLANK(VLOOKUP(C58,'一般・大学・高校・中学男子3000M'!$B$4:$G$204,5,0))," ",VLOOKUP(C58,'一般・大学・高校・中学男子3000M'!$B$4:$G$204,5,0))</f>
        <v>91314</v>
      </c>
      <c r="F58" s="53" t="str">
        <f>IF(ISBLANK(VLOOKUP(C58,'一般・大学・高校・中学男子3000M'!$B$4:$O$204,4,0))," ",VLOOKUP(C58,'一般・大学・高校・中学男子3000M'!$B$4:$O$204,4,0))</f>
        <v>高崎経済大学</v>
      </c>
      <c r="H58" s="51">
        <v>55</v>
      </c>
      <c r="I58" s="51" t="str">
        <f t="shared" si="3"/>
        <v>松村 脩平</v>
      </c>
      <c r="J58" s="54">
        <f t="shared" si="4"/>
        <v>84024</v>
      </c>
      <c r="K58" s="54" t="str">
        <f t="shared" si="0"/>
        <v>上武大学</v>
      </c>
    </row>
    <row r="59" spans="3:11" ht="24">
      <c r="C59" s="65" t="s">
        <v>1210</v>
      </c>
      <c r="D59" s="49">
        <f t="shared" si="5"/>
        <v>282</v>
      </c>
      <c r="E59" s="53">
        <f>IF(ISBLANK(VLOOKUP(C59,'一般・大学・高校・中学男子3000M'!$B$4:$G$204,5,0))," ",VLOOKUP(C59,'一般・大学・高校・中学男子3000M'!$B$4:$G$204,5,0))</f>
        <v>102665</v>
      </c>
      <c r="F59" s="53" t="str">
        <f>IF(ISBLANK(VLOOKUP(C59,'一般・大学・高校・中学男子3000M'!$B$4:$O$204,4,0))," ",VLOOKUP(C59,'一般・大学・高校・中学男子3000M'!$B$4:$O$204,4,0))</f>
        <v>高崎経済大学</v>
      </c>
      <c r="H59" s="51">
        <v>56</v>
      </c>
      <c r="I59" s="51" t="str">
        <f t="shared" si="3"/>
        <v>黒柳　宏暢</v>
      </c>
      <c r="J59" s="54">
        <f t="shared" si="4"/>
        <v>84090</v>
      </c>
      <c r="K59" s="54" t="str">
        <f t="shared" si="0"/>
        <v>高崎高等学校</v>
      </c>
    </row>
    <row r="60" spans="3:11" ht="24">
      <c r="C60" s="58" t="s">
        <v>1212</v>
      </c>
      <c r="D60" s="49">
        <f t="shared" si="5"/>
        <v>190</v>
      </c>
      <c r="E60" s="53">
        <f>IF(ISBLANK(VLOOKUP(C60,'一般・大学・高校・中学男子3000M'!$B$4:$G$204,5,0))," ",VLOOKUP(C60,'一般・大学・高校・中学男子3000M'!$B$4:$G$204,5,0))</f>
        <v>92252</v>
      </c>
      <c r="F60" s="53" t="str">
        <f>IF(ISBLANK(VLOOKUP(C60,'一般・大学・高校・中学男子3000M'!$B$4:$O$204,4,0))," ",VLOOKUP(C60,'一般・大学・高校・中学男子3000M'!$B$4:$O$204,4,0))</f>
        <v>健大高崎高</v>
      </c>
      <c r="H60" s="51">
        <v>57</v>
      </c>
      <c r="I60" s="51" t="str">
        <f t="shared" si="3"/>
        <v>石井　俊哉</v>
      </c>
      <c r="J60" s="54">
        <f t="shared" si="4"/>
        <v>84104</v>
      </c>
      <c r="K60" s="54" t="str">
        <f t="shared" si="0"/>
        <v>健大高崎高</v>
      </c>
    </row>
    <row r="61" spans="3:11" ht="24">
      <c r="C61" s="58" t="s">
        <v>1213</v>
      </c>
      <c r="D61" s="49">
        <f t="shared" si="5"/>
        <v>200</v>
      </c>
      <c r="E61" s="53">
        <f>IF(ISBLANK(VLOOKUP(C61,'一般・大学・高校・中学男子3000M'!$B$4:$G$204,5,0))," ",VLOOKUP(C61,'一般・大学・高校・中学男子3000M'!$B$4:$G$204,5,0))</f>
        <v>92719</v>
      </c>
      <c r="F61" s="53" t="str">
        <f>IF(ISBLANK(VLOOKUP(C61,'一般・大学・高校・中学男子3000M'!$B$4:$O$204,4,0))," ",VLOOKUP(C61,'一般・大学・高校・中学男子3000M'!$B$4:$O$204,4,0))</f>
        <v>伊勢崎商業</v>
      </c>
      <c r="H61" s="51">
        <v>58</v>
      </c>
      <c r="I61" s="51" t="str">
        <f t="shared" si="3"/>
        <v>関 佑斗</v>
      </c>
      <c r="J61" s="54">
        <f t="shared" si="4"/>
        <v>84184</v>
      </c>
      <c r="K61" s="54" t="str">
        <f t="shared" si="0"/>
        <v>上武大学</v>
      </c>
    </row>
    <row r="62" spans="3:11" ht="24">
      <c r="C62" s="58" t="s">
        <v>1214</v>
      </c>
      <c r="D62" s="49">
        <f t="shared" si="5"/>
        <v>204</v>
      </c>
      <c r="E62" s="53">
        <f>IF(ISBLANK(VLOOKUP(C62,'一般・大学・高校・中学男子3000M'!$B$4:$G$204,5,0))," ",VLOOKUP(C62,'一般・大学・高校・中学男子3000M'!$B$4:$G$204,5,0))</f>
        <v>92903</v>
      </c>
      <c r="F62" s="53" t="str">
        <f>IF(ISBLANK(VLOOKUP(C62,'一般・大学・高校・中学男子3000M'!$B$4:$O$204,4,0))," ",VLOOKUP(C62,'一般・大学・高校・中学男子3000M'!$B$4:$O$204,4,0))</f>
        <v>藤岡中央高校</v>
      </c>
      <c r="H62" s="51">
        <v>59</v>
      </c>
      <c r="I62" s="51" t="str">
        <f t="shared" si="3"/>
        <v>根井　勇哉</v>
      </c>
      <c r="J62" s="54">
        <f t="shared" si="4"/>
        <v>84196</v>
      </c>
      <c r="K62" s="54" t="str">
        <f t="shared" si="0"/>
        <v>育英高校</v>
      </c>
    </row>
    <row r="63" spans="3:11" ht="24">
      <c r="C63" s="58" t="s">
        <v>1215</v>
      </c>
      <c r="D63" s="49">
        <f t="shared" si="5"/>
        <v>216</v>
      </c>
      <c r="E63" s="53">
        <f>IF(ISBLANK(VLOOKUP(C63,'一般・大学・高校・中学男子3000M'!$B$4:$G$204,5,0))," ",VLOOKUP(C63,'一般・大学・高校・中学男子3000M'!$B$4:$G$204,5,0))</f>
        <v>93712</v>
      </c>
      <c r="F63" s="53" t="str">
        <f>IF(ISBLANK(VLOOKUP(C63,'一般・大学・高校・中学男子3000M'!$B$4:$O$204,4,0))," ",VLOOKUP(C63,'一般・大学・高校・中学男子3000M'!$B$4:$O$204,4,0))</f>
        <v>藤岡中央高校</v>
      </c>
      <c r="H63" s="51">
        <v>60</v>
      </c>
      <c r="I63" s="51" t="str">
        <f t="shared" si="3"/>
        <v>橋立　旋</v>
      </c>
      <c r="J63" s="54">
        <f t="shared" si="4"/>
        <v>84213</v>
      </c>
      <c r="K63" s="54" t="str">
        <f t="shared" si="0"/>
        <v>中越高校</v>
      </c>
    </row>
    <row r="64" spans="3:11" ht="24">
      <c r="C64" s="58" t="s">
        <v>1217</v>
      </c>
      <c r="D64" s="49">
        <f t="shared" si="5"/>
        <v>268</v>
      </c>
      <c r="E64" s="53">
        <f>IF(ISBLANK(VLOOKUP(C64,'一般・大学・高校・中学男子3000M'!$B$4:$G$204,5,0))," ",VLOOKUP(C64,'一般・大学・高校・中学男子3000M'!$B$4:$G$204,5,0))</f>
        <v>100832</v>
      </c>
      <c r="F64" s="53" t="str">
        <f>IF(ISBLANK(VLOOKUP(C64,'一般・大学・高校・中学男子3000M'!$B$4:$O$204,4,0))," ",VLOOKUP(C64,'一般・大学・高校・中学男子3000M'!$B$4:$O$204,4,0))</f>
        <v>育英ｸﾗﾌﾞ</v>
      </c>
      <c r="H64" s="51">
        <v>61</v>
      </c>
      <c r="I64" s="51" t="str">
        <f t="shared" si="3"/>
        <v>岡田 瑞生</v>
      </c>
      <c r="J64" s="54">
        <f t="shared" si="4"/>
        <v>84224</v>
      </c>
      <c r="K64" s="54" t="str">
        <f t="shared" si="0"/>
        <v>上武大学</v>
      </c>
    </row>
    <row r="65" spans="3:11" ht="24">
      <c r="C65" s="69" t="s">
        <v>1276</v>
      </c>
      <c r="D65" s="49">
        <f t="shared" si="5"/>
        <v>124</v>
      </c>
      <c r="E65" s="53">
        <f>IF(ISBLANK(VLOOKUP(C65,'一般・大学・高校・中学男子3000M'!$B$4:$G$204,5,0))," ",VLOOKUP(C65,'一般・大学・高校・中学男子3000M'!$B$4:$G$204,5,0))</f>
        <v>85901</v>
      </c>
      <c r="F65" s="53" t="str">
        <f>IF(ISBLANK(VLOOKUP(C65,'一般・大学・高校・中学男子3000M'!$B$4:$O$204,4,0))," ",VLOOKUP(C65,'一般・大学・高校・中学男子3000M'!$B$4:$O$204,4,0))</f>
        <v>育英高校</v>
      </c>
      <c r="H65" s="51">
        <v>62</v>
      </c>
      <c r="I65" s="51" t="str">
        <f t="shared" si="3"/>
        <v>湯原慶吾</v>
      </c>
      <c r="J65" s="54">
        <f t="shared" si="4"/>
        <v>84254</v>
      </c>
      <c r="K65" s="54" t="str">
        <f t="shared" si="0"/>
        <v>水戸工業高校</v>
      </c>
    </row>
    <row r="66" spans="3:11" ht="24">
      <c r="C66" s="69" t="s">
        <v>1278</v>
      </c>
      <c r="D66" s="49">
        <f t="shared" si="5"/>
        <v>155</v>
      </c>
      <c r="E66" s="53">
        <f>IF(ISBLANK(VLOOKUP(C66,'一般・大学・高校・中学男子3000M'!$B$4:$G$204,5,0))," ",VLOOKUP(C66,'一般・大学・高校・中学男子3000M'!$B$4:$G$204,5,0))</f>
        <v>90846</v>
      </c>
      <c r="F66" s="53" t="str">
        <f>IF(ISBLANK(VLOOKUP(C66,'一般・大学・高校・中学男子3000M'!$B$4:$O$204,4,0))," ",VLOOKUP(C66,'一般・大学・高校・中学男子3000M'!$B$4:$O$204,4,0))</f>
        <v>東京国際大学</v>
      </c>
      <c r="H66" s="51">
        <v>63</v>
      </c>
      <c r="I66" s="51" t="str">
        <f t="shared" si="3"/>
        <v>石川 智康</v>
      </c>
      <c r="J66" s="54">
        <f t="shared" si="4"/>
        <v>84287</v>
      </c>
      <c r="K66" s="54" t="str">
        <f t="shared" si="0"/>
        <v>西武台千葉高校</v>
      </c>
    </row>
    <row r="67" spans="3:11" ht="24">
      <c r="C67" s="69" t="s">
        <v>1280</v>
      </c>
      <c r="D67" s="49">
        <f t="shared" si="5"/>
        <v>171</v>
      </c>
      <c r="E67" s="53">
        <f>IF(ISBLANK(VLOOKUP(C67,'一般・大学・高校・中学男子3000M'!$B$4:$G$204,5,0))," ",VLOOKUP(C67,'一般・大学・高校・中学男子3000M'!$B$4:$G$204,5,0))</f>
        <v>91589</v>
      </c>
      <c r="F67" s="53" t="str">
        <f>IF(ISBLANK(VLOOKUP(C67,'一般・大学・高校・中学男子3000M'!$B$4:$O$204,4,0))," ",VLOOKUP(C67,'一般・大学・高校・中学男子3000M'!$B$4:$O$204,4,0))</f>
        <v>水戸工業高校</v>
      </c>
      <c r="H67" s="51">
        <v>64</v>
      </c>
      <c r="I67" s="51" t="str">
        <f t="shared" si="3"/>
        <v>谷島 碧</v>
      </c>
      <c r="J67" s="54">
        <f t="shared" si="4"/>
        <v>84299</v>
      </c>
      <c r="K67" s="54" t="str">
        <f t="shared" si="0"/>
        <v>佐野日大高校</v>
      </c>
    </row>
    <row r="68" spans="3:11" ht="24">
      <c r="C68" s="69" t="s">
        <v>1282</v>
      </c>
      <c r="D68" s="49"/>
      <c r="E68" s="53"/>
      <c r="F68" s="53" t="str">
        <f>IF(ISBLANK(VLOOKUP(C68,'一般・大学・高校・中学男子3000M'!$B$4:$O$204,4,0))," ",VLOOKUP(C68,'一般・大学・高校・中学男子3000M'!$B$4:$O$204,4,0))</f>
        <v>栃木陸協</v>
      </c>
      <c r="H68" s="51">
        <v>65</v>
      </c>
      <c r="I68" s="51" t="str">
        <f t="shared" si="3"/>
        <v>辻岡 啓吾</v>
      </c>
      <c r="J68" s="54">
        <f t="shared" si="4"/>
        <v>84311</v>
      </c>
      <c r="K68" s="54" t="str">
        <f t="shared" si="0"/>
        <v>西武台千葉高校</v>
      </c>
    </row>
    <row r="69" spans="3:11" ht="24">
      <c r="C69" s="58" t="s">
        <v>1283</v>
      </c>
      <c r="D69" s="49">
        <f aca="true" t="shared" si="6" ref="D69:D131">IF(ISTEXT(E69)," ",RANK(E69,$E$4:$E$348,1))</f>
        <v>140</v>
      </c>
      <c r="E69" s="53">
        <f>IF(ISBLANK(VLOOKUP(C69,'一般・大学・高校・中学男子3000M'!$B$4:$G$204,5,0))," ",VLOOKUP(C69,'一般・大学・高校・中学男子3000M'!$B$4:$G$204,5,0))</f>
        <v>90345</v>
      </c>
      <c r="F69" s="53" t="str">
        <f>IF(ISBLANK(VLOOKUP(C69,'一般・大学・高校・中学男子3000M'!$B$4:$O$204,4,0))," ",VLOOKUP(C69,'一般・大学・高校・中学男子3000M'!$B$4:$O$204,4,0))</f>
        <v>筑波大学</v>
      </c>
      <c r="H69" s="51">
        <v>66</v>
      </c>
      <c r="I69" s="51" t="str">
        <f t="shared" si="3"/>
        <v>村山 光輝</v>
      </c>
      <c r="J69" s="54">
        <f t="shared" si="4"/>
        <v>84341</v>
      </c>
      <c r="K69" s="54" t="str">
        <f aca="true" t="shared" si="7" ref="K69:K132">INDEX($F$4:$F$348,MATCH(SMALL($D$4:$D$348,H69),$D$4:$D$348,0))</f>
        <v>佐野日大高校</v>
      </c>
    </row>
    <row r="70" spans="3:11" ht="24">
      <c r="C70" s="58" t="s">
        <v>1286</v>
      </c>
      <c r="D70" s="49"/>
      <c r="E70" s="53"/>
      <c r="F70" s="53" t="str">
        <f>IF(ISBLANK(VLOOKUP(C70,'一般・大学・高校・中学男子3000M'!$B$4:$O$204,4,0))," ",VLOOKUP(C70,'一般・大学・高校・中学男子3000M'!$B$4:$O$204,4,0))</f>
        <v>育英高校</v>
      </c>
      <c r="H70" s="51">
        <v>67</v>
      </c>
      <c r="I70" s="51" t="str">
        <f t="shared" si="3"/>
        <v>松下 恭一郎</v>
      </c>
      <c r="J70" s="54">
        <f t="shared" si="4"/>
        <v>84361</v>
      </c>
      <c r="K70" s="54" t="str">
        <f t="shared" si="7"/>
        <v>上武大学</v>
      </c>
    </row>
    <row r="71" spans="3:11" ht="24">
      <c r="C71" s="58" t="s">
        <v>1288</v>
      </c>
      <c r="D71" s="49">
        <f t="shared" si="6"/>
        <v>89</v>
      </c>
      <c r="E71" s="53">
        <f>IF(ISBLANK(VLOOKUP(C71,'一般・大学・高校・中学男子3000M'!$B$4:$G$204,5,0))," ",VLOOKUP(C71,'一般・大学・高校・中学男子3000M'!$B$4:$G$204,5,0))</f>
        <v>85090</v>
      </c>
      <c r="F71" s="53" t="str">
        <f>IF(ISBLANK(VLOOKUP(C71,'一般・大学・高校・中学男子3000M'!$B$4:$O$204,4,0))," ",VLOOKUP(C71,'一般・大学・高校・中学男子3000M'!$B$4:$O$204,4,0))</f>
        <v>東京国際大学</v>
      </c>
      <c r="H71" s="51">
        <v>68</v>
      </c>
      <c r="I71" s="51" t="str">
        <f t="shared" si="3"/>
        <v>鈴木 寛英</v>
      </c>
      <c r="J71" s="54">
        <f t="shared" si="4"/>
        <v>84399</v>
      </c>
      <c r="K71" s="54" t="str">
        <f t="shared" si="7"/>
        <v>上武大学</v>
      </c>
    </row>
    <row r="72" spans="3:11" ht="24">
      <c r="C72" s="58" t="s">
        <v>1290</v>
      </c>
      <c r="D72" s="49">
        <f t="shared" si="6"/>
        <v>188</v>
      </c>
      <c r="E72" s="53">
        <f>IF(ISBLANK(VLOOKUP(C72,'一般・大学・高校・中学男子3000M'!$B$4:$G$204,5,0))," ",VLOOKUP(C72,'一般・大学・高校・中学男子3000M'!$B$4:$G$204,5,0))</f>
        <v>92218</v>
      </c>
      <c r="F72" s="53" t="str">
        <f>IF(ISBLANK(VLOOKUP(C72,'一般・大学・高校・中学男子3000M'!$B$4:$O$204,4,0))," ",VLOOKUP(C72,'一般・大学・高校・中学男子3000M'!$B$4:$O$204,4,0))</f>
        <v>東京国際大学</v>
      </c>
      <c r="H72" s="51">
        <v>69</v>
      </c>
      <c r="I72" s="51" t="str">
        <f t="shared" si="3"/>
        <v>新田　裕貴</v>
      </c>
      <c r="J72" s="54">
        <f t="shared" si="4"/>
        <v>84453</v>
      </c>
      <c r="K72" s="54" t="str">
        <f t="shared" si="7"/>
        <v>東京国際大学</v>
      </c>
    </row>
    <row r="73" spans="3:11" ht="24">
      <c r="C73" s="69" t="s">
        <v>1292</v>
      </c>
      <c r="D73" s="49">
        <f t="shared" si="6"/>
        <v>167</v>
      </c>
      <c r="E73" s="53">
        <f>IF(ISBLANK(VLOOKUP(C73,'一般・大学・高校・中学男子3000M'!$B$4:$G$204,5,0))," ",VLOOKUP(C73,'一般・大学・高校・中学男子3000M'!$B$4:$G$204,5,0))</f>
        <v>91361</v>
      </c>
      <c r="F73" s="53" t="str">
        <f>IF(ISBLANK(VLOOKUP(C73,'一般・大学・高校・中学男子3000M'!$B$4:$O$204,4,0))," ",VLOOKUP(C73,'一般・大学・高校・中学男子3000M'!$B$4:$O$204,4,0))</f>
        <v>水戸工業高校</v>
      </c>
      <c r="H73" s="51">
        <v>70</v>
      </c>
      <c r="I73" s="51" t="str">
        <f t="shared" si="3"/>
        <v>清水　涼雅</v>
      </c>
      <c r="J73" s="54">
        <f t="shared" si="4"/>
        <v>84468</v>
      </c>
      <c r="K73" s="54" t="str">
        <f t="shared" si="7"/>
        <v>育英高校</v>
      </c>
    </row>
    <row r="74" spans="3:11" ht="24">
      <c r="C74" s="58" t="s">
        <v>1294</v>
      </c>
      <c r="D74" s="49">
        <f t="shared" si="6"/>
        <v>222</v>
      </c>
      <c r="E74" s="53">
        <f>IF(ISBLANK(VLOOKUP(C74,'一般・大学・高校・中学男子3000M'!$B$4:$G$204,5,0))," ",VLOOKUP(C74,'一般・大学・高校・中学男子3000M'!$B$4:$G$204,5,0))</f>
        <v>93810</v>
      </c>
      <c r="F74" s="53" t="str">
        <f>IF(ISBLANK(VLOOKUP(C74,'一般・大学・高校・中学男子3000M'!$B$4:$O$204,4,0))," ",VLOOKUP(C74,'一般・大学・高校・中学男子3000M'!$B$4:$O$204,4,0))</f>
        <v>藤岡中央高校</v>
      </c>
      <c r="H74" s="51">
        <v>71</v>
      </c>
      <c r="I74" s="51" t="str">
        <f t="shared" si="3"/>
        <v>笹岡 駿介</v>
      </c>
      <c r="J74" s="54">
        <f t="shared" si="4"/>
        <v>84480</v>
      </c>
      <c r="K74" s="54" t="str">
        <f t="shared" si="7"/>
        <v>上武大学</v>
      </c>
    </row>
    <row r="75" spans="3:11" ht="24">
      <c r="C75" s="69" t="s">
        <v>1296</v>
      </c>
      <c r="D75" s="49"/>
      <c r="E75" s="53"/>
      <c r="F75" s="53" t="str">
        <f>IF(ISBLANK(VLOOKUP(C75,'一般・大学・高校・中学男子3000M'!$B$4:$O$204,4,0))," ",VLOOKUP(C75,'一般・大学・高校・中学男子3000M'!$B$4:$O$204,4,0))</f>
        <v>平成国際大学</v>
      </c>
      <c r="H75" s="51">
        <v>72</v>
      </c>
      <c r="I75" s="51" t="str">
        <f t="shared" si="3"/>
        <v>宮内 明人</v>
      </c>
      <c r="J75" s="54">
        <f t="shared" si="4"/>
        <v>84482</v>
      </c>
      <c r="K75" s="54" t="str">
        <f t="shared" si="7"/>
        <v>札幌山の手高校</v>
      </c>
    </row>
    <row r="76" spans="3:11" ht="24">
      <c r="C76" s="69" t="s">
        <v>1298</v>
      </c>
      <c r="D76" s="49"/>
      <c r="E76" s="53"/>
      <c r="F76" s="53" t="str">
        <f>IF(ISBLANK(VLOOKUP(C76,'一般・大学・高校・中学男子3000M'!$B$4:$O$204,4,0))," ",VLOOKUP(C76,'一般・大学・高校・中学男子3000M'!$B$4:$O$204,4,0))</f>
        <v>平成国際大学</v>
      </c>
      <c r="H76" s="51">
        <v>73</v>
      </c>
      <c r="I76" s="51" t="str">
        <f t="shared" si="3"/>
        <v>金久保 遥</v>
      </c>
      <c r="J76" s="54">
        <f t="shared" si="4"/>
        <v>84501</v>
      </c>
      <c r="K76" s="54" t="str">
        <f t="shared" si="7"/>
        <v>佐野日大高校</v>
      </c>
    </row>
    <row r="77" spans="3:11" ht="24">
      <c r="C77" s="69" t="s">
        <v>1300</v>
      </c>
      <c r="D77" s="49"/>
      <c r="E77" s="53"/>
      <c r="F77" s="53" t="str">
        <f>IF(ISBLANK(VLOOKUP(C77,'一般・大学・高校・中学男子3000M'!$B$4:$O$204,4,0))," ",VLOOKUP(C77,'一般・大学・高校・中学男子3000M'!$B$4:$O$204,4,0))</f>
        <v>平成国際大学</v>
      </c>
      <c r="H77" s="51">
        <v>74</v>
      </c>
      <c r="I77" s="51" t="str">
        <f t="shared" si="3"/>
        <v>宮澤 元</v>
      </c>
      <c r="J77" s="54">
        <f t="shared" si="4"/>
        <v>84554</v>
      </c>
      <c r="K77" s="54" t="str">
        <f t="shared" si="7"/>
        <v>上武大学</v>
      </c>
    </row>
    <row r="78" spans="3:11" ht="24">
      <c r="C78" s="65" t="s">
        <v>1302</v>
      </c>
      <c r="D78" s="49">
        <f t="shared" si="6"/>
        <v>169</v>
      </c>
      <c r="E78" s="53">
        <f>IF(ISBLANK(VLOOKUP(C78,'一般・大学・高校・中学男子3000M'!$B$4:$G$204,5,0))," ",VLOOKUP(C78,'一般・大学・高校・中学男子3000M'!$B$4:$G$204,5,0))</f>
        <v>91436</v>
      </c>
      <c r="F78" s="53" t="str">
        <f>IF(ISBLANK(VLOOKUP(C78,'一般・大学・高校・中学男子3000M'!$B$4:$O$204,4,0))," ",VLOOKUP(C78,'一般・大学・高校・中学男子3000M'!$B$4:$O$204,4,0))</f>
        <v>平成国際大学</v>
      </c>
      <c r="H78" s="51">
        <v>75</v>
      </c>
      <c r="I78" s="51" t="str">
        <f t="shared" si="3"/>
        <v>青木 純</v>
      </c>
      <c r="J78" s="54">
        <f t="shared" si="4"/>
        <v>84567</v>
      </c>
      <c r="K78" s="54" t="str">
        <f t="shared" si="7"/>
        <v>RUNS</v>
      </c>
    </row>
    <row r="79" spans="3:11" ht="24">
      <c r="C79" s="65" t="s">
        <v>1304</v>
      </c>
      <c r="D79" s="49">
        <f t="shared" si="6"/>
        <v>183</v>
      </c>
      <c r="E79" s="53">
        <f>IF(ISBLANK(VLOOKUP(C79,'一般・大学・高校・中学男子3000M'!$B$4:$G$204,5,0))," ",VLOOKUP(C79,'一般・大学・高校・中学男子3000M'!$B$4:$G$204,5,0))</f>
        <v>91971</v>
      </c>
      <c r="F79" s="53" t="str">
        <f>IF(ISBLANK(VLOOKUP(C79,'一般・大学・高校・中学男子3000M'!$B$4:$O$204,4,0))," ",VLOOKUP(C79,'一般・大学・高校・中学男子3000M'!$B$4:$O$204,4,0))</f>
        <v>藤岡中央高校</v>
      </c>
      <c r="H79" s="51">
        <v>76</v>
      </c>
      <c r="I79" s="51" t="str">
        <f t="shared" si="3"/>
        <v>松本　涼太</v>
      </c>
      <c r="J79" s="54">
        <f t="shared" si="4"/>
        <v>84571</v>
      </c>
      <c r="K79" s="54" t="str">
        <f t="shared" si="7"/>
        <v>花咲徳栄高校</v>
      </c>
    </row>
    <row r="80" spans="3:11" ht="24">
      <c r="C80" s="65" t="s">
        <v>1305</v>
      </c>
      <c r="D80" s="49">
        <f t="shared" si="6"/>
        <v>145</v>
      </c>
      <c r="E80" s="53">
        <f>IF(ISBLANK(VLOOKUP(C80,'一般・大学・高校・中学男子3000M'!$B$4:$G$204,5,0))," ",VLOOKUP(C80,'一般・大学・高校・中学男子3000M'!$B$4:$G$204,5,0))</f>
        <v>90465</v>
      </c>
      <c r="F80" s="53" t="str">
        <f>IF(ISBLANK(VLOOKUP(C80,'一般・大学・高校・中学男子3000M'!$B$4:$O$204,4,0))," ",VLOOKUP(C80,'一般・大学・高校・中学男子3000M'!$B$4:$O$204,4,0))</f>
        <v>藤岡中央高校</v>
      </c>
      <c r="H80" s="51">
        <v>77</v>
      </c>
      <c r="I80" s="51" t="str">
        <f t="shared" si="3"/>
        <v>松井　尚希</v>
      </c>
      <c r="J80" s="54">
        <f t="shared" si="4"/>
        <v>84712</v>
      </c>
      <c r="K80" s="54" t="str">
        <f t="shared" si="7"/>
        <v>花咲徳栄高校</v>
      </c>
    </row>
    <row r="81" spans="3:11" ht="24">
      <c r="C81" s="65" t="s">
        <v>1307</v>
      </c>
      <c r="D81" s="49">
        <f t="shared" si="6"/>
        <v>252</v>
      </c>
      <c r="E81" s="53">
        <f>IF(ISBLANK(VLOOKUP(C81,'一般・大学・高校・中学男子3000M'!$B$4:$G$204,5,0))," ",VLOOKUP(C81,'一般・大学・高校・中学男子3000M'!$B$4:$G$204,5,0))</f>
        <v>95541</v>
      </c>
      <c r="F81" s="53" t="str">
        <f>IF(ISBLANK(VLOOKUP(C81,'一般・大学・高校・中学男子3000M'!$B$4:$O$204,4,0))," ",VLOOKUP(C81,'一般・大学・高校・中学男子3000M'!$B$4:$O$204,4,0))</f>
        <v>藤岡中央高校</v>
      </c>
      <c r="H81" s="51">
        <v>78</v>
      </c>
      <c r="I81" s="51" t="str">
        <f t="shared" si="3"/>
        <v>根岸 航佑</v>
      </c>
      <c r="J81" s="54">
        <f t="shared" si="4"/>
        <v>84713</v>
      </c>
      <c r="K81" s="54" t="str">
        <f t="shared" si="7"/>
        <v>上武大学</v>
      </c>
    </row>
    <row r="82" spans="3:11" ht="24">
      <c r="C82" s="65" t="s">
        <v>1309</v>
      </c>
      <c r="D82" s="49">
        <f t="shared" si="6"/>
        <v>199</v>
      </c>
      <c r="E82" s="53">
        <f>IF(ISBLANK(VLOOKUP(C82,'一般・大学・高校・中学男子3000M'!$B$4:$G$204,5,0))," ",VLOOKUP(C82,'一般・大学・高校・中学男子3000M'!$B$4:$G$204,5,0))</f>
        <v>92685</v>
      </c>
      <c r="F82" s="53" t="str">
        <f>IF(ISBLANK(VLOOKUP(C82,'一般・大学・高校・中学男子3000M'!$B$4:$O$204,4,0))," ",VLOOKUP(C82,'一般・大学・高校・中学男子3000M'!$B$4:$O$204,4,0))</f>
        <v>健大高崎高</v>
      </c>
      <c r="H82" s="51">
        <v>79</v>
      </c>
      <c r="I82" s="51" t="str">
        <f t="shared" si="3"/>
        <v>安達　奨真</v>
      </c>
      <c r="J82" s="54">
        <f t="shared" si="4"/>
        <v>84760</v>
      </c>
      <c r="K82" s="54" t="str">
        <f t="shared" si="7"/>
        <v>村上桜ヶ丘高校</v>
      </c>
    </row>
    <row r="83" spans="3:11" ht="24">
      <c r="C83" s="65" t="s">
        <v>1310</v>
      </c>
      <c r="D83" s="49">
        <f t="shared" si="6"/>
        <v>218</v>
      </c>
      <c r="E83" s="53">
        <f>IF(ISBLANK(VLOOKUP(C83,'一般・大学・高校・中学男子3000M'!$B$4:$G$204,5,0))," ",VLOOKUP(C83,'一般・大学・高校・中学男子3000M'!$B$4:$G$204,5,0))</f>
        <v>93719</v>
      </c>
      <c r="F83" s="53" t="str">
        <f>IF(ISBLANK(VLOOKUP(C83,'一般・大学・高校・中学男子3000M'!$B$4:$O$204,4,0))," ",VLOOKUP(C83,'一般・大学・高校・中学男子3000M'!$B$4:$O$204,4,0))</f>
        <v>柏日体高校</v>
      </c>
      <c r="H83" s="51">
        <v>80</v>
      </c>
      <c r="I83" s="51" t="str">
        <f t="shared" si="3"/>
        <v>寺嶋 晃我</v>
      </c>
      <c r="J83" s="54">
        <f t="shared" si="4"/>
        <v>84789</v>
      </c>
      <c r="K83" s="54" t="str">
        <f t="shared" si="7"/>
        <v>平成国際大学</v>
      </c>
    </row>
    <row r="84" spans="3:11" ht="24">
      <c r="C84" s="65" t="s">
        <v>1312</v>
      </c>
      <c r="D84" s="49">
        <f t="shared" si="6"/>
        <v>134</v>
      </c>
      <c r="E84" s="53">
        <f>IF(ISBLANK(VLOOKUP(C84,'一般・大学・高校・中学男子3000M'!$B$4:$G$204,5,0))," ",VLOOKUP(C84,'一般・大学・高校・中学男子3000M'!$B$4:$G$204,5,0))</f>
        <v>90157</v>
      </c>
      <c r="F84" s="53" t="str">
        <f>IF(ISBLANK(VLOOKUP(C84,'一般・大学・高校・中学男子3000M'!$B$4:$O$204,4,0))," ",VLOOKUP(C84,'一般・大学・高校・中学男子3000M'!$B$4:$O$204,4,0))</f>
        <v>柏日体高校</v>
      </c>
      <c r="H84" s="51">
        <v>81</v>
      </c>
      <c r="I84" s="51" t="str">
        <f t="shared" si="3"/>
        <v>中 泰斗</v>
      </c>
      <c r="J84" s="54">
        <f t="shared" si="4"/>
        <v>84853</v>
      </c>
      <c r="K84" s="54" t="str">
        <f t="shared" si="7"/>
        <v>上武大学</v>
      </c>
    </row>
    <row r="85" spans="3:11" ht="24">
      <c r="C85" s="65" t="s">
        <v>1314</v>
      </c>
      <c r="D85" s="49"/>
      <c r="E85" s="53"/>
      <c r="F85" s="53" t="str">
        <f>IF(ISBLANK(VLOOKUP(C85,'一般・大学・高校・中学男子3000M'!$B$4:$O$204,4,0))," ",VLOOKUP(C85,'一般・大学・高校・中学男子3000M'!$B$4:$O$204,4,0))</f>
        <v>伊勢崎商業</v>
      </c>
      <c r="H85" s="51">
        <v>82</v>
      </c>
      <c r="I85" s="51" t="str">
        <f t="shared" si="3"/>
        <v>贄田　紳太郎</v>
      </c>
      <c r="J85" s="54">
        <f t="shared" si="4"/>
        <v>84975</v>
      </c>
      <c r="K85" s="54" t="str">
        <f t="shared" si="7"/>
        <v>健大高崎高</v>
      </c>
    </row>
    <row r="86" spans="3:11" ht="24">
      <c r="C86" s="65" t="s">
        <v>1315</v>
      </c>
      <c r="D86" s="49">
        <f t="shared" si="6"/>
        <v>131</v>
      </c>
      <c r="E86" s="53">
        <f>IF(ISBLANK(VLOOKUP(C86,'一般・大学・高校・中学男子3000M'!$B$4:$G$204,5,0))," ",VLOOKUP(C86,'一般・大学・高校・中学男子3000M'!$B$4:$G$204,5,0))</f>
        <v>90064</v>
      </c>
      <c r="F86" s="53" t="str">
        <f>IF(ISBLANK(VLOOKUP(C86,'一般・大学・高校・中学男子3000M'!$B$4:$O$204,4,0))," ",VLOOKUP(C86,'一般・大学・高校・中学男子3000M'!$B$4:$O$204,4,0))</f>
        <v>伊勢崎商業</v>
      </c>
      <c r="H86" s="51">
        <v>83</v>
      </c>
      <c r="I86" s="51" t="str">
        <f t="shared" si="3"/>
        <v>原田　祥汰</v>
      </c>
      <c r="J86" s="54">
        <f t="shared" si="4"/>
        <v>84987</v>
      </c>
      <c r="K86" s="54" t="str">
        <f t="shared" si="7"/>
        <v>東京国際大学</v>
      </c>
    </row>
    <row r="87" spans="3:11" ht="24">
      <c r="C87" s="65" t="s">
        <v>375</v>
      </c>
      <c r="D87" s="49">
        <f t="shared" si="6"/>
        <v>244</v>
      </c>
      <c r="E87" s="53">
        <f>IF(ISBLANK(VLOOKUP(C87,'一般・大学・高校・中学男子3000M'!$B$4:$G$204,5,0))," ",VLOOKUP(C87,'一般・大学・高校・中学男子3000M'!$B$4:$G$204,5,0))</f>
        <v>95038</v>
      </c>
      <c r="F87" s="53" t="str">
        <f>IF(ISBLANK(VLOOKUP(C87,'一般・大学・高校・中学男子3000M'!$B$4:$O$204,4,0))," ",VLOOKUP(C87,'一般・大学・高校・中学男子3000M'!$B$4:$O$204,4,0))</f>
        <v>育英高校</v>
      </c>
      <c r="H87" s="51">
        <v>84</v>
      </c>
      <c r="I87" s="51" t="str">
        <f t="shared" si="3"/>
        <v>大内　一輝</v>
      </c>
      <c r="J87" s="54">
        <f t="shared" si="4"/>
        <v>85005</v>
      </c>
      <c r="K87" s="54" t="str">
        <f t="shared" si="7"/>
        <v>日立工業高校</v>
      </c>
    </row>
    <row r="88" spans="3:11" ht="24">
      <c r="C88" s="65" t="s">
        <v>380</v>
      </c>
      <c r="D88" s="49">
        <f t="shared" si="6"/>
        <v>123</v>
      </c>
      <c r="E88" s="53">
        <f>IF(ISBLANK(VLOOKUP(C88,'一般・大学・高校・中学男子3000M'!$B$4:$G$204,5,0))," ",VLOOKUP(C88,'一般・大学・高校・中学男子3000M'!$B$4:$G$204,5,0))</f>
        <v>85892</v>
      </c>
      <c r="F88" s="53" t="str">
        <f>IF(ISBLANK(VLOOKUP(C88,'一般・大学・高校・中学男子3000M'!$B$4:$O$204,4,0))," ",VLOOKUP(C88,'一般・大学・高校・中学男子3000M'!$B$4:$O$204,4,0))</f>
        <v>育英高校</v>
      </c>
      <c r="H88" s="51">
        <v>85</v>
      </c>
      <c r="I88" s="51" t="str">
        <f t="shared" si="3"/>
        <v>菊地　竜生　</v>
      </c>
      <c r="J88" s="54">
        <f t="shared" si="4"/>
        <v>85008</v>
      </c>
      <c r="K88" s="54" t="str">
        <f t="shared" si="7"/>
        <v>日立工業高校</v>
      </c>
    </row>
    <row r="89" spans="3:11" ht="24">
      <c r="C89" s="65" t="s">
        <v>1316</v>
      </c>
      <c r="D89" s="49"/>
      <c r="E89" s="53"/>
      <c r="F89" s="53" t="str">
        <f>IF(ISBLANK(VLOOKUP(C89,'一般・大学・高校・中学男子3000M'!$B$4:$O$204,4,0))," ",VLOOKUP(C89,'一般・大学・高校・中学男子3000M'!$B$4:$O$204,4,0))</f>
        <v>水戸工業高校</v>
      </c>
      <c r="H89" s="51">
        <v>86</v>
      </c>
      <c r="I89" s="51" t="str">
        <f t="shared" si="3"/>
        <v>島津達洋</v>
      </c>
      <c r="J89" s="54">
        <f t="shared" si="4"/>
        <v>85037</v>
      </c>
      <c r="K89" s="54" t="str">
        <f t="shared" si="7"/>
        <v>仙台育英学園高校</v>
      </c>
    </row>
    <row r="90" spans="3:11" ht="24">
      <c r="C90" s="65" t="s">
        <v>381</v>
      </c>
      <c r="D90" s="49">
        <f t="shared" si="6"/>
        <v>156</v>
      </c>
      <c r="E90" s="53">
        <f>IF(ISBLANK(VLOOKUP(C90,'一般・大学・高校・中学男子3000M'!$B$4:$G$204,5,0))," ",VLOOKUP(C90,'一般・大学・高校・中学男子3000M'!$B$4:$G$204,5,0))</f>
        <v>90976</v>
      </c>
      <c r="F90" s="53" t="str">
        <f>IF(ISBLANK(VLOOKUP(C90,'一般・大学・高校・中学男子3000M'!$B$4:$O$204,4,0))," ",VLOOKUP(C90,'一般・大学・高校・中学男子3000M'!$B$4:$O$204,4,0))</f>
        <v>花咲徳栄高校</v>
      </c>
      <c r="H90" s="51">
        <v>87</v>
      </c>
      <c r="I90" s="51" t="str">
        <f t="shared" si="3"/>
        <v>鴨川 源太</v>
      </c>
      <c r="J90" s="54">
        <f t="shared" si="4"/>
        <v>85040</v>
      </c>
      <c r="K90" s="54" t="str">
        <f t="shared" si="7"/>
        <v>今治北高校</v>
      </c>
    </row>
    <row r="91" spans="3:11" ht="24">
      <c r="C91" s="65" t="s">
        <v>1318</v>
      </c>
      <c r="D91" s="49">
        <f t="shared" si="6"/>
        <v>176</v>
      </c>
      <c r="E91" s="53">
        <f>IF(ISBLANK(VLOOKUP(C91,'一般・大学・高校・中学男子3000M'!$B$4:$G$204,5,0))," ",VLOOKUP(C91,'一般・大学・高校・中学男子3000M'!$B$4:$G$204,5,0))</f>
        <v>91654</v>
      </c>
      <c r="F91" s="53" t="str">
        <f>IF(ISBLANK(VLOOKUP(C91,'一般・大学・高校・中学男子3000M'!$B$4:$O$204,4,0))," ",VLOOKUP(C91,'一般・大学・高校・中学男子3000M'!$B$4:$O$204,4,0))</f>
        <v>花咲徳栄高校</v>
      </c>
      <c r="H91" s="51">
        <v>88</v>
      </c>
      <c r="I91" s="51" t="str">
        <f t="shared" si="3"/>
        <v>庄　拓実</v>
      </c>
      <c r="J91" s="54">
        <f t="shared" si="4"/>
        <v>85064</v>
      </c>
      <c r="K91" s="54" t="str">
        <f t="shared" si="7"/>
        <v>花咲徳栄高校</v>
      </c>
    </row>
    <row r="92" spans="3:11" ht="24">
      <c r="C92" s="65" t="s">
        <v>1320</v>
      </c>
      <c r="D92" s="49">
        <f t="shared" si="6"/>
        <v>161</v>
      </c>
      <c r="E92" s="53">
        <f>IF(ISBLANK(VLOOKUP(C92,'一般・大学・高校・中学男子3000M'!$B$4:$G$204,5,0))," ",VLOOKUP(C92,'一般・大学・高校・中学男子3000M'!$B$4:$G$204,5,0))</f>
        <v>91143</v>
      </c>
      <c r="F92" s="53" t="str">
        <f>IF(ISBLANK(VLOOKUP(C92,'一般・大学・高校・中学男子3000M'!$B$4:$O$204,4,0))," ",VLOOKUP(C92,'一般・大学・高校・中学男子3000M'!$B$4:$O$204,4,0))</f>
        <v>花咲徳栄高校</v>
      </c>
      <c r="H92" s="51">
        <v>89</v>
      </c>
      <c r="I92" s="51" t="str">
        <f t="shared" si="3"/>
        <v>井手　雄飛</v>
      </c>
      <c r="J92" s="54">
        <f t="shared" si="4"/>
        <v>85090</v>
      </c>
      <c r="K92" s="54" t="str">
        <f t="shared" si="7"/>
        <v>東京国際大学</v>
      </c>
    </row>
    <row r="93" spans="3:11" ht="24">
      <c r="C93" s="65" t="s">
        <v>1322</v>
      </c>
      <c r="D93" s="49">
        <f t="shared" si="6"/>
        <v>159</v>
      </c>
      <c r="E93" s="53">
        <f>IF(ISBLANK(VLOOKUP(C93,'一般・大学・高校・中学男子3000M'!$B$4:$G$204,5,0))," ",VLOOKUP(C93,'一般・大学・高校・中学男子3000M'!$B$4:$G$204,5,0))</f>
        <v>91102</v>
      </c>
      <c r="F93" s="53" t="str">
        <f>IF(ISBLANK(VLOOKUP(C93,'一般・大学・高校・中学男子3000M'!$B$4:$O$204,4,0))," ",VLOOKUP(C93,'一般・大学・高校・中学男子3000M'!$B$4:$O$204,4,0))</f>
        <v>上武大学</v>
      </c>
      <c r="H93" s="51">
        <v>90</v>
      </c>
      <c r="I93" s="51" t="str">
        <f t="shared" si="3"/>
        <v>佐々木 良章</v>
      </c>
      <c r="J93" s="54">
        <f t="shared" si="4"/>
        <v>85099</v>
      </c>
      <c r="K93" s="54" t="str">
        <f t="shared" si="7"/>
        <v>平成国際大学</v>
      </c>
    </row>
    <row r="94" spans="3:11" ht="24">
      <c r="C94" s="65" t="s">
        <v>1324</v>
      </c>
      <c r="D94" s="49">
        <f t="shared" si="6"/>
        <v>175</v>
      </c>
      <c r="E94" s="53">
        <f>IF(ISBLANK(VLOOKUP(C94,'一般・大学・高校・中学男子3000M'!$B$4:$G$204,5,0))," ",VLOOKUP(C94,'一般・大学・高校・中学男子3000M'!$B$4:$G$204,5,0))</f>
        <v>91642</v>
      </c>
      <c r="F94" s="53" t="str">
        <f>IF(ISBLANK(VLOOKUP(C94,'一般・大学・高校・中学男子3000M'!$B$4:$O$204,4,0))," ",VLOOKUP(C94,'一般・大学・高校・中学男子3000M'!$B$4:$O$204,4,0))</f>
        <v>上武大学</v>
      </c>
      <c r="H94" s="51">
        <v>91</v>
      </c>
      <c r="I94" s="51" t="str">
        <f t="shared" si="3"/>
        <v>井下　裕貴</v>
      </c>
      <c r="J94" s="54">
        <f t="shared" si="4"/>
        <v>85130</v>
      </c>
      <c r="K94" s="54" t="str">
        <f t="shared" si="7"/>
        <v>東京国際大学</v>
      </c>
    </row>
    <row r="95" spans="3:11" ht="24">
      <c r="C95" s="65" t="s">
        <v>1326</v>
      </c>
      <c r="D95" s="49">
        <f t="shared" si="6"/>
        <v>117</v>
      </c>
      <c r="E95" s="53">
        <f>IF(ISBLANK(VLOOKUP(C95,'一般・大学・高校・中学男子3000M'!$B$4:$G$204,5,0))," ",VLOOKUP(C95,'一般・大学・高校・中学男子3000M'!$B$4:$G$204,5,0))</f>
        <v>85760</v>
      </c>
      <c r="F95" s="53" t="str">
        <f>IF(ISBLANK(VLOOKUP(C95,'一般・大学・高校・中学男子3000M'!$B$4:$O$204,4,0))," ",VLOOKUP(C95,'一般・大学・高校・中学男子3000M'!$B$4:$O$204,4,0))</f>
        <v>上武大学</v>
      </c>
      <c r="H95" s="51">
        <v>92</v>
      </c>
      <c r="I95" s="51" t="str">
        <f t="shared" si="3"/>
        <v>浅田 智哉</v>
      </c>
      <c r="J95" s="54">
        <f t="shared" si="4"/>
        <v>85151</v>
      </c>
      <c r="K95" s="54" t="str">
        <f t="shared" si="7"/>
        <v>佐野日大高校</v>
      </c>
    </row>
    <row r="96" spans="3:11" ht="24">
      <c r="C96" s="65" t="s">
        <v>415</v>
      </c>
      <c r="D96" s="49">
        <f t="shared" si="6"/>
        <v>163</v>
      </c>
      <c r="E96" s="53">
        <f>IF(ISBLANK(VLOOKUP(C96,'一般・大学・高校・中学男子3000M'!$B$4:$G$204,5,0))," ",VLOOKUP(C96,'一般・大学・高校・中学男子3000M'!$B$4:$G$204,5,0))</f>
        <v>91266</v>
      </c>
      <c r="F96" s="53" t="str">
        <f>IF(ISBLANK(VLOOKUP(C96,'一般・大学・高校・中学男子3000M'!$B$4:$O$204,4,0))," ",VLOOKUP(C96,'一般・大学・高校・中学男子3000M'!$B$4:$O$204,4,0))</f>
        <v>上武大学</v>
      </c>
      <c r="H96" s="51">
        <v>93</v>
      </c>
      <c r="I96" s="51" t="str">
        <f t="shared" si="3"/>
        <v>茂原　大悟</v>
      </c>
      <c r="J96" s="54">
        <f t="shared" si="4"/>
        <v>85154</v>
      </c>
      <c r="K96" s="54" t="str">
        <f t="shared" si="7"/>
        <v>高崎高等学校</v>
      </c>
    </row>
    <row r="97" spans="3:11" ht="24">
      <c r="C97" s="69" t="s">
        <v>392</v>
      </c>
      <c r="D97" s="49">
        <f t="shared" si="6"/>
        <v>192</v>
      </c>
      <c r="E97" s="53">
        <f>IF(ISBLANK(VLOOKUP(C97,'一般・大学・高校・中学男子3000M'!$B$4:$G$204,5,0))," ",VLOOKUP(C97,'一般・大学・高校・中学男子3000M'!$B$4:$G$204,5,0))</f>
        <v>92296</v>
      </c>
      <c r="F97" s="53" t="str">
        <f>IF(ISBLANK(VLOOKUP(C97,'一般・大学・高校・中学男子3000M'!$B$4:$O$204,4,0))," ",VLOOKUP(C97,'一般・大学・高校・中学男子3000M'!$B$4:$O$204,4,0))</f>
        <v>育英高校</v>
      </c>
      <c r="H97" s="51">
        <v>94</v>
      </c>
      <c r="I97" s="51" t="str">
        <f t="shared" si="3"/>
        <v>塚田　貴秀</v>
      </c>
      <c r="J97" s="54">
        <f t="shared" si="4"/>
        <v>85168</v>
      </c>
      <c r="K97" s="54" t="str">
        <f t="shared" si="7"/>
        <v>花咲徳栄高校</v>
      </c>
    </row>
    <row r="98" spans="3:11" ht="24">
      <c r="C98" s="69" t="s">
        <v>377</v>
      </c>
      <c r="D98" s="49">
        <f t="shared" si="6"/>
        <v>128</v>
      </c>
      <c r="E98" s="53">
        <f>IF(ISBLANK(VLOOKUP(C98,'一般・大学・高校・中学男子3000M'!$B$4:$G$204,5,0))," ",VLOOKUP(C98,'一般・大学・高校・中学男子3000M'!$B$4:$G$204,5,0))</f>
        <v>85967</v>
      </c>
      <c r="F98" s="53" t="str">
        <f>IF(ISBLANK(VLOOKUP(C98,'一般・大学・高校・中学男子3000M'!$B$4:$O$204,4,0))," ",VLOOKUP(C98,'一般・大学・高校・中学男子3000M'!$B$4:$O$204,4,0))</f>
        <v>育英高校</v>
      </c>
      <c r="H98" s="51">
        <v>95</v>
      </c>
      <c r="I98" s="51" t="str">
        <f t="shared" si="3"/>
        <v>武士　文哉</v>
      </c>
      <c r="J98" s="54">
        <f t="shared" si="4"/>
        <v>85198</v>
      </c>
      <c r="K98" s="54" t="str">
        <f t="shared" si="7"/>
        <v>高崎高等学校</v>
      </c>
    </row>
    <row r="99" spans="3:11" ht="24">
      <c r="C99" s="69" t="s">
        <v>1386</v>
      </c>
      <c r="D99" s="49">
        <f t="shared" si="6"/>
        <v>72</v>
      </c>
      <c r="E99" s="53">
        <f>IF(ISBLANK(VLOOKUP(C99,'一般・大学・高校・中学男子3000M'!$B$4:$G$204,5,0))," ",VLOOKUP(C99,'一般・大学・高校・中学男子3000M'!$B$4:$G$204,5,0))</f>
        <v>84482</v>
      </c>
      <c r="F99" s="53" t="str">
        <f>IF(ISBLANK(VLOOKUP(C99,'一般・大学・高校・中学男子3000M'!$B$4:$O$204,4,0))," ",VLOOKUP(C99,'一般・大学・高校・中学男子3000M'!$B$4:$O$204,4,0))</f>
        <v>札幌山の手高校</v>
      </c>
      <c r="H99" s="51">
        <v>96</v>
      </c>
      <c r="I99" s="51" t="str">
        <f aca="true" t="shared" si="8" ref="I99:I162">IF(ISBLANK($E$4)," ",INDEX($C$4:$C$348,MATCH(SMALL($D$4:$D$348,H99),$D$4:$D$348,0)))</f>
        <v>前原 眞吾</v>
      </c>
      <c r="J99" s="54">
        <f aca="true" t="shared" si="9" ref="J99:J162">INDEX($E$4:$E$348,MATCH(SMALL($D$4:$D$348,H99),$D$4:$D$348,0))</f>
        <v>85244</v>
      </c>
      <c r="K99" s="54" t="str">
        <f t="shared" si="7"/>
        <v>埼玉県警</v>
      </c>
    </row>
    <row r="100" spans="3:11" ht="24">
      <c r="C100" s="69" t="s">
        <v>431</v>
      </c>
      <c r="D100" s="49"/>
      <c r="E100" s="53"/>
      <c r="F100" s="53" t="str">
        <f>IF(ISBLANK(VLOOKUP(C100,'一般・大学・高校・中学男子3000M'!$B$4:$O$204,4,0))," ",VLOOKUP(C100,'一般・大学・高校・中学男子3000M'!$B$4:$O$204,4,0))</f>
        <v>東京国際大学</v>
      </c>
      <c r="H100" s="51">
        <v>97</v>
      </c>
      <c r="I100" s="51" t="str">
        <f t="shared" si="8"/>
        <v>小櫃　大輝</v>
      </c>
      <c r="J100" s="54">
        <f t="shared" si="9"/>
        <v>85259</v>
      </c>
      <c r="K100" s="54" t="str">
        <f t="shared" si="7"/>
        <v>花咲徳栄高校</v>
      </c>
    </row>
    <row r="101" spans="3:11" ht="24">
      <c r="C101" s="69" t="s">
        <v>1389</v>
      </c>
      <c r="D101" s="49">
        <f t="shared" si="6"/>
        <v>84</v>
      </c>
      <c r="E101" s="53">
        <f>IF(ISBLANK(VLOOKUP(C101,'一般・大学・高校・中学男子3000M'!$B$4:$G$204,5,0))," ",VLOOKUP(C101,'一般・大学・高校・中学男子3000M'!$B$4:$G$204,5,0))</f>
        <v>85005</v>
      </c>
      <c r="F101" s="53" t="str">
        <f>IF(ISBLANK(VLOOKUP(C101,'一般・大学・高校・中学男子3000M'!$B$4:$O$204,4,0))," ",VLOOKUP(C101,'一般・大学・高校・中学男子3000M'!$B$4:$O$204,4,0))</f>
        <v>日立工業高校</v>
      </c>
      <c r="H101" s="51">
        <v>98</v>
      </c>
      <c r="I101" s="51" t="str">
        <f t="shared" si="8"/>
        <v>大澤　翔</v>
      </c>
      <c r="J101" s="54">
        <f t="shared" si="9"/>
        <v>85267</v>
      </c>
      <c r="K101" s="54" t="str">
        <f t="shared" si="7"/>
        <v>東京国際大学</v>
      </c>
    </row>
    <row r="102" spans="3:11" ht="24">
      <c r="C102" s="65" t="s">
        <v>1391</v>
      </c>
      <c r="D102" s="49">
        <f t="shared" si="6"/>
        <v>106</v>
      </c>
      <c r="E102" s="53">
        <f>IF(ISBLANK(VLOOKUP(C102,'一般・大学・高校・中学男子3000M'!$B$4:$G$204,5,0))," ",VLOOKUP(C102,'一般・大学・高校・中学男子3000M'!$B$4:$G$204,5,0))</f>
        <v>85574</v>
      </c>
      <c r="F102" s="53" t="str">
        <f>IF(ISBLANK(VLOOKUP(C102,'一般・大学・高校・中学男子3000M'!$B$4:$O$204,4,0))," ",VLOOKUP(C102,'一般・大学・高校・中学男子3000M'!$B$4:$O$204,4,0))</f>
        <v>TEAM・K</v>
      </c>
      <c r="H102" s="51">
        <v>99</v>
      </c>
      <c r="I102" s="51" t="str">
        <f t="shared" si="8"/>
        <v>鈴木 大介</v>
      </c>
      <c r="J102" s="54">
        <f t="shared" si="9"/>
        <v>85321</v>
      </c>
      <c r="K102" s="54" t="str">
        <f t="shared" si="7"/>
        <v>佐野日大高校</v>
      </c>
    </row>
    <row r="103" spans="3:11" ht="24">
      <c r="C103" s="69" t="s">
        <v>1393</v>
      </c>
      <c r="D103" s="49">
        <f t="shared" si="6"/>
        <v>80</v>
      </c>
      <c r="E103" s="53">
        <f>IF(ISBLANK(VLOOKUP(C103,'一般・大学・高校・中学男子3000M'!$B$4:$G$204,5,0))," ",VLOOKUP(C103,'一般・大学・高校・中学男子3000M'!$B$4:$G$204,5,0))</f>
        <v>84789</v>
      </c>
      <c r="F103" s="53" t="str">
        <f>IF(ISBLANK(VLOOKUP(C103,'一般・大学・高校・中学男子3000M'!$B$4:$O$204,4,0))," ",VLOOKUP(C103,'一般・大学・高校・中学男子3000M'!$B$4:$O$204,4,0))</f>
        <v>平成国際大学</v>
      </c>
      <c r="H103" s="51">
        <v>100</v>
      </c>
      <c r="I103" s="51" t="str">
        <f t="shared" si="8"/>
        <v>関 稜汰</v>
      </c>
      <c r="J103" s="54">
        <f t="shared" si="9"/>
        <v>85402</v>
      </c>
      <c r="K103" s="54" t="str">
        <f t="shared" si="7"/>
        <v>上武大学</v>
      </c>
    </row>
    <row r="104" spans="3:11" ht="24">
      <c r="C104" s="69" t="s">
        <v>1395</v>
      </c>
      <c r="D104" s="49">
        <f t="shared" si="6"/>
        <v>23</v>
      </c>
      <c r="E104" s="53">
        <f>IF(ISBLANK(VLOOKUP(C104,'一般・大学・高校・中学男子3000M'!$B$4:$G$204,5,0))," ",VLOOKUP(C104,'一般・大学・高校・中学男子3000M'!$B$4:$G$204,5,0))</f>
        <v>82863</v>
      </c>
      <c r="F104" s="53" t="str">
        <f>IF(ISBLANK(VLOOKUP(C104,'一般・大学・高校・中学男子3000M'!$B$4:$O$204,4,0))," ",VLOOKUP(C104,'一般・大学・高校・中学男子3000M'!$B$4:$O$204,4,0))</f>
        <v>平成国際大学</v>
      </c>
      <c r="H104" s="51">
        <v>101</v>
      </c>
      <c r="I104" s="51" t="str">
        <f t="shared" si="8"/>
        <v>鹿嶋 基史</v>
      </c>
      <c r="J104" s="54">
        <f t="shared" si="9"/>
        <v>85418</v>
      </c>
      <c r="K104" s="54" t="str">
        <f t="shared" si="7"/>
        <v>平成国際大学</v>
      </c>
    </row>
    <row r="105" spans="3:11" ht="24">
      <c r="C105" s="65" t="s">
        <v>1397</v>
      </c>
      <c r="D105" s="49">
        <f t="shared" si="6"/>
        <v>107</v>
      </c>
      <c r="E105" s="53">
        <f>IF(ISBLANK(VLOOKUP(C105,'一般・大学・高校・中学男子3000M'!$B$4:$G$204,5,0))," ",VLOOKUP(C105,'一般・大学・高校・中学男子3000M'!$B$4:$G$204,5,0))</f>
        <v>85579</v>
      </c>
      <c r="F105" s="53" t="str">
        <f>IF(ISBLANK(VLOOKUP(C105,'一般・大学・高校・中学男子3000M'!$B$4:$O$204,4,0))," ",VLOOKUP(C105,'一般・大学・高校・中学男子3000M'!$B$4:$O$204,4,0))</f>
        <v>平成国際大学</v>
      </c>
      <c r="H105" s="51">
        <v>102</v>
      </c>
      <c r="I105" s="51" t="str">
        <f t="shared" si="8"/>
        <v>田中 龍冴</v>
      </c>
      <c r="J105" s="54">
        <f t="shared" si="9"/>
        <v>85443</v>
      </c>
      <c r="K105" s="54" t="str">
        <f t="shared" si="7"/>
        <v>佐野日大高校</v>
      </c>
    </row>
    <row r="106" spans="3:11" ht="24">
      <c r="C106" s="58" t="s">
        <v>1399</v>
      </c>
      <c r="D106" s="49">
        <f t="shared" si="6"/>
        <v>90</v>
      </c>
      <c r="E106" s="53">
        <f>IF(ISBLANK(VLOOKUP(C106,'一般・大学・高校・中学男子3000M'!$B$4:$G$204,5,0))," ",VLOOKUP(C106,'一般・大学・高校・中学男子3000M'!$B$4:$G$204,5,0))</f>
        <v>85099</v>
      </c>
      <c r="F106" s="53" t="str">
        <f>IF(ISBLANK(VLOOKUP(C106,'一般・大学・高校・中学男子3000M'!$B$4:$O$204,4,0))," ",VLOOKUP(C106,'一般・大学・高校・中学男子3000M'!$B$4:$O$204,4,0))</f>
        <v>平成国際大学</v>
      </c>
      <c r="H106" s="51">
        <v>103</v>
      </c>
      <c r="I106" s="51" t="str">
        <f t="shared" si="8"/>
        <v>梅田 聖史郎</v>
      </c>
      <c r="J106" s="54">
        <f t="shared" si="9"/>
        <v>85460</v>
      </c>
      <c r="K106" s="54" t="str">
        <f t="shared" si="7"/>
        <v>上武大学</v>
      </c>
    </row>
    <row r="107" spans="3:11" ht="24">
      <c r="C107" s="58" t="s">
        <v>1401</v>
      </c>
      <c r="D107" s="49">
        <f t="shared" si="6"/>
        <v>133</v>
      </c>
      <c r="E107" s="53">
        <f>IF(ISBLANK(VLOOKUP(C107,'一般・大学・高校・中学男子3000M'!$B$4:$G$204,5,0))," ",VLOOKUP(C107,'一般・大学・高校・中学男子3000M'!$B$4:$G$204,5,0))</f>
        <v>90077</v>
      </c>
      <c r="F107" s="53" t="str">
        <f>IF(ISBLANK(VLOOKUP(C107,'一般・大学・高校・中学男子3000M'!$B$4:$O$204,4,0))," ",VLOOKUP(C107,'一般・大学・高校・中学男子3000M'!$B$4:$O$204,4,0))</f>
        <v>平成国際大学</v>
      </c>
      <c r="H107" s="51">
        <v>104</v>
      </c>
      <c r="I107" s="51" t="str">
        <f t="shared" si="8"/>
        <v>木村 勇人</v>
      </c>
      <c r="J107" s="54">
        <f t="shared" si="9"/>
        <v>85519</v>
      </c>
      <c r="K107" s="54" t="str">
        <f t="shared" si="7"/>
        <v>平成国際大学</v>
      </c>
    </row>
    <row r="108" spans="3:11" ht="24">
      <c r="C108" s="58" t="s">
        <v>1403</v>
      </c>
      <c r="D108" s="49">
        <f t="shared" si="6"/>
        <v>149</v>
      </c>
      <c r="E108" s="53">
        <f>IF(ISBLANK(VLOOKUP(C108,'一般・大学・高校・中学男子3000M'!$B$4:$G$204,5,0))," ",VLOOKUP(C108,'一般・大学・高校・中学男子3000M'!$B$4:$G$204,5,0))</f>
        <v>90640</v>
      </c>
      <c r="F108" s="53" t="str">
        <f>IF(ISBLANK(VLOOKUP(C108,'一般・大学・高校・中学男子3000M'!$B$4:$O$204,4,0))," ",VLOOKUP(C108,'一般・大学・高校・中学男子3000M'!$B$4:$O$204,4,0))</f>
        <v>藤岡中央高校</v>
      </c>
      <c r="H108" s="51">
        <v>105</v>
      </c>
      <c r="I108" s="51" t="str">
        <f t="shared" si="8"/>
        <v>芳賀 直也</v>
      </c>
      <c r="J108" s="54">
        <f t="shared" si="9"/>
        <v>85550</v>
      </c>
      <c r="K108" s="54" t="str">
        <f t="shared" si="7"/>
        <v>埼玉県警</v>
      </c>
    </row>
    <row r="109" spans="3:11" ht="24">
      <c r="C109" s="58" t="s">
        <v>1404</v>
      </c>
      <c r="D109" s="49">
        <f t="shared" si="6"/>
        <v>197</v>
      </c>
      <c r="E109" s="53">
        <f>IF(ISBLANK(VLOOKUP(C109,'一般・大学・高校・中学男子3000M'!$B$4:$G$204,5,0))," ",VLOOKUP(C109,'一般・大学・高校・中学男子3000M'!$B$4:$G$204,5,0))</f>
        <v>92564</v>
      </c>
      <c r="F109" s="53" t="str">
        <f>IF(ISBLANK(VLOOKUP(C109,'一般・大学・高校・中学男子3000M'!$B$4:$O$204,4,0))," ",VLOOKUP(C109,'一般・大学・高校・中学男子3000M'!$B$4:$O$204,4,0))</f>
        <v>藤岡中央高校</v>
      </c>
      <c r="H109" s="51">
        <v>106</v>
      </c>
      <c r="I109" s="51" t="str">
        <f t="shared" si="8"/>
        <v>吉野　大和</v>
      </c>
      <c r="J109" s="54">
        <f t="shared" si="9"/>
        <v>85574</v>
      </c>
      <c r="K109" s="54" t="str">
        <f t="shared" si="7"/>
        <v>TEAM・K</v>
      </c>
    </row>
    <row r="110" spans="3:11" ht="24">
      <c r="C110" s="58" t="s">
        <v>1405</v>
      </c>
      <c r="D110" s="49">
        <f t="shared" si="6"/>
        <v>221</v>
      </c>
      <c r="E110" s="53">
        <f>IF(ISBLANK(VLOOKUP(C110,'一般・大学・高校・中学男子3000M'!$B$4:$G$204,5,0))," ",VLOOKUP(C110,'一般・大学・高校・中学男子3000M'!$B$4:$G$204,5,0))</f>
        <v>93795</v>
      </c>
      <c r="F110" s="53" t="str">
        <f>IF(ISBLANK(VLOOKUP(C110,'一般・大学・高校・中学男子3000M'!$B$4:$O$204,4,0))," ",VLOOKUP(C110,'一般・大学・高校・中学男子3000M'!$B$4:$O$204,4,0))</f>
        <v>藤岡中央高校</v>
      </c>
      <c r="H110" s="51">
        <v>107</v>
      </c>
      <c r="I110" s="51" t="str">
        <f t="shared" si="8"/>
        <v>石黒 翔</v>
      </c>
      <c r="J110" s="54">
        <f t="shared" si="9"/>
        <v>85579</v>
      </c>
      <c r="K110" s="54" t="str">
        <f t="shared" si="7"/>
        <v>平成国際大学</v>
      </c>
    </row>
    <row r="111" spans="3:11" ht="24">
      <c r="C111" s="58" t="s">
        <v>1407</v>
      </c>
      <c r="D111" s="49">
        <f t="shared" si="6"/>
        <v>118</v>
      </c>
      <c r="E111" s="53">
        <f>IF(ISBLANK(VLOOKUP(C111,'一般・大学・高校・中学男子3000M'!$B$4:$G$204,5,0))," ",VLOOKUP(C111,'一般・大学・高校・中学男子3000M'!$B$4:$G$204,5,0))</f>
        <v>85786</v>
      </c>
      <c r="F111" s="53" t="str">
        <f>IF(ISBLANK(VLOOKUP(C111,'一般・大学・高校・中学男子3000M'!$B$4:$O$204,4,0))," ",VLOOKUP(C111,'一般・大学・高校・中学男子3000M'!$B$4:$O$204,4,0))</f>
        <v>高崎高等学校</v>
      </c>
      <c r="H111" s="51">
        <v>108</v>
      </c>
      <c r="I111" s="51" t="str">
        <f t="shared" si="8"/>
        <v>堀口 翔太</v>
      </c>
      <c r="J111" s="54">
        <f t="shared" si="9"/>
        <v>85580</v>
      </c>
      <c r="K111" s="54" t="str">
        <f t="shared" si="7"/>
        <v>藤岡中央高校</v>
      </c>
    </row>
    <row r="112" spans="3:11" ht="24">
      <c r="C112" s="58" t="s">
        <v>1408</v>
      </c>
      <c r="D112" s="49">
        <f t="shared" si="6"/>
        <v>95</v>
      </c>
      <c r="E112" s="53">
        <f>IF(ISBLANK(VLOOKUP(C112,'一般・大学・高校・中学男子3000M'!$B$4:$G$204,5,0))," ",VLOOKUP(C112,'一般・大学・高校・中学男子3000M'!$B$4:$G$204,5,0))</f>
        <v>85198</v>
      </c>
      <c r="F112" s="53" t="str">
        <f>IF(ISBLANK(VLOOKUP(C112,'一般・大学・高校・中学男子3000M'!$B$4:$O$204,4,0))," ",VLOOKUP(C112,'一般・大学・高校・中学男子3000M'!$B$4:$O$204,4,0))</f>
        <v>高崎高等学校</v>
      </c>
      <c r="H112" s="51">
        <v>109</v>
      </c>
      <c r="I112" s="51" t="str">
        <f t="shared" si="8"/>
        <v>渋谷　直輝</v>
      </c>
      <c r="J112" s="54">
        <f t="shared" si="9"/>
        <v>85628</v>
      </c>
      <c r="K112" s="54" t="str">
        <f t="shared" si="7"/>
        <v>育英高校</v>
      </c>
    </row>
    <row r="113" spans="3:11" ht="24">
      <c r="C113" s="58" t="s">
        <v>1409</v>
      </c>
      <c r="D113" s="49">
        <f t="shared" si="6"/>
        <v>86</v>
      </c>
      <c r="E113" s="53">
        <f>IF(ISBLANK(VLOOKUP(C113,'一般・大学・高校・中学男子3000M'!$B$4:$G$204,5,0))," ",VLOOKUP(C113,'一般・大学・高校・中学男子3000M'!$B$4:$G$204,5,0))</f>
        <v>85037</v>
      </c>
      <c r="F113" s="53" t="str">
        <f>IF(ISBLANK(VLOOKUP(C113,'一般・大学・高校・中学男子3000M'!$B$4:$O$204,4,0))," ",VLOOKUP(C113,'一般・大学・高校・中学男子3000M'!$B$4:$O$204,4,0))</f>
        <v>仙台育英学園高校</v>
      </c>
      <c r="H113" s="51">
        <v>110</v>
      </c>
      <c r="I113" s="51" t="str">
        <f t="shared" si="8"/>
        <v>長谷川　洸貴</v>
      </c>
      <c r="J113" s="54">
        <f t="shared" si="9"/>
        <v>85643</v>
      </c>
      <c r="K113" s="54" t="str">
        <f t="shared" si="7"/>
        <v>花咲徳栄高校</v>
      </c>
    </row>
    <row r="114" spans="3:11" ht="24">
      <c r="C114" s="58" t="s">
        <v>1411</v>
      </c>
      <c r="D114" s="49">
        <f t="shared" si="6"/>
        <v>152</v>
      </c>
      <c r="E114" s="53">
        <f>IF(ISBLANK(VLOOKUP(C114,'一般・大学・高校・中学男子3000M'!$B$4:$G$204,5,0))," ",VLOOKUP(C114,'一般・大学・高校・中学男子3000M'!$B$4:$G$204,5,0))</f>
        <v>90732</v>
      </c>
      <c r="F114" s="53" t="str">
        <f>IF(ISBLANK(VLOOKUP(C114,'一般・大学・高校・中学男子3000M'!$B$4:$O$204,4,0))," ",VLOOKUP(C114,'一般・大学・高校・中学男子3000M'!$B$4:$O$204,4,0))</f>
        <v>仙台育英学園高校</v>
      </c>
      <c r="H114" s="51">
        <v>111</v>
      </c>
      <c r="I114" s="51" t="str">
        <f t="shared" si="8"/>
        <v>太田　元紀</v>
      </c>
      <c r="J114" s="54">
        <f t="shared" si="9"/>
        <v>85653</v>
      </c>
      <c r="K114" s="54" t="str">
        <f t="shared" si="7"/>
        <v>東京国際大学</v>
      </c>
    </row>
    <row r="115" spans="3:11" ht="24">
      <c r="C115" s="91" t="s">
        <v>1413</v>
      </c>
      <c r="D115" s="49">
        <f t="shared" si="6"/>
        <v>132</v>
      </c>
      <c r="E115" s="53">
        <f>IF(ISBLANK(VLOOKUP(C115,'一般・大学・高校・中学男子3000M'!$B$4:$G$204,5,0))," ",VLOOKUP(C115,'一般・大学・高校・中学男子3000M'!$B$4:$G$204,5,0))</f>
        <v>90076</v>
      </c>
      <c r="F115" s="53" t="str">
        <f>IF(ISBLANK(VLOOKUP(C115,'一般・大学・高校・中学男子3000M'!$B$4:$O$204,4,0))," ",VLOOKUP(C115,'一般・大学・高校・中学男子3000M'!$B$4:$O$204,4,0))</f>
        <v>西武台千葉高校</v>
      </c>
      <c r="H115" s="51">
        <v>112</v>
      </c>
      <c r="I115" s="51" t="str">
        <f t="shared" si="8"/>
        <v>原嶋 健史</v>
      </c>
      <c r="J115" s="54">
        <f t="shared" si="9"/>
        <v>85688</v>
      </c>
      <c r="K115" s="54" t="str">
        <f t="shared" si="7"/>
        <v>上武大学</v>
      </c>
    </row>
    <row r="116" spans="3:11" ht="24">
      <c r="C116" s="65" t="s">
        <v>1415</v>
      </c>
      <c r="D116" s="49">
        <f t="shared" si="6"/>
        <v>178</v>
      </c>
      <c r="E116" s="53">
        <f>IF(ISBLANK(VLOOKUP(C116,'一般・大学・高校・中学男子3000M'!$B$4:$G$204,5,0))," ",VLOOKUP(C116,'一般・大学・高校・中学男子3000M'!$B$4:$G$204,5,0))</f>
        <v>91841</v>
      </c>
      <c r="F116" s="53" t="str">
        <f>IF(ISBLANK(VLOOKUP(C116,'一般・大学・高校・中学男子3000M'!$B$4:$O$204,4,0))," ",VLOOKUP(C116,'一般・大学・高校・中学男子3000M'!$B$4:$O$204,4,0))</f>
        <v>西武台千葉高校</v>
      </c>
      <c r="H116" s="51">
        <v>113</v>
      </c>
      <c r="I116" s="51" t="str">
        <f t="shared" si="8"/>
        <v>佐々木  遼太</v>
      </c>
      <c r="J116" s="54">
        <f t="shared" si="9"/>
        <v>85707</v>
      </c>
      <c r="K116" s="54" t="str">
        <f t="shared" si="7"/>
        <v>館林高校</v>
      </c>
    </row>
    <row r="117" spans="3:11" ht="24">
      <c r="C117" s="65" t="s">
        <v>439</v>
      </c>
      <c r="D117" s="49">
        <f t="shared" si="6"/>
        <v>55</v>
      </c>
      <c r="E117" s="53">
        <f>IF(ISBLANK(VLOOKUP(C117,'一般・大学・高校・中学男子3000M'!$B$4:$G$204,5,0))," ",VLOOKUP(C117,'一般・大学・高校・中学男子3000M'!$B$4:$G$204,5,0))</f>
        <v>84024</v>
      </c>
      <c r="F117" s="53" t="str">
        <f>IF(ISBLANK(VLOOKUP(C117,'一般・大学・高校・中学男子3000M'!$B$4:$O$204,4,0))," ",VLOOKUP(C117,'一般・大学・高校・中学男子3000M'!$B$4:$O$204,4,0))</f>
        <v>上武大学</v>
      </c>
      <c r="H117" s="51">
        <v>114</v>
      </c>
      <c r="I117" s="51" t="str">
        <f t="shared" si="8"/>
        <v>廣谷 将太</v>
      </c>
      <c r="J117" s="54">
        <f t="shared" si="9"/>
        <v>85729</v>
      </c>
      <c r="K117" s="54" t="str">
        <f t="shared" si="7"/>
        <v>上武大学</v>
      </c>
    </row>
    <row r="118" spans="3:11" ht="24">
      <c r="C118" s="65" t="s">
        <v>405</v>
      </c>
      <c r="D118" s="49">
        <f t="shared" si="6"/>
        <v>112</v>
      </c>
      <c r="E118" s="53">
        <f>IF(ISBLANK(VLOOKUP(C118,'一般・大学・高校・中学男子3000M'!$B$4:$G$204,5,0))," ",VLOOKUP(C118,'一般・大学・高校・中学男子3000M'!$B$4:$G$204,5,0))</f>
        <v>85688</v>
      </c>
      <c r="F118" s="53" t="str">
        <f>IF(ISBLANK(VLOOKUP(C118,'一般・大学・高校・中学男子3000M'!$B$4:$O$204,4,0))," ",VLOOKUP(C118,'一般・大学・高校・中学男子3000M'!$B$4:$O$204,4,0))</f>
        <v>上武大学</v>
      </c>
      <c r="H118" s="51">
        <v>115</v>
      </c>
      <c r="I118" s="51" t="str">
        <f t="shared" si="8"/>
        <v>孝田 岳</v>
      </c>
      <c r="J118" s="54">
        <f t="shared" si="9"/>
        <v>85748</v>
      </c>
      <c r="K118" s="54" t="str">
        <f t="shared" si="7"/>
        <v>大塚高校</v>
      </c>
    </row>
    <row r="119" spans="3:11" ht="24">
      <c r="C119" s="65" t="s">
        <v>441</v>
      </c>
      <c r="D119" s="49">
        <f t="shared" si="6"/>
        <v>74</v>
      </c>
      <c r="E119" s="53">
        <f>IF(ISBLANK(VLOOKUP(C119,'一般・大学・高校・中学男子3000M'!$B$4:$G$204,5,0))," ",VLOOKUP(C119,'一般・大学・高校・中学男子3000M'!$B$4:$G$204,5,0))</f>
        <v>84554</v>
      </c>
      <c r="F119" s="53" t="str">
        <f>IF(ISBLANK(VLOOKUP(C119,'一般・大学・高校・中学男子3000M'!$B$4:$O$204,4,0))," ",VLOOKUP(C119,'一般・大学・高校・中学男子3000M'!$B$4:$O$204,4,0))</f>
        <v>上武大学</v>
      </c>
      <c r="H119" s="51">
        <v>116</v>
      </c>
      <c r="I119" s="51" t="str">
        <f t="shared" si="8"/>
        <v>小原 大地</v>
      </c>
      <c r="J119" s="54">
        <f t="shared" si="9"/>
        <v>85757</v>
      </c>
      <c r="K119" s="54" t="str">
        <f t="shared" si="7"/>
        <v>平成国際大学</v>
      </c>
    </row>
    <row r="120" spans="3:11" ht="24">
      <c r="C120" s="65" t="s">
        <v>1417</v>
      </c>
      <c r="D120" s="49">
        <f t="shared" si="6"/>
        <v>49</v>
      </c>
      <c r="E120" s="53">
        <f>IF(ISBLANK(VLOOKUP(C120,'一般・大学・高校・中学男子3000M'!$B$4:$G$204,5,0))," ",VLOOKUP(C120,'一般・大学・高校・中学男子3000M'!$B$4:$G$204,5,0))</f>
        <v>83845</v>
      </c>
      <c r="F120" s="53" t="str">
        <f>IF(ISBLANK(VLOOKUP(C120,'一般・大学・高校・中学男子3000M'!$B$4:$O$204,4,0))," ",VLOOKUP(C120,'一般・大学・高校・中学男子3000M'!$B$4:$O$204,4,0))</f>
        <v>上武大学</v>
      </c>
      <c r="H120" s="51">
        <v>117</v>
      </c>
      <c r="I120" s="51" t="str">
        <f t="shared" si="8"/>
        <v>塚越 隆稔</v>
      </c>
      <c r="J120" s="54">
        <f t="shared" si="9"/>
        <v>85760</v>
      </c>
      <c r="K120" s="54" t="str">
        <f t="shared" si="7"/>
        <v>上武大学</v>
      </c>
    </row>
    <row r="121" spans="3:11" ht="24">
      <c r="C121" s="69" t="s">
        <v>1418</v>
      </c>
      <c r="D121" s="49">
        <f t="shared" si="6"/>
        <v>114</v>
      </c>
      <c r="E121" s="53">
        <f>IF(ISBLANK(VLOOKUP(C121,'一般・大学・高校・中学男子3000M'!$B$4:$G$204,5,0))," ",VLOOKUP(C121,'一般・大学・高校・中学男子3000M'!$B$4:$G$204,5,0))</f>
        <v>85729</v>
      </c>
      <c r="F121" s="53" t="str">
        <f>IF(ISBLANK(VLOOKUP(C121,'一般・大学・高校・中学男子3000M'!$B$4:$O$204,4,0))," ",VLOOKUP(C121,'一般・大学・高校・中学男子3000M'!$B$4:$O$204,4,0))</f>
        <v>上武大学</v>
      </c>
      <c r="H121" s="51">
        <v>118</v>
      </c>
      <c r="I121" s="51" t="str">
        <f t="shared" si="8"/>
        <v>金子　哲佳</v>
      </c>
      <c r="J121" s="54">
        <f t="shared" si="9"/>
        <v>85786</v>
      </c>
      <c r="K121" s="54" t="str">
        <f t="shared" si="7"/>
        <v>高崎高等学校</v>
      </c>
    </row>
    <row r="122" spans="3:11" ht="24">
      <c r="C122" s="81" t="s">
        <v>403</v>
      </c>
      <c r="D122" s="49">
        <f t="shared" si="6"/>
        <v>81</v>
      </c>
      <c r="E122" s="53">
        <f>IF(ISBLANK(VLOOKUP(C122,'一般・大学・高校・中学男子3000M'!$B$4:$G$204,5,0))," ",VLOOKUP(C122,'一般・大学・高校・中学男子3000M'!$B$4:$G$204,5,0))</f>
        <v>84853</v>
      </c>
      <c r="F122" s="53" t="str">
        <f>IF(ISBLANK(VLOOKUP(C122,'一般・大学・高校・中学男子3000M'!$B$4:$O$204,4,0))," ",VLOOKUP(C122,'一般・大学・高校・中学男子3000M'!$B$4:$O$204,4,0))</f>
        <v>上武大学</v>
      </c>
      <c r="H122" s="51">
        <v>119</v>
      </c>
      <c r="I122" s="51" t="str">
        <f t="shared" si="8"/>
        <v>渡辺 敦也</v>
      </c>
      <c r="J122" s="54">
        <f t="shared" si="9"/>
        <v>85811</v>
      </c>
      <c r="K122" s="54" t="str">
        <f t="shared" si="7"/>
        <v>上武大学</v>
      </c>
    </row>
    <row r="123" spans="3:11" ht="24">
      <c r="C123" s="81" t="s">
        <v>1419</v>
      </c>
      <c r="D123" s="49">
        <f t="shared" si="6"/>
        <v>68</v>
      </c>
      <c r="E123" s="53">
        <f>IF(ISBLANK(VLOOKUP(C123,'一般・大学・高校・中学男子3000M'!$B$4:$G$204,5,0))," ",VLOOKUP(C123,'一般・大学・高校・中学男子3000M'!$B$4:$G$204,5,0))</f>
        <v>84399</v>
      </c>
      <c r="F123" s="53" t="str">
        <f>IF(ISBLANK(VLOOKUP(C123,'一般・大学・高校・中学男子3000M'!$B$4:$O$204,4,0))," ",VLOOKUP(C123,'一般・大学・高校・中学男子3000M'!$B$4:$O$204,4,0))</f>
        <v>上武大学</v>
      </c>
      <c r="H123" s="51">
        <v>120</v>
      </c>
      <c r="I123" s="51" t="str">
        <f t="shared" si="8"/>
        <v>柴田　凌</v>
      </c>
      <c r="J123" s="54">
        <f t="shared" si="9"/>
        <v>85823</v>
      </c>
      <c r="K123" s="54" t="str">
        <f t="shared" si="7"/>
        <v>東京国際大学</v>
      </c>
    </row>
    <row r="124" spans="3:11" ht="24">
      <c r="C124" s="81" t="s">
        <v>1420</v>
      </c>
      <c r="D124" s="49">
        <f t="shared" si="6"/>
        <v>103</v>
      </c>
      <c r="E124" s="53">
        <f>IF(ISBLANK(VLOOKUP(C124,'一般・大学・高校・中学男子3000M'!$B$4:$G$204,5,0))," ",VLOOKUP(C124,'一般・大学・高校・中学男子3000M'!$B$4:$G$204,5,0))</f>
        <v>85460</v>
      </c>
      <c r="F124" s="53" t="str">
        <f>IF(ISBLANK(VLOOKUP(C124,'一般・大学・高校・中学男子3000M'!$B$4:$O$204,4,0))," ",VLOOKUP(C124,'一般・大学・高校・中学男子3000M'!$B$4:$O$204,4,0))</f>
        <v>上武大学</v>
      </c>
      <c r="H124" s="51">
        <v>121</v>
      </c>
      <c r="I124" s="51" t="str">
        <f t="shared" si="8"/>
        <v>田中 凜太朗</v>
      </c>
      <c r="J124" s="54">
        <f t="shared" si="9"/>
        <v>85877</v>
      </c>
      <c r="K124" s="54" t="str">
        <f t="shared" si="7"/>
        <v>柏日体高校</v>
      </c>
    </row>
    <row r="125" spans="3:11" ht="24">
      <c r="C125" s="81" t="s">
        <v>1422</v>
      </c>
      <c r="D125" s="49">
        <f t="shared" si="6"/>
        <v>105</v>
      </c>
      <c r="E125" s="53">
        <f>IF(ISBLANK(VLOOKUP(C125,'一般・大学・高校・中学男子3000M'!$B$4:$G$204,5,0))," ",VLOOKUP(C125,'一般・大学・高校・中学男子3000M'!$B$4:$G$204,5,0))</f>
        <v>85550</v>
      </c>
      <c r="F125" s="53" t="str">
        <f>IF(ISBLANK(VLOOKUP(C125,'一般・大学・高校・中学男子3000M'!$B$4:$O$204,4,0))," ",VLOOKUP(C125,'一般・大学・高校・中学男子3000M'!$B$4:$O$204,4,0))</f>
        <v>埼玉県警</v>
      </c>
      <c r="H125" s="51">
        <v>122</v>
      </c>
      <c r="I125" s="51" t="str">
        <f t="shared" si="8"/>
        <v>奈良　郁敬</v>
      </c>
      <c r="J125" s="54">
        <f t="shared" si="9"/>
        <v>85881</v>
      </c>
      <c r="K125" s="54" t="str">
        <f t="shared" si="7"/>
        <v>育英高校</v>
      </c>
    </row>
    <row r="126" spans="3:11" ht="24">
      <c r="C126" s="81" t="s">
        <v>1425</v>
      </c>
      <c r="D126" s="49">
        <f t="shared" si="6"/>
        <v>96</v>
      </c>
      <c r="E126" s="53">
        <f>IF(ISBLANK(VLOOKUP(C126,'一般・大学・高校・中学男子3000M'!$B$4:$G$204,5,0))," ",VLOOKUP(C126,'一般・大学・高校・中学男子3000M'!$B$4:$G$204,5,0))</f>
        <v>85244</v>
      </c>
      <c r="F126" s="53" t="str">
        <f>IF(ISBLANK(VLOOKUP(C126,'一般・大学・高校・中学男子3000M'!$B$4:$O$204,4,0))," ",VLOOKUP(C126,'一般・大学・高校・中学男子3000M'!$B$4:$O$204,4,0))</f>
        <v>埼玉県警</v>
      </c>
      <c r="H126" s="51">
        <v>123</v>
      </c>
      <c r="I126" s="51" t="str">
        <f t="shared" si="8"/>
        <v>小林　怜未</v>
      </c>
      <c r="J126" s="54">
        <f t="shared" si="9"/>
        <v>85892</v>
      </c>
      <c r="K126" s="54" t="str">
        <f t="shared" si="7"/>
        <v>育英高校</v>
      </c>
    </row>
    <row r="127" spans="3:11" ht="24">
      <c r="C127" s="81" t="s">
        <v>1427</v>
      </c>
      <c r="D127" s="49">
        <f t="shared" si="6"/>
        <v>87</v>
      </c>
      <c r="E127" s="53">
        <f>IF(ISBLANK(VLOOKUP(C127,'一般・大学・高校・中学男子3000M'!$B$4:$G$204,5,0))," ",VLOOKUP(C127,'一般・大学・高校・中学男子3000M'!$B$4:$G$204,5,0))</f>
        <v>85040</v>
      </c>
      <c r="F127" s="53" t="str">
        <f>IF(ISBLANK(VLOOKUP(C127,'一般・大学・高校・中学男子3000M'!$B$4:$O$204,4,0))," ",VLOOKUP(C127,'一般・大学・高校・中学男子3000M'!$B$4:$O$204,4,0))</f>
        <v>今治北高校</v>
      </c>
      <c r="H127" s="51">
        <v>124</v>
      </c>
      <c r="I127" s="51" t="str">
        <f t="shared" si="8"/>
        <v>新井　遼平</v>
      </c>
      <c r="J127" s="54">
        <f t="shared" si="9"/>
        <v>85901</v>
      </c>
      <c r="K127" s="54" t="str">
        <f t="shared" si="7"/>
        <v>育英高校</v>
      </c>
    </row>
    <row r="128" spans="3:11" ht="24">
      <c r="C128" s="91" t="s">
        <v>256</v>
      </c>
      <c r="D128" s="49">
        <f t="shared" si="6"/>
        <v>82</v>
      </c>
      <c r="E128" s="53">
        <f>IF(ISBLANK(VLOOKUP(C128,'一般・大学・高校・中学男子3000M'!$B$4:$G$204,5,0))," ",VLOOKUP(C128,'一般・大学・高校・中学男子3000M'!$B$4:$G$204,5,0))</f>
        <v>84975</v>
      </c>
      <c r="F128" s="53" t="str">
        <f>IF(ISBLANK(VLOOKUP(C128,'一般・大学・高校・中学男子3000M'!$B$4:$O$204,4,0))," ",VLOOKUP(C128,'一般・大学・高校・中学男子3000M'!$B$4:$O$204,4,0))</f>
        <v>健大高崎高</v>
      </c>
      <c r="H128" s="51">
        <v>125</v>
      </c>
      <c r="I128" s="51" t="str">
        <f t="shared" si="8"/>
        <v>吉田　皓紀　</v>
      </c>
      <c r="J128" s="54">
        <f t="shared" si="9"/>
        <v>85908</v>
      </c>
      <c r="K128" s="54" t="str">
        <f t="shared" si="7"/>
        <v>花咲徳栄高校</v>
      </c>
    </row>
    <row r="129" spans="3:11" ht="24">
      <c r="C129" s="84" t="s">
        <v>1483</v>
      </c>
      <c r="D129" s="49">
        <f t="shared" si="6"/>
        <v>64</v>
      </c>
      <c r="E129" s="53">
        <f>IF(ISBLANK(VLOOKUP(C129,'一般・大学・高校・中学男子3000M'!$B$4:$G$204,5,0))," ",VLOOKUP(C129,'一般・大学・高校・中学男子3000M'!$B$4:$G$204,5,0))</f>
        <v>84299</v>
      </c>
      <c r="F129" s="53" t="str">
        <f>IF(ISBLANK(VLOOKUP(C129,'一般・大学・高校・中学男子3000M'!$B$4:$O$204,4,0))," ",VLOOKUP(C129,'一般・大学・高校・中学男子3000M'!$B$4:$O$204,4,0))</f>
        <v>佐野日大高校</v>
      </c>
      <c r="H129" s="51">
        <v>126</v>
      </c>
      <c r="I129" s="51" t="str">
        <f t="shared" si="8"/>
        <v>加藤 冴基</v>
      </c>
      <c r="J129" s="54">
        <f t="shared" si="9"/>
        <v>85941</v>
      </c>
      <c r="K129" s="54" t="str">
        <f t="shared" si="7"/>
        <v>柏日体高校</v>
      </c>
    </row>
    <row r="130" spans="3:11" ht="24">
      <c r="C130" s="69" t="s">
        <v>1485</v>
      </c>
      <c r="D130" s="49">
        <f t="shared" si="6"/>
        <v>92</v>
      </c>
      <c r="E130" s="53">
        <f>IF(ISBLANK(VLOOKUP(C130,'一般・大学・高校・中学男子3000M'!$B$4:$G$204,5,0))," ",VLOOKUP(C130,'一般・大学・高校・中学男子3000M'!$B$4:$G$204,5,0))</f>
        <v>85151</v>
      </c>
      <c r="F130" s="53" t="str">
        <f>IF(ISBLANK(VLOOKUP(C130,'一般・大学・高校・中学男子3000M'!$B$4:$O$204,4,0))," ",VLOOKUP(C130,'一般・大学・高校・中学男子3000M'!$B$4:$O$204,4,0))</f>
        <v>佐野日大高校</v>
      </c>
      <c r="H130" s="51">
        <v>127</v>
      </c>
      <c r="I130" s="51" t="str">
        <f t="shared" si="8"/>
        <v>宮崎 佑喜</v>
      </c>
      <c r="J130" s="54">
        <f t="shared" si="9"/>
        <v>85951</v>
      </c>
      <c r="K130" s="54" t="str">
        <f t="shared" si="7"/>
        <v>佐野日大高校</v>
      </c>
    </row>
    <row r="131" spans="3:11" ht="24">
      <c r="C131" s="58" t="s">
        <v>1487</v>
      </c>
      <c r="D131" s="49">
        <f t="shared" si="6"/>
        <v>99</v>
      </c>
      <c r="E131" s="53">
        <f>IF(ISBLANK(VLOOKUP(C131,'一般・大学・高校・中学男子3000M'!$B$4:$G$204,5,0))," ",VLOOKUP(C131,'一般・大学・高校・中学男子3000M'!$B$4:$G$204,5,0))</f>
        <v>85321</v>
      </c>
      <c r="F131" s="53" t="str">
        <f>IF(ISBLANK(VLOOKUP(C131,'一般・大学・高校・中学男子3000M'!$B$4:$O$204,4,0))," ",VLOOKUP(C131,'一般・大学・高校・中学男子3000M'!$B$4:$O$204,4,0))</f>
        <v>佐野日大高校</v>
      </c>
      <c r="H131" s="51">
        <v>128</v>
      </c>
      <c r="I131" s="51" t="str">
        <f t="shared" si="8"/>
        <v>鈴木　昌平</v>
      </c>
      <c r="J131" s="54">
        <f t="shared" si="9"/>
        <v>85967</v>
      </c>
      <c r="K131" s="54" t="str">
        <f t="shared" si="7"/>
        <v>育英高校</v>
      </c>
    </row>
    <row r="132" spans="3:11" ht="24">
      <c r="C132" s="58" t="s">
        <v>1489</v>
      </c>
      <c r="D132" s="49">
        <f aca="true" t="shared" si="10" ref="D132:D195">IF(ISTEXT(E132)," ",RANK(E132,$E$4:$E$348,1))</f>
        <v>147</v>
      </c>
      <c r="E132" s="53">
        <f>IF(ISBLANK(VLOOKUP(C132,'一般・大学・高校・中学男子3000M'!$B$4:$G$204,5,0))," ",VLOOKUP(C132,'一般・大学・高校・中学男子3000M'!$B$4:$G$204,5,0))</f>
        <v>90518</v>
      </c>
      <c r="F132" s="53" t="str">
        <f>IF(ISBLANK(VLOOKUP(C132,'一般・大学・高校・中学男子3000M'!$B$4:$O$204,4,0))," ",VLOOKUP(C132,'一般・大学・高校・中学男子3000M'!$B$4:$O$204,4,0))</f>
        <v>佐野日大高校</v>
      </c>
      <c r="H132" s="51">
        <v>129</v>
      </c>
      <c r="I132" s="51" t="str">
        <f t="shared" si="8"/>
        <v>岡野　文哉</v>
      </c>
      <c r="J132" s="54">
        <f t="shared" si="9"/>
        <v>85992</v>
      </c>
      <c r="K132" s="54" t="str">
        <f t="shared" si="7"/>
        <v>花咲徳栄高校</v>
      </c>
    </row>
    <row r="133" spans="3:11" ht="24">
      <c r="C133" s="58" t="s">
        <v>1491</v>
      </c>
      <c r="D133" s="49">
        <f t="shared" si="10"/>
        <v>57</v>
      </c>
      <c r="E133" s="53">
        <f>IF(ISBLANK(VLOOKUP(C133,'一般・大学・高校・中学男子3000M'!$B$4:$G$204,5,0))," ",VLOOKUP(C133,'一般・大学・高校・中学男子3000M'!$B$4:$G$204,5,0))</f>
        <v>84104</v>
      </c>
      <c r="F133" s="53" t="str">
        <f>IF(ISBLANK(VLOOKUP(C133,'一般・大学・高校・中学男子3000M'!$B$4:$O$204,4,0))," ",VLOOKUP(C133,'一般・大学・高校・中学男子3000M'!$B$4:$O$204,4,0))</f>
        <v>健大高崎高</v>
      </c>
      <c r="H133" s="51">
        <v>130</v>
      </c>
      <c r="I133" s="51" t="str">
        <f t="shared" si="8"/>
        <v>藤川勝永</v>
      </c>
      <c r="J133" s="54">
        <f t="shared" si="9"/>
        <v>90038</v>
      </c>
      <c r="K133" s="54" t="str">
        <f aca="true" t="shared" si="11" ref="K133:K196">INDEX($F$4:$F$348,MATCH(SMALL($D$4:$D$348,H133),$D$4:$D$348,0))</f>
        <v>水戸工業高校</v>
      </c>
    </row>
    <row r="134" spans="3:11" ht="24">
      <c r="C134" s="65" t="s">
        <v>1492</v>
      </c>
      <c r="D134" s="49">
        <f t="shared" si="10"/>
        <v>174</v>
      </c>
      <c r="E134" s="53">
        <f>IF(ISBLANK(VLOOKUP(C134,'一般・大学・高校・中学男子3000M'!$B$4:$G$204,5,0))," ",VLOOKUP(C134,'一般・大学・高校・中学男子3000M'!$B$4:$G$204,5,0))</f>
        <v>91610</v>
      </c>
      <c r="F134" s="53" t="str">
        <f>IF(ISBLANK(VLOOKUP(C134,'一般・大学・高校・中学男子3000M'!$B$4:$O$204,4,0))," ",VLOOKUP(C134,'一般・大学・高校・中学男子3000M'!$B$4:$O$204,4,0))</f>
        <v>柏日体高校</v>
      </c>
      <c r="H134" s="51">
        <v>131</v>
      </c>
      <c r="I134" s="51" t="str">
        <f t="shared" si="8"/>
        <v>竹内　嵩人</v>
      </c>
      <c r="J134" s="54">
        <f t="shared" si="9"/>
        <v>90064</v>
      </c>
      <c r="K134" s="54" t="str">
        <f t="shared" si="11"/>
        <v>伊勢崎商業</v>
      </c>
    </row>
    <row r="135" spans="3:11" ht="24">
      <c r="C135" s="58" t="s">
        <v>1494</v>
      </c>
      <c r="D135" s="49">
        <f t="shared" si="10"/>
        <v>148</v>
      </c>
      <c r="E135" s="53">
        <f>IF(ISBLANK(VLOOKUP(C135,'一般・大学・高校・中学男子3000M'!$B$4:$G$204,5,0))," ",VLOOKUP(C135,'一般・大学・高校・中学男子3000M'!$B$4:$G$204,5,0))</f>
        <v>90619</v>
      </c>
      <c r="F135" s="53" t="str">
        <f>IF(ISBLANK(VLOOKUP(C135,'一般・大学・高校・中学男子3000M'!$B$4:$O$204,4,0))," ",VLOOKUP(C135,'一般・大学・高校・中学男子3000M'!$B$4:$O$204,4,0))</f>
        <v>柏日体高校</v>
      </c>
      <c r="H135" s="51">
        <v>132</v>
      </c>
      <c r="I135" s="51" t="str">
        <f t="shared" si="8"/>
        <v>椎名 勇介</v>
      </c>
      <c r="J135" s="54">
        <f t="shared" si="9"/>
        <v>90076</v>
      </c>
      <c r="K135" s="54" t="str">
        <f t="shared" si="11"/>
        <v>西武台千葉高校</v>
      </c>
    </row>
    <row r="136" spans="3:11" ht="24">
      <c r="C136" s="65" t="s">
        <v>1496</v>
      </c>
      <c r="D136" s="49">
        <f t="shared" si="10"/>
        <v>32</v>
      </c>
      <c r="E136" s="53">
        <f>IF(ISBLANK(VLOOKUP(C136,'一般・大学・高校・中学男子3000M'!$B$4:$G$204,5,0))," ",VLOOKUP(C136,'一般・大学・高校・中学男子3000M'!$B$4:$G$204,5,0))</f>
        <v>83275</v>
      </c>
      <c r="F136" s="53" t="str">
        <f>IF(ISBLANK(VLOOKUP(C136,'一般・大学・高校・中学男子3000M'!$B$4:$O$204,4,0))," ",VLOOKUP(C136,'一般・大学・高校・中学男子3000M'!$B$4:$O$204,4,0))</f>
        <v>伊勢崎商業</v>
      </c>
      <c r="H136" s="51">
        <v>133</v>
      </c>
      <c r="I136" s="51" t="str">
        <f t="shared" si="8"/>
        <v>篠崎 稜汰</v>
      </c>
      <c r="J136" s="54">
        <f t="shared" si="9"/>
        <v>90077</v>
      </c>
      <c r="K136" s="54" t="str">
        <f t="shared" si="11"/>
        <v>平成国際大学</v>
      </c>
    </row>
    <row r="137" spans="3:11" ht="24">
      <c r="C137" s="65" t="s">
        <v>418</v>
      </c>
      <c r="D137" s="49">
        <f t="shared" si="10"/>
        <v>59</v>
      </c>
      <c r="E137" s="53">
        <f>IF(ISBLANK(VLOOKUP(C137,'一般・大学・高校・中学男子3000M'!$B$4:$G$204,5,0))," ",VLOOKUP(C137,'一般・大学・高校・中学男子3000M'!$B$4:$G$204,5,0))</f>
        <v>84196</v>
      </c>
      <c r="F137" s="53" t="str">
        <f>IF(ISBLANK(VLOOKUP(C137,'一般・大学・高校・中学男子3000M'!$B$4:$O$204,4,0))," ",VLOOKUP(C137,'一般・大学・高校・中学男子3000M'!$B$4:$O$204,4,0))</f>
        <v>育英高校</v>
      </c>
      <c r="H137" s="51">
        <v>134</v>
      </c>
      <c r="I137" s="51" t="str">
        <f t="shared" si="8"/>
        <v>狐塚 凌</v>
      </c>
      <c r="J137" s="54">
        <f t="shared" si="9"/>
        <v>90157</v>
      </c>
      <c r="K137" s="54" t="str">
        <f t="shared" si="11"/>
        <v>柏日体高校</v>
      </c>
    </row>
    <row r="138" spans="3:11" ht="24">
      <c r="C138" s="65" t="s">
        <v>1497</v>
      </c>
      <c r="D138" s="49">
        <f t="shared" si="10"/>
        <v>172</v>
      </c>
      <c r="E138" s="53">
        <f>IF(ISBLANK(VLOOKUP(C138,'一般・大学・高校・中学男子3000M'!$B$4:$G$204,5,0))," ",VLOOKUP(C138,'一般・大学・高校・中学男子3000M'!$B$4:$G$204,5,0))</f>
        <v>91592</v>
      </c>
      <c r="F138" s="53" t="str">
        <f>IF(ISBLANK(VLOOKUP(C138,'一般・大学・高校・中学男子3000M'!$B$4:$O$204,4,0))," ",VLOOKUP(C138,'一般・大学・高校・中学男子3000M'!$B$4:$O$204,4,0))</f>
        <v>水戸工業高校</v>
      </c>
      <c r="H138" s="51">
        <v>135</v>
      </c>
      <c r="I138" s="51" t="str">
        <f t="shared" si="8"/>
        <v>永田　陸</v>
      </c>
      <c r="J138" s="54">
        <f t="shared" si="9"/>
        <v>90159</v>
      </c>
      <c r="K138" s="54" t="str">
        <f t="shared" si="11"/>
        <v>健大高崎高</v>
      </c>
    </row>
    <row r="139" spans="3:11" ht="24">
      <c r="C139" s="65" t="s">
        <v>1499</v>
      </c>
      <c r="D139" s="49">
        <f t="shared" si="10"/>
        <v>62</v>
      </c>
      <c r="E139" s="53">
        <f>IF(ISBLANK(VLOOKUP(C139,'一般・大学・高校・中学男子3000M'!$B$4:$G$204,5,0))," ",VLOOKUP(C139,'一般・大学・高校・中学男子3000M'!$B$4:$G$204,5,0))</f>
        <v>84254</v>
      </c>
      <c r="F139" s="53" t="str">
        <f>IF(ISBLANK(VLOOKUP(C139,'一般・大学・高校・中学男子3000M'!$B$4:$O$204,4,0))," ",VLOOKUP(C139,'一般・大学・高校・中学男子3000M'!$B$4:$O$204,4,0))</f>
        <v>水戸工業高校</v>
      </c>
      <c r="H139" s="51">
        <v>136</v>
      </c>
      <c r="I139" s="51" t="str">
        <f t="shared" si="8"/>
        <v>田谷　峻平</v>
      </c>
      <c r="J139" s="54">
        <f t="shared" si="9"/>
        <v>90183</v>
      </c>
      <c r="K139" s="54" t="str">
        <f t="shared" si="11"/>
        <v>花咲徳栄高校</v>
      </c>
    </row>
    <row r="140" spans="3:11" ht="24">
      <c r="C140" s="65" t="s">
        <v>1501</v>
      </c>
      <c r="D140" s="49">
        <f t="shared" si="10"/>
        <v>38</v>
      </c>
      <c r="E140" s="53">
        <f>IF(ISBLANK(VLOOKUP(C140,'一般・大学・高校・中学男子3000M'!$B$4:$G$204,5,0))," ",VLOOKUP(C140,'一般・大学・高校・中学男子3000M'!$B$4:$G$204,5,0))</f>
        <v>83510</v>
      </c>
      <c r="F140" s="53" t="str">
        <f>IF(ISBLANK(VLOOKUP(C140,'一般・大学・高校・中学男子3000M'!$B$4:$O$204,4,0))," ",VLOOKUP(C140,'一般・大学・高校・中学男子3000M'!$B$4:$O$204,4,0))</f>
        <v>日立工業高校</v>
      </c>
      <c r="H140" s="51">
        <v>137</v>
      </c>
      <c r="I140" s="51" t="str">
        <f t="shared" si="8"/>
        <v>加藤 壱空</v>
      </c>
      <c r="J140" s="54">
        <f t="shared" si="9"/>
        <v>90263</v>
      </c>
      <c r="K140" s="54" t="str">
        <f t="shared" si="11"/>
        <v>平成国際大学</v>
      </c>
    </row>
    <row r="141" spans="3:11" ht="24">
      <c r="C141" s="65" t="s">
        <v>1503</v>
      </c>
      <c r="D141" s="49">
        <f t="shared" si="10"/>
        <v>50</v>
      </c>
      <c r="E141" s="53">
        <f>IF(ISBLANK(VLOOKUP(C141,'一般・大学・高校・中学男子3000M'!$B$4:$G$204,5,0))," ",VLOOKUP(C141,'一般・大学・高校・中学男子3000M'!$B$4:$G$204,5,0))</f>
        <v>83913</v>
      </c>
      <c r="F141" s="53" t="str">
        <f>IF(ISBLANK(VLOOKUP(C141,'一般・大学・高校・中学男子3000M'!$B$4:$O$204,4,0))," ",VLOOKUP(C141,'一般・大学・高校・中学男子3000M'!$B$4:$O$204,4,0))</f>
        <v>水戸工業高校</v>
      </c>
      <c r="H141" s="51">
        <v>138</v>
      </c>
      <c r="I141" s="51" t="str">
        <f t="shared" si="8"/>
        <v>瀬能 裕二</v>
      </c>
      <c r="J141" s="54">
        <f t="shared" si="9"/>
        <v>90274</v>
      </c>
      <c r="K141" s="54" t="str">
        <f t="shared" si="11"/>
        <v>柏日体高校</v>
      </c>
    </row>
    <row r="142" spans="3:11" ht="24">
      <c r="C142" s="65" t="s">
        <v>1505</v>
      </c>
      <c r="D142" s="49" t="str">
        <f t="shared" si="10"/>
        <v> </v>
      </c>
      <c r="E142" s="53" t="str">
        <f>IF(ISBLANK(VLOOKUP(C142,'一般・大学・高校・中学男子3000M'!$B$4:$G$204,5,0))," ",VLOOKUP(C142,'一般・大学・高校・中学男子3000M'!$B$4:$G$204,5,0))</f>
        <v>DNF</v>
      </c>
      <c r="F142" s="53" t="str">
        <f>IF(ISBLANK(VLOOKUP(C142,'一般・大学・高校・中学男子3000M'!$B$4:$O$204,4,0))," ",VLOOKUP(C142,'一般・大学・高校・中学男子3000M'!$B$4:$O$204,4,0))</f>
        <v>南佐久陸協</v>
      </c>
      <c r="H142" s="51">
        <v>139</v>
      </c>
      <c r="I142" s="51" t="str">
        <f t="shared" si="8"/>
        <v>木村 省吾</v>
      </c>
      <c r="J142" s="54">
        <f t="shared" si="9"/>
        <v>90306</v>
      </c>
      <c r="K142" s="54" t="str">
        <f t="shared" si="11"/>
        <v>上武大学</v>
      </c>
    </row>
    <row r="143" spans="3:11" ht="24">
      <c r="C143" s="65" t="s">
        <v>1508</v>
      </c>
      <c r="D143" s="49">
        <f t="shared" si="10"/>
        <v>75</v>
      </c>
      <c r="E143" s="53">
        <f>IF(ISBLANK(VLOOKUP(C143,'一般・大学・高校・中学男子3000M'!$B$4:$G$204,5,0))," ",VLOOKUP(C143,'一般・大学・高校・中学男子3000M'!$B$4:$G$204,5,0))</f>
        <v>84567</v>
      </c>
      <c r="F143" s="53" t="str">
        <f>IF(ISBLANK(VLOOKUP(C143,'一般・大学・高校・中学男子3000M'!$B$4:$O$204,4,0))," ",VLOOKUP(C143,'一般・大学・高校・中学男子3000M'!$B$4:$O$204,4,0))</f>
        <v>RUNS</v>
      </c>
      <c r="H143" s="51">
        <v>140</v>
      </c>
      <c r="I143" s="51" t="str">
        <f t="shared" si="8"/>
        <v>立道功武</v>
      </c>
      <c r="J143" s="54">
        <f t="shared" si="9"/>
        <v>90345</v>
      </c>
      <c r="K143" s="54" t="str">
        <f t="shared" si="11"/>
        <v>筑波大学</v>
      </c>
    </row>
    <row r="144" spans="3:11" ht="24">
      <c r="C144" s="65" t="s">
        <v>1510</v>
      </c>
      <c r="D144" s="49">
        <f t="shared" si="10"/>
        <v>52</v>
      </c>
      <c r="E144" s="53">
        <f>IF(ISBLANK(VLOOKUP(C144,'一般・大学・高校・中学男子3000M'!$B$4:$G$204,5,0))," ",VLOOKUP(C144,'一般・大学・高校・中学男子3000M'!$B$4:$G$204,5,0))</f>
        <v>83981</v>
      </c>
      <c r="F144" s="53" t="str">
        <f>IF(ISBLANK(VLOOKUP(C144,'一般・大学・高校・中学男子3000M'!$B$4:$O$204,4,0))," ",VLOOKUP(C144,'一般・大学・高校・中学男子3000M'!$B$4:$O$204,4,0))</f>
        <v>日立工業高校</v>
      </c>
      <c r="H144" s="51">
        <v>141</v>
      </c>
      <c r="I144" s="51" t="str">
        <f t="shared" si="8"/>
        <v>久保田 直生</v>
      </c>
      <c r="J144" s="54">
        <f t="shared" si="9"/>
        <v>90369</v>
      </c>
      <c r="K144" s="54" t="str">
        <f t="shared" si="11"/>
        <v>上武大学</v>
      </c>
    </row>
    <row r="145" spans="3:11" ht="24">
      <c r="C145" s="65" t="s">
        <v>1512</v>
      </c>
      <c r="D145" s="49">
        <f t="shared" si="10"/>
        <v>48</v>
      </c>
      <c r="E145" s="53">
        <f>IF(ISBLANK(VLOOKUP(C145,'一般・大学・高校・中学男子3000M'!$B$4:$G$204,5,0))," ",VLOOKUP(C145,'一般・大学・高校・中学男子3000M'!$B$4:$G$204,5,0))</f>
        <v>83828</v>
      </c>
      <c r="F145" s="53" t="str">
        <f>IF(ISBLANK(VLOOKUP(C145,'一般・大学・高校・中学男子3000M'!$B$4:$O$204,4,0))," ",VLOOKUP(C145,'一般・大学・高校・中学男子3000M'!$B$4:$O$204,4,0))</f>
        <v>東京国際大学</v>
      </c>
      <c r="H145" s="51">
        <v>142</v>
      </c>
      <c r="I145" s="51" t="str">
        <f t="shared" si="8"/>
        <v>人見 昂誠</v>
      </c>
      <c r="J145" s="54">
        <f t="shared" si="9"/>
        <v>90370</v>
      </c>
      <c r="K145" s="54" t="str">
        <f t="shared" si="11"/>
        <v>佐野日大高校</v>
      </c>
    </row>
    <row r="146" spans="3:11" ht="24">
      <c r="C146" s="65" t="s">
        <v>1514</v>
      </c>
      <c r="D146" s="49">
        <f t="shared" si="10"/>
        <v>18</v>
      </c>
      <c r="E146" s="53">
        <f>IF(ISBLANK(VLOOKUP(C146,'一般・大学・高校・中学男子3000M'!$B$4:$G$204,5,0))," ",VLOOKUP(C146,'一般・大学・高校・中学男子3000M'!$B$4:$G$204,5,0))</f>
        <v>82797</v>
      </c>
      <c r="F146" s="53" t="str">
        <f>IF(ISBLANK(VLOOKUP(C146,'一般・大学・高校・中学男子3000M'!$B$4:$O$204,4,0))," ",VLOOKUP(C146,'一般・大学・高校・中学男子3000M'!$B$4:$O$204,4,0))</f>
        <v>東洋大学</v>
      </c>
      <c r="H146" s="51">
        <v>143</v>
      </c>
      <c r="I146" s="51" t="str">
        <f t="shared" si="8"/>
        <v>松本　大地</v>
      </c>
      <c r="J146" s="54">
        <f t="shared" si="9"/>
        <v>90428</v>
      </c>
      <c r="K146" s="54" t="str">
        <f t="shared" si="11"/>
        <v>東京国際大学</v>
      </c>
    </row>
    <row r="147" spans="3:11" ht="24">
      <c r="C147" s="65" t="s">
        <v>1516</v>
      </c>
      <c r="D147" s="49">
        <f t="shared" si="10"/>
        <v>30</v>
      </c>
      <c r="E147" s="53">
        <f>IF(ISBLANK(VLOOKUP(C147,'一般・大学・高校・中学男子3000M'!$B$4:$G$204,5,0))," ",VLOOKUP(C147,'一般・大学・高校・中学男子3000M'!$B$4:$G$204,5,0))</f>
        <v>83265</v>
      </c>
      <c r="F147" s="53" t="str">
        <f>IF(ISBLANK(VLOOKUP(C147,'一般・大学・高校・中学男子3000M'!$B$4:$O$204,4,0))," ",VLOOKUP(C147,'一般・大学・高校・中学男子3000M'!$B$4:$O$204,4,0))</f>
        <v>東洋大学</v>
      </c>
      <c r="H147" s="51">
        <v>144</v>
      </c>
      <c r="I147" s="51" t="str">
        <f t="shared" si="8"/>
        <v>荻原 陸斗</v>
      </c>
      <c r="J147" s="54">
        <f t="shared" si="9"/>
        <v>90456</v>
      </c>
      <c r="K147" s="54" t="str">
        <f t="shared" si="11"/>
        <v>西武台千葉高校</v>
      </c>
    </row>
    <row r="148" spans="3:11" ht="24">
      <c r="C148" s="65" t="s">
        <v>1518</v>
      </c>
      <c r="D148" s="49"/>
      <c r="E148" s="53"/>
      <c r="F148" s="53" t="str">
        <f>IF(ISBLANK(VLOOKUP(C148,'一般・大学・高校・中学男子3000M'!$B$4:$O$204,4,0))," ",VLOOKUP(C148,'一般・大学・高校・中学男子3000M'!$B$4:$O$204,4,0))</f>
        <v>平成国際大学</v>
      </c>
      <c r="H148" s="51">
        <v>145</v>
      </c>
      <c r="I148" s="51" t="str">
        <f t="shared" si="8"/>
        <v>吉田 智宏</v>
      </c>
      <c r="J148" s="54">
        <f t="shared" si="9"/>
        <v>90465</v>
      </c>
      <c r="K148" s="54" t="str">
        <f t="shared" si="11"/>
        <v>藤岡中央高校</v>
      </c>
    </row>
    <row r="149" spans="3:11" ht="24">
      <c r="C149" s="65" t="s">
        <v>1519</v>
      </c>
      <c r="D149" s="49">
        <f t="shared" si="10"/>
        <v>35</v>
      </c>
      <c r="E149" s="53">
        <f>IF(ISBLANK(VLOOKUP(C149,'一般・大学・高校・中学男子3000M'!$B$4:$G$204,5,0))," ",VLOOKUP(C149,'一般・大学・高校・中学男子3000M'!$B$4:$G$204,5,0))</f>
        <v>83384</v>
      </c>
      <c r="F149" s="53" t="str">
        <f>IF(ISBLANK(VLOOKUP(C149,'一般・大学・高校・中学男子3000M'!$B$4:$O$204,4,0))," ",VLOOKUP(C149,'一般・大学・高校・中学男子3000M'!$B$4:$O$204,4,0))</f>
        <v>平成国際大学</v>
      </c>
      <c r="H149" s="51">
        <v>146</v>
      </c>
      <c r="I149" s="51" t="str">
        <f t="shared" si="8"/>
        <v>丸山　脩太</v>
      </c>
      <c r="J149" s="54">
        <f t="shared" si="9"/>
        <v>90472</v>
      </c>
      <c r="K149" s="54" t="str">
        <f t="shared" si="11"/>
        <v>育英高校</v>
      </c>
    </row>
    <row r="150" spans="3:11" ht="24">
      <c r="C150" s="65" t="s">
        <v>1520</v>
      </c>
      <c r="D150" s="49">
        <f t="shared" si="10"/>
        <v>104</v>
      </c>
      <c r="E150" s="53">
        <f>IF(ISBLANK(VLOOKUP(C150,'一般・大学・高校・中学男子3000M'!$B$4:$G$204,5,0))," ",VLOOKUP(C150,'一般・大学・高校・中学男子3000M'!$B$4:$G$204,5,0))</f>
        <v>85519</v>
      </c>
      <c r="F150" s="53" t="str">
        <f>IF(ISBLANK(VLOOKUP(C150,'一般・大学・高校・中学男子3000M'!$B$4:$O$204,4,0))," ",VLOOKUP(C150,'一般・大学・高校・中学男子3000M'!$B$4:$O$204,4,0))</f>
        <v>平成国際大学</v>
      </c>
      <c r="H150" s="51">
        <v>147</v>
      </c>
      <c r="I150" s="51" t="str">
        <f t="shared" si="8"/>
        <v>實川 将大</v>
      </c>
      <c r="J150" s="54">
        <f t="shared" si="9"/>
        <v>90518</v>
      </c>
      <c r="K150" s="54" t="str">
        <f t="shared" si="11"/>
        <v>佐野日大高校</v>
      </c>
    </row>
    <row r="151" spans="3:11" ht="24">
      <c r="C151" s="65" t="s">
        <v>1522</v>
      </c>
      <c r="D151" s="49">
        <f t="shared" si="10"/>
        <v>60</v>
      </c>
      <c r="E151" s="53">
        <f>IF(ISBLANK(VLOOKUP(C151,'一般・大学・高校・中学男子3000M'!$B$4:$G$204,5,0))," ",VLOOKUP(C151,'一般・大学・高校・中学男子3000M'!$B$4:$G$204,5,0))</f>
        <v>84213</v>
      </c>
      <c r="F151" s="53" t="str">
        <f>IF(ISBLANK(VLOOKUP(C151,'一般・大学・高校・中学男子3000M'!$B$4:$O$204,4,0))," ",VLOOKUP(C151,'一般・大学・高校・中学男子3000M'!$B$4:$O$204,4,0))</f>
        <v>中越高校</v>
      </c>
      <c r="H151" s="51">
        <v>148</v>
      </c>
      <c r="I151" s="51" t="str">
        <f t="shared" si="8"/>
        <v>工藤 颯</v>
      </c>
      <c r="J151" s="54">
        <f t="shared" si="9"/>
        <v>90619</v>
      </c>
      <c r="K151" s="54" t="str">
        <f t="shared" si="11"/>
        <v>柏日体高校</v>
      </c>
    </row>
    <row r="152" spans="3:11" ht="24">
      <c r="C152" s="65" t="s">
        <v>1525</v>
      </c>
      <c r="D152" s="49">
        <f t="shared" si="10"/>
        <v>144</v>
      </c>
      <c r="E152" s="53">
        <f>IF(ISBLANK(VLOOKUP(C152,'一般・大学・高校・中学男子3000M'!$B$4:$G$204,5,0))," ",VLOOKUP(C152,'一般・大学・高校・中学男子3000M'!$B$4:$G$204,5,0))</f>
        <v>90456</v>
      </c>
      <c r="F152" s="53" t="str">
        <f>IF(ISBLANK(VLOOKUP(C152,'一般・大学・高校・中学男子3000M'!$B$4:$O$204,4,0))," ",VLOOKUP(C152,'一般・大学・高校・中学男子3000M'!$B$4:$O$204,4,0))</f>
        <v>西武台千葉高校</v>
      </c>
      <c r="H152" s="51">
        <v>149</v>
      </c>
      <c r="I152" s="51" t="str">
        <f t="shared" si="8"/>
        <v>佐藤　真吾</v>
      </c>
      <c r="J152" s="54">
        <f t="shared" si="9"/>
        <v>90640</v>
      </c>
      <c r="K152" s="54" t="str">
        <f t="shared" si="11"/>
        <v>藤岡中央高校</v>
      </c>
    </row>
    <row r="153" spans="3:11" ht="24">
      <c r="C153" s="65" t="s">
        <v>1527</v>
      </c>
      <c r="D153" s="49">
        <f t="shared" si="10"/>
        <v>16</v>
      </c>
      <c r="E153" s="53">
        <f>IF(ISBLANK(VLOOKUP(C153,'一般・大学・高校・中学男子3000M'!$B$4:$G$204,5,0))," ",VLOOKUP(C153,'一般・大学・高校・中学男子3000M'!$B$4:$G$204,5,0))</f>
        <v>82752</v>
      </c>
      <c r="F153" s="53" t="str">
        <f>IF(ISBLANK(VLOOKUP(C153,'一般・大学・高校・中学男子3000M'!$B$4:$O$204,4,0))," ",VLOOKUP(C153,'一般・大学・高校・中学男子3000M'!$B$4:$O$204,4,0))</f>
        <v>上武大学</v>
      </c>
      <c r="H153" s="51">
        <v>150</v>
      </c>
      <c r="I153" s="51" t="str">
        <f t="shared" si="8"/>
        <v>色川幸太郎</v>
      </c>
      <c r="J153" s="54">
        <f t="shared" si="9"/>
        <v>90678</v>
      </c>
      <c r="K153" s="54" t="str">
        <f t="shared" si="11"/>
        <v>仙台育英学園高校</v>
      </c>
    </row>
    <row r="154" spans="3:11" ht="24">
      <c r="C154" s="65" t="s">
        <v>422</v>
      </c>
      <c r="D154" s="49">
        <f t="shared" si="10"/>
        <v>42</v>
      </c>
      <c r="E154" s="53">
        <f>IF(ISBLANK(VLOOKUP(C154,'一般・大学・高校・中学男子3000M'!$B$4:$G$204,5,0))," ",VLOOKUP(C154,'一般・大学・高校・中学男子3000M'!$B$4:$G$204,5,0))</f>
        <v>83592</v>
      </c>
      <c r="F154" s="53" t="str">
        <f>IF(ISBLANK(VLOOKUP(C154,'一般・大学・高校・中学男子3000M'!$B$4:$O$204,4,0))," ",VLOOKUP(C154,'一般・大学・高校・中学男子3000M'!$B$4:$O$204,4,0))</f>
        <v>上武大学</v>
      </c>
      <c r="H154" s="51">
        <v>151</v>
      </c>
      <c r="I154" s="51" t="str">
        <f t="shared" si="8"/>
        <v>佐々木　寿明</v>
      </c>
      <c r="J154" s="54">
        <f t="shared" si="9"/>
        <v>90708</v>
      </c>
      <c r="K154" s="54" t="str">
        <f t="shared" si="11"/>
        <v>花咲徳栄高校</v>
      </c>
    </row>
    <row r="155" spans="3:11" ht="24">
      <c r="C155" s="69" t="s">
        <v>1529</v>
      </c>
      <c r="D155" s="49">
        <f t="shared" si="10"/>
        <v>61</v>
      </c>
      <c r="E155" s="53">
        <f>IF(ISBLANK(VLOOKUP(C155,'一般・大学・高校・中学男子3000M'!$B$4:$G$204,5,0))," ",VLOOKUP(C155,'一般・大学・高校・中学男子3000M'!$B$4:$G$204,5,0))</f>
        <v>84224</v>
      </c>
      <c r="F155" s="53" t="str">
        <f>IF(ISBLANK(VLOOKUP(C155,'一般・大学・高校・中学男子3000M'!$B$4:$O$204,4,0))," ",VLOOKUP(C155,'一般・大学・高校・中学男子3000M'!$B$4:$O$204,4,0))</f>
        <v>上武大学</v>
      </c>
      <c r="H155" s="51">
        <v>152</v>
      </c>
      <c r="I155" s="51" t="str">
        <f t="shared" si="8"/>
        <v>五十嵐多玖</v>
      </c>
      <c r="J155" s="54">
        <f t="shared" si="9"/>
        <v>90732</v>
      </c>
      <c r="K155" s="54" t="str">
        <f t="shared" si="11"/>
        <v>仙台育英学園高校</v>
      </c>
    </row>
    <row r="156" spans="3:11" ht="24">
      <c r="C156" s="98" t="s">
        <v>1531</v>
      </c>
      <c r="D156" s="49">
        <f t="shared" si="10"/>
        <v>51</v>
      </c>
      <c r="E156" s="53">
        <f>IF(ISBLANK(VLOOKUP(C156,'一般・大学・高校・中学男子3000M'!$B$4:$G$204,5,0))," ",VLOOKUP(C156,'一般・大学・高校・中学男子3000M'!$B$4:$G$204,5,0))</f>
        <v>83951</v>
      </c>
      <c r="F156" s="53" t="str">
        <f>IF(ISBLANK(VLOOKUP(C156,'一般・大学・高校・中学男子3000M'!$B$4:$O$204,4,0))," ",VLOOKUP(C156,'一般・大学・高校・中学男子3000M'!$B$4:$O$204,4,0))</f>
        <v>上武大学</v>
      </c>
      <c r="H156" s="51">
        <v>153</v>
      </c>
      <c r="I156" s="51" t="str">
        <f t="shared" si="8"/>
        <v>丹羽 宏斗</v>
      </c>
      <c r="J156" s="54">
        <f t="shared" si="9"/>
        <v>90773</v>
      </c>
      <c r="K156" s="54" t="str">
        <f t="shared" si="11"/>
        <v>西武台千葉高校</v>
      </c>
    </row>
    <row r="157" spans="3:11" ht="24">
      <c r="C157" s="163" t="s">
        <v>437</v>
      </c>
      <c r="D157" s="49">
        <f t="shared" si="10"/>
        <v>71</v>
      </c>
      <c r="E157" s="53">
        <f>IF(ISBLANK(VLOOKUP(C157,'一般・大学・高校・中学男子3000M'!$B$4:$G$204,5,0))," ",VLOOKUP(C157,'一般・大学・高校・中学男子3000M'!$B$4:$G$204,5,0))</f>
        <v>84480</v>
      </c>
      <c r="F157" s="53" t="str">
        <f>IF(ISBLANK(VLOOKUP(C157,'一般・大学・高校・中学男子3000M'!$B$4:$O$204,4,0))," ",VLOOKUP(C157,'一般・大学・高校・中学男子3000M'!$B$4:$O$204,4,0))</f>
        <v>上武大学</v>
      </c>
      <c r="H157" s="51">
        <v>154</v>
      </c>
      <c r="I157" s="51" t="str">
        <f t="shared" si="8"/>
        <v>寺嶌　渓一</v>
      </c>
      <c r="J157" s="54">
        <f t="shared" si="9"/>
        <v>90845</v>
      </c>
      <c r="K157" s="54" t="str">
        <f t="shared" si="11"/>
        <v>育英高校</v>
      </c>
    </row>
    <row r="158" spans="3:11" ht="24">
      <c r="C158" s="163" t="s">
        <v>1533</v>
      </c>
      <c r="D158" s="49"/>
      <c r="E158" s="53"/>
      <c r="F158" s="53" t="str">
        <f>IF(ISBLANK(VLOOKUP(C158,'一般・大学・高校・中学男子3000M'!$B$4:$O$204,4,0))," ",VLOOKUP(C158,'一般・大学・高校・中学男子3000M'!$B$4:$O$204,4,0))</f>
        <v>上武大学</v>
      </c>
      <c r="H158" s="51">
        <v>155</v>
      </c>
      <c r="I158" s="51" t="str">
        <f t="shared" si="8"/>
        <v>細川　耕希</v>
      </c>
      <c r="J158" s="54">
        <f t="shared" si="9"/>
        <v>90846</v>
      </c>
      <c r="K158" s="54" t="str">
        <f t="shared" si="11"/>
        <v>東京国際大学</v>
      </c>
    </row>
    <row r="159" spans="3:11" ht="24">
      <c r="C159" s="163" t="s">
        <v>117</v>
      </c>
      <c r="D159" s="49"/>
      <c r="E159" s="53"/>
      <c r="F159" s="53" t="str">
        <f>IF(ISBLANK(VLOOKUP(C159,'一般・大学・高校・中学男子3000M'!$B$4:$O$204,4,0))," ",VLOOKUP(C159,'一般・大学・高校・中学男子3000M'!$B$4:$O$204,4,0))</f>
        <v>平成国際大学</v>
      </c>
      <c r="H159" s="51">
        <v>156</v>
      </c>
      <c r="I159" s="51" t="str">
        <f t="shared" si="8"/>
        <v>関口　英樹</v>
      </c>
      <c r="J159" s="54">
        <f t="shared" si="9"/>
        <v>90976</v>
      </c>
      <c r="K159" s="54" t="str">
        <f t="shared" si="11"/>
        <v>花咲徳栄高校</v>
      </c>
    </row>
    <row r="160" spans="3:11" ht="24">
      <c r="C160" s="81" t="s">
        <v>119</v>
      </c>
      <c r="D160" s="49">
        <f t="shared" si="10"/>
        <v>37</v>
      </c>
      <c r="E160" s="53">
        <f>IF(ISBLANK(VLOOKUP(C160,'一般・大学・高校・中学男子3000M'!$B$4:$G$204,5,0))," ",VLOOKUP(C160,'一般・大学・高校・中学男子3000M'!$B$4:$G$204,5,0))</f>
        <v>83477</v>
      </c>
      <c r="F160" s="53" t="str">
        <f>IF(ISBLANK(VLOOKUP(C160,'一般・大学・高校・中学男子3000M'!$B$4:$O$204,4,0))," ",VLOOKUP(C160,'一般・大学・高校・中学男子3000M'!$B$4:$O$204,4,0))</f>
        <v>平成国際大学</v>
      </c>
      <c r="H160" s="51">
        <v>157</v>
      </c>
      <c r="I160" s="51" t="str">
        <f t="shared" si="8"/>
        <v>石田 竜也</v>
      </c>
      <c r="J160" s="54">
        <f t="shared" si="9"/>
        <v>91016</v>
      </c>
      <c r="K160" s="54" t="str">
        <f t="shared" si="11"/>
        <v>四ﾂ葉学園</v>
      </c>
    </row>
    <row r="161" spans="3:11" ht="24">
      <c r="C161" s="81" t="s">
        <v>1572</v>
      </c>
      <c r="D161" s="49">
        <f t="shared" si="10"/>
        <v>25</v>
      </c>
      <c r="E161" s="53">
        <f>IF(ISBLANK(VLOOKUP(C161,'一般・大学・高校・中学男子3000M'!$B$4:$G$204,5,0))," ",VLOOKUP(C161,'一般・大学・高校・中学男子3000M'!$B$4:$G$204,5,0))</f>
        <v>82929</v>
      </c>
      <c r="F161" s="53" t="str">
        <f>IF(ISBLANK(VLOOKUP(C161,'一般・大学・高校・中学男子3000M'!$B$4:$O$204,4,0))," ",VLOOKUP(C161,'一般・大学・高校・中学男子3000M'!$B$4:$O$204,4,0))</f>
        <v>育英高校</v>
      </c>
      <c r="H161" s="51">
        <v>158</v>
      </c>
      <c r="I161" s="51" t="str">
        <f t="shared" si="8"/>
        <v>大内　友稀</v>
      </c>
      <c r="J161" s="54">
        <f t="shared" si="9"/>
        <v>91020</v>
      </c>
      <c r="K161" s="54" t="str">
        <f t="shared" si="11"/>
        <v>日立工業高校</v>
      </c>
    </row>
    <row r="162" spans="3:11" ht="24">
      <c r="C162" s="81" t="s">
        <v>1573</v>
      </c>
      <c r="D162" s="49">
        <f t="shared" si="10"/>
        <v>14</v>
      </c>
      <c r="E162" s="53">
        <f>IF(ISBLANK(VLOOKUP(C162,'一般・大学・高校・中学男子3000M'!$B$4:$G$204,5,0))," ",VLOOKUP(C162,'一般・大学・高校・中学男子3000M'!$B$4:$G$204,5,0))</f>
        <v>82531</v>
      </c>
      <c r="F162" s="53" t="str">
        <f>IF(ISBLANK(VLOOKUP(C162,'一般・大学・高校・中学男子3000M'!$B$4:$O$204,4,0))," ",VLOOKUP(C162,'一般・大学・高校・中学男子3000M'!$B$4:$O$204,4,0))</f>
        <v>東京国際大学</v>
      </c>
      <c r="H162" s="51">
        <v>159</v>
      </c>
      <c r="I162" s="51" t="str">
        <f t="shared" si="8"/>
        <v>廣瀬 貴明</v>
      </c>
      <c r="J162" s="54">
        <f t="shared" si="9"/>
        <v>91102</v>
      </c>
      <c r="K162" s="54" t="str">
        <f t="shared" si="11"/>
        <v>上武大学</v>
      </c>
    </row>
    <row r="163" spans="3:11" ht="24">
      <c r="C163" s="81" t="s">
        <v>1575</v>
      </c>
      <c r="D163" s="49">
        <f t="shared" si="10"/>
        <v>93</v>
      </c>
      <c r="E163" s="53">
        <f>IF(ISBLANK(VLOOKUP(C163,'一般・大学・高校・中学男子3000M'!$B$4:$G$204,5,0))," ",VLOOKUP(C163,'一般・大学・高校・中学男子3000M'!$B$4:$G$204,5,0))</f>
        <v>85154</v>
      </c>
      <c r="F163" s="53" t="str">
        <f>IF(ISBLANK(VLOOKUP(C163,'一般・大学・高校・中学男子3000M'!$B$4:$O$204,4,0))," ",VLOOKUP(C163,'一般・大学・高校・中学男子3000M'!$B$4:$O$204,4,0))</f>
        <v>高崎高等学校</v>
      </c>
      <c r="H163" s="51">
        <v>160</v>
      </c>
      <c r="I163" s="51" t="str">
        <f aca="true" t="shared" si="12" ref="I163:I226">IF(ISBLANK($E$4)," ",INDEX($C$4:$C$348,MATCH(SMALL($D$4:$D$348,H163),$D$4:$D$348,0)))</f>
        <v>西巻　仁貴</v>
      </c>
      <c r="J163" s="54">
        <f aca="true" t="shared" si="13" ref="J163:J226">INDEX($E$4:$E$348,MATCH(SMALL($D$4:$D$348,H163),$D$4:$D$348,0))</f>
        <v>91133</v>
      </c>
      <c r="K163" s="54" t="str">
        <f t="shared" si="11"/>
        <v>高崎高等学校</v>
      </c>
    </row>
    <row r="164" spans="3:11" ht="24">
      <c r="C164" s="65" t="s">
        <v>1576</v>
      </c>
      <c r="D164" s="49">
        <f t="shared" si="10"/>
        <v>33</v>
      </c>
      <c r="E164" s="53">
        <f>IF(ISBLANK(VLOOKUP(C164,'一般・大学・高校・中学男子3000M'!$B$4:$G$204,5,0))," ",VLOOKUP(C164,'一般・大学・高校・中学男子3000M'!$B$4:$G$204,5,0))</f>
        <v>83340</v>
      </c>
      <c r="F164" s="53" t="str">
        <f>IF(ISBLANK(VLOOKUP(C164,'一般・大学・高校・中学男子3000M'!$B$4:$O$204,4,0))," ",VLOOKUP(C164,'一般・大学・高校・中学男子3000M'!$B$4:$O$204,4,0))</f>
        <v>大東文化大学</v>
      </c>
      <c r="H164" s="51">
        <v>161</v>
      </c>
      <c r="I164" s="51" t="str">
        <f t="shared" si="12"/>
        <v>荻野　直輝</v>
      </c>
      <c r="J164" s="54">
        <f t="shared" si="13"/>
        <v>91143</v>
      </c>
      <c r="K164" s="54" t="str">
        <f t="shared" si="11"/>
        <v>花咲徳栄高校</v>
      </c>
    </row>
    <row r="165" spans="3:11" ht="24">
      <c r="C165" s="65" t="s">
        <v>1578</v>
      </c>
      <c r="D165" s="49">
        <f t="shared" si="10"/>
        <v>15</v>
      </c>
      <c r="E165" s="53">
        <f>IF(ISBLANK(VLOOKUP(C165,'一般・大学・高校・中学男子3000M'!$B$4:$G$204,5,0))," ",VLOOKUP(C165,'一般・大学・高校・中学男子3000M'!$B$4:$G$204,5,0))</f>
        <v>82582</v>
      </c>
      <c r="F165" s="53" t="str">
        <f>IF(ISBLANK(VLOOKUP(C165,'一般・大学・高校・中学男子3000M'!$B$4:$O$204,4,0))," ",VLOOKUP(C165,'一般・大学・高校・中学男子3000M'!$B$4:$O$204,4,0))</f>
        <v>大東文化大学</v>
      </c>
      <c r="H165" s="51">
        <v>162</v>
      </c>
      <c r="I165" s="51" t="str">
        <f t="shared" si="12"/>
        <v>橋本竜一</v>
      </c>
      <c r="J165" s="54">
        <f t="shared" si="13"/>
        <v>91192</v>
      </c>
      <c r="K165" s="54" t="str">
        <f t="shared" si="11"/>
        <v>水戸工業高校</v>
      </c>
    </row>
    <row r="166" spans="3:11" ht="24">
      <c r="C166" s="102" t="s">
        <v>1580</v>
      </c>
      <c r="D166" s="49">
        <f t="shared" si="10"/>
        <v>3</v>
      </c>
      <c r="E166" s="53">
        <f>IF(ISBLANK(VLOOKUP(C166,'一般・大学・高校・中学男子3000M'!$B$4:$G$204,5,0))," ",VLOOKUP(C166,'一般・大学・高校・中学男子3000M'!$B$4:$G$204,5,0))</f>
        <v>80979</v>
      </c>
      <c r="F166" s="53" t="str">
        <f>IF(ISBLANK(VLOOKUP(C166,'一般・大学・高校・中学男子3000M'!$B$4:$O$204,4,0))," ",VLOOKUP(C166,'一般・大学・高校・中学男子3000M'!$B$4:$O$204,4,0))</f>
        <v>大東文化大学</v>
      </c>
      <c r="H166" s="51">
        <v>163</v>
      </c>
      <c r="I166" s="51" t="str">
        <f t="shared" si="12"/>
        <v>新井 大洋</v>
      </c>
      <c r="J166" s="54">
        <f t="shared" si="13"/>
        <v>91266</v>
      </c>
      <c r="K166" s="54" t="str">
        <f t="shared" si="11"/>
        <v>上武大学</v>
      </c>
    </row>
    <row r="167" spans="3:11" ht="24">
      <c r="C167" s="81" t="s">
        <v>1582</v>
      </c>
      <c r="D167" s="49">
        <f t="shared" si="10"/>
        <v>142</v>
      </c>
      <c r="E167" s="53">
        <f>IF(ISBLANK(VLOOKUP(C167,'一般・大学・高校・中学男子3000M'!$B$4:$G$204,5,0))," ",VLOOKUP(C167,'一般・大学・高校・中学男子3000M'!$B$4:$G$204,5,0))</f>
        <v>90370</v>
      </c>
      <c r="F167" s="53" t="str">
        <f>IF(ISBLANK(VLOOKUP(C167,'一般・大学・高校・中学男子3000M'!$B$4:$O$204,4,0))," ",VLOOKUP(C167,'一般・大学・高校・中学男子3000M'!$B$4:$O$204,4,0))</f>
        <v>佐野日大高校</v>
      </c>
      <c r="H167" s="51">
        <v>164</v>
      </c>
      <c r="I167" s="51" t="str">
        <f t="shared" si="12"/>
        <v>乾 真司</v>
      </c>
      <c r="J167" s="54">
        <f t="shared" si="13"/>
        <v>91287</v>
      </c>
      <c r="K167" s="54" t="str">
        <f t="shared" si="11"/>
        <v>上武大学</v>
      </c>
    </row>
    <row r="168" spans="3:11" ht="24">
      <c r="C168" s="69" t="s">
        <v>254</v>
      </c>
      <c r="D168" s="49">
        <f t="shared" si="10"/>
        <v>12</v>
      </c>
      <c r="E168" s="53">
        <f>IF(ISBLANK(VLOOKUP(C168,'一般・大学・高校・中学男子3000M'!$B$4:$G$204,5,0))," ",VLOOKUP(C168,'一般・大学・高校・中学男子3000M'!$B$4:$G$204,5,0))</f>
        <v>82406</v>
      </c>
      <c r="F168" s="53" t="str">
        <f>IF(ISBLANK(VLOOKUP(C168,'一般・大学・高校・中学男子3000M'!$B$4:$O$204,4,0))," ",VLOOKUP(C168,'一般・大学・高校・中学男子3000M'!$B$4:$O$204,4,0))</f>
        <v>健大高崎高</v>
      </c>
      <c r="H168" s="51">
        <v>165</v>
      </c>
      <c r="I168" s="51" t="str">
        <f t="shared" si="12"/>
        <v>菊池 琢哉</v>
      </c>
      <c r="J168" s="54">
        <f t="shared" si="13"/>
        <v>91314</v>
      </c>
      <c r="K168" s="54" t="str">
        <f t="shared" si="11"/>
        <v>高崎経済大学</v>
      </c>
    </row>
    <row r="169" spans="2:11" ht="24">
      <c r="B169" s="55"/>
      <c r="C169" s="81" t="s">
        <v>1584</v>
      </c>
      <c r="D169" s="49">
        <f t="shared" si="10"/>
        <v>9</v>
      </c>
      <c r="E169" s="53">
        <f>IF(ISBLANK(VLOOKUP(C169,'一般・大学・高校・中学男子3000M'!$B$4:$G$204,5,0))," ",VLOOKUP(C169,'一般・大学・高校・中学男子3000M'!$B$4:$G$204,5,0))</f>
        <v>82252</v>
      </c>
      <c r="F169" s="53" t="str">
        <f>IF(ISBLANK(VLOOKUP(C169,'一般・大学・高校・中学男子3000M'!$B$4:$O$204,4,0))," ",VLOOKUP(C169,'一般・大学・高校・中学男子3000M'!$B$4:$O$204,4,0))</f>
        <v>春日部東高校</v>
      </c>
      <c r="H169" s="51">
        <v>166</v>
      </c>
      <c r="I169" s="51" t="str">
        <f t="shared" si="12"/>
        <v>桑波田 雄大</v>
      </c>
      <c r="J169" s="54">
        <f t="shared" si="13"/>
        <v>91359</v>
      </c>
      <c r="K169" s="54" t="str">
        <f t="shared" si="11"/>
        <v>西武台千葉高校</v>
      </c>
    </row>
    <row r="170" spans="3:11" ht="24">
      <c r="C170" s="81" t="s">
        <v>453</v>
      </c>
      <c r="D170" s="49">
        <f t="shared" si="10"/>
        <v>69</v>
      </c>
      <c r="E170" s="53">
        <f>IF(ISBLANK(VLOOKUP(C170,'一般・大学・高校・中学男子3000M'!$B$4:$G$204,5,0))," ",VLOOKUP(C170,'一般・大学・高校・中学男子3000M'!$B$4:$G$204,5,0))</f>
        <v>84453</v>
      </c>
      <c r="F170" s="53" t="str">
        <f>IF(ISBLANK(VLOOKUP(C170,'一般・大学・高校・中学男子3000M'!$B$4:$O$204,4,0))," ",VLOOKUP(C170,'一般・大学・高校・中学男子3000M'!$B$4:$O$204,4,0))</f>
        <v>東京国際大学</v>
      </c>
      <c r="H170" s="51">
        <v>167</v>
      </c>
      <c r="I170" s="51" t="str">
        <f t="shared" si="12"/>
        <v>石塚翔乃</v>
      </c>
      <c r="J170" s="54">
        <f t="shared" si="13"/>
        <v>91361</v>
      </c>
      <c r="K170" s="54" t="str">
        <f t="shared" si="11"/>
        <v>水戸工業高校</v>
      </c>
    </row>
    <row r="171" spans="3:11" ht="24">
      <c r="C171" s="69" t="s">
        <v>1585</v>
      </c>
      <c r="D171" s="49">
        <f t="shared" si="10"/>
        <v>11</v>
      </c>
      <c r="E171" s="53">
        <f>IF(ISBLANK(VLOOKUP(C171,'一般・大学・高校・中学男子3000M'!$B$4:$G$204,5,0))," ",VLOOKUP(C171,'一般・大学・高校・中学男子3000M'!$B$4:$G$204,5,0))</f>
        <v>82374</v>
      </c>
      <c r="F171" s="53" t="str">
        <f>IF(ISBLANK(VLOOKUP(C171,'一般・大学・高校・中学男子3000M'!$B$4:$O$204,4,0))," ",VLOOKUP(C171,'一般・大学・高校・中学男子3000M'!$B$4:$O$204,4,0))</f>
        <v>花咲徳栄高校</v>
      </c>
      <c r="H171" s="51">
        <v>168</v>
      </c>
      <c r="I171" s="51" t="str">
        <f t="shared" si="12"/>
        <v>岡田 和正</v>
      </c>
      <c r="J171" s="54">
        <f t="shared" si="13"/>
        <v>91403</v>
      </c>
      <c r="K171" s="54" t="str">
        <f t="shared" si="11"/>
        <v>埼玉陸協</v>
      </c>
    </row>
    <row r="172" spans="3:11" ht="24">
      <c r="C172" s="81" t="s">
        <v>408</v>
      </c>
      <c r="D172" s="49">
        <f t="shared" si="10"/>
        <v>22</v>
      </c>
      <c r="E172" s="53">
        <f>IF(ISBLANK(VLOOKUP(C172,'一般・大学・高校・中学男子3000M'!$B$4:$G$204,5,0))," ",VLOOKUP(C172,'一般・大学・高校・中学男子3000M'!$B$4:$G$204,5,0))</f>
        <v>82834</v>
      </c>
      <c r="F172" s="53" t="str">
        <f>IF(ISBLANK(VLOOKUP(C172,'一般・大学・高校・中学男子3000M'!$B$4:$O$204,4,0))," ",VLOOKUP(C172,'一般・大学・高校・中学男子3000M'!$B$4:$O$204,4,0))</f>
        <v>上武大学</v>
      </c>
      <c r="H172" s="51">
        <v>169</v>
      </c>
      <c r="I172" s="51" t="str">
        <f t="shared" si="12"/>
        <v>笹沢 大地</v>
      </c>
      <c r="J172" s="54">
        <f t="shared" si="13"/>
        <v>91436</v>
      </c>
      <c r="K172" s="54" t="str">
        <f t="shared" si="11"/>
        <v>平成国際大学</v>
      </c>
    </row>
    <row r="173" spans="1:11" ht="24">
      <c r="A173" s="31"/>
      <c r="C173" s="91" t="s">
        <v>413</v>
      </c>
      <c r="D173" s="49">
        <f t="shared" si="10"/>
        <v>19</v>
      </c>
      <c r="E173" s="53">
        <f>IF(ISBLANK(VLOOKUP(C173,'一般・大学・高校・中学男子3000M'!$B$4:$G$204,5,0))," ",VLOOKUP(C173,'一般・大学・高校・中学男子3000M'!$B$4:$G$204,5,0))</f>
        <v>82801</v>
      </c>
      <c r="F173" s="53" t="str">
        <f>IF(ISBLANK(VLOOKUP(C173,'一般・大学・高校・中学男子3000M'!$B$4:$O$204,4,0))," ",VLOOKUP(C173,'一般・大学・高校・中学男子3000M'!$B$4:$O$204,4,0))</f>
        <v>上武大学</v>
      </c>
      <c r="H173" s="51">
        <v>170</v>
      </c>
      <c r="I173" s="51" t="str">
        <f t="shared" si="12"/>
        <v>加藤　ジョン</v>
      </c>
      <c r="J173" s="54">
        <f t="shared" si="13"/>
        <v>91470</v>
      </c>
      <c r="K173" s="54" t="str">
        <f t="shared" si="11"/>
        <v>育英高校</v>
      </c>
    </row>
    <row r="174" spans="3:11" ht="24">
      <c r="C174" s="65" t="s">
        <v>1587</v>
      </c>
      <c r="D174" s="49">
        <f t="shared" si="10"/>
        <v>43</v>
      </c>
      <c r="E174" s="53">
        <f>IF(ISBLANK(VLOOKUP(C174,'一般・大学・高校・中学男子3000M'!$B$4:$G$204,5,0))," ",VLOOKUP(C174,'一般・大学・高校・中学男子3000M'!$B$4:$G$204,5,0))</f>
        <v>83597</v>
      </c>
      <c r="F174" s="53" t="str">
        <f>IF(ISBLANK(VLOOKUP(C174,'一般・大学・高校・中学男子3000M'!$B$4:$O$204,4,0))," ",VLOOKUP(C174,'一般・大学・高校・中学男子3000M'!$B$4:$O$204,4,0))</f>
        <v>佐野日大高校</v>
      </c>
      <c r="H174" s="51">
        <v>171</v>
      </c>
      <c r="I174" s="51" t="str">
        <f t="shared" si="12"/>
        <v>井川龍誠</v>
      </c>
      <c r="J174" s="54">
        <f t="shared" si="13"/>
        <v>91589</v>
      </c>
      <c r="K174" s="54" t="str">
        <f t="shared" si="11"/>
        <v>水戸工業高校</v>
      </c>
    </row>
    <row r="175" spans="3:11" ht="24">
      <c r="C175" s="65" t="s">
        <v>1589</v>
      </c>
      <c r="D175" s="49">
        <f t="shared" si="10"/>
        <v>13</v>
      </c>
      <c r="E175" s="53">
        <f>IF(ISBLANK(VLOOKUP(C175,'一般・大学・高校・中学男子3000M'!$B$4:$G$204,5,0))," ",VLOOKUP(C175,'一般・大学・高校・中学男子3000M'!$B$4:$G$204,5,0))</f>
        <v>82459</v>
      </c>
      <c r="F175" s="53" t="str">
        <f>IF(ISBLANK(VLOOKUP(C175,'一般・大学・高校・中学男子3000M'!$B$4:$O$204,4,0))," ",VLOOKUP(C175,'一般・大学・高校・中学男子3000M'!$B$4:$O$204,4,0))</f>
        <v>佐野日大高校</v>
      </c>
      <c r="H175" s="51">
        <v>172</v>
      </c>
      <c r="I175" s="51" t="str">
        <f t="shared" si="12"/>
        <v>岡山翼</v>
      </c>
      <c r="J175" s="54">
        <f t="shared" si="13"/>
        <v>91592</v>
      </c>
      <c r="K175" s="54" t="str">
        <f t="shared" si="11"/>
        <v>水戸工業高校</v>
      </c>
    </row>
    <row r="176" spans="3:11" ht="24">
      <c r="C176" s="69" t="s">
        <v>1591</v>
      </c>
      <c r="D176" s="49">
        <f t="shared" si="10"/>
        <v>26</v>
      </c>
      <c r="E176" s="53">
        <f>IF(ISBLANK(VLOOKUP(C176,'一般・大学・高校・中学男子3000M'!$B$4:$G$204,5,0))," ",VLOOKUP(C176,'一般・大学・高校・中学男子3000M'!$B$4:$G$204,5,0))</f>
        <v>82993</v>
      </c>
      <c r="F176" s="53" t="str">
        <f>IF(ISBLANK(VLOOKUP(C176,'一般・大学・高校・中学男子3000M'!$B$4:$O$204,4,0))," ",VLOOKUP(C176,'一般・大学・高校・中学男子3000M'!$B$4:$O$204,4,0))</f>
        <v>佐野日大高校</v>
      </c>
      <c r="H176" s="51">
        <v>173</v>
      </c>
      <c r="I176" s="51" t="str">
        <f t="shared" si="12"/>
        <v>須藤 真史</v>
      </c>
      <c r="J176" s="54">
        <f t="shared" si="13"/>
        <v>91609</v>
      </c>
      <c r="K176" s="54" t="str">
        <f t="shared" si="11"/>
        <v>柏日体高校</v>
      </c>
    </row>
    <row r="177" spans="3:11" ht="24">
      <c r="C177" s="69" t="s">
        <v>1593</v>
      </c>
      <c r="D177" s="49">
        <f t="shared" si="10"/>
        <v>194</v>
      </c>
      <c r="E177" s="53">
        <f>IF(ISBLANK(VLOOKUP(C177,'一般・大学・高校・中学男子3000M'!$B$4:$G$204,5,0))," ",VLOOKUP(C177,'一般・大学・高校・中学男子3000M'!$B$4:$G$204,5,0))</f>
        <v>92380</v>
      </c>
      <c r="F177" s="53" t="str">
        <f>IF(ISBLANK(VLOOKUP(C177,'一般・大学・高校・中学男子3000M'!$B$4:$O$204,4,0))," ",VLOOKUP(C177,'一般・大学・高校・中学男子3000M'!$B$4:$O$204,4,0))</f>
        <v>佐野日大高校</v>
      </c>
      <c r="H177" s="51">
        <v>174</v>
      </c>
      <c r="I177" s="51" t="str">
        <f t="shared" si="12"/>
        <v>北澤 準一</v>
      </c>
      <c r="J177" s="54">
        <f t="shared" si="13"/>
        <v>91610</v>
      </c>
      <c r="K177" s="54" t="str">
        <f t="shared" si="11"/>
        <v>柏日体高校</v>
      </c>
    </row>
    <row r="178" spans="3:11" ht="24">
      <c r="C178" s="69" t="s">
        <v>1595</v>
      </c>
      <c r="D178" s="49">
        <f t="shared" si="10"/>
        <v>4</v>
      </c>
      <c r="E178" s="53">
        <f>IF(ISBLANK(VLOOKUP(C178,'一般・大学・高校・中学男子3000M'!$B$4:$G$204,5,0))," ",VLOOKUP(C178,'一般・大学・高校・中学男子3000M'!$B$4:$G$204,5,0))</f>
        <v>81058</v>
      </c>
      <c r="F178" s="53" t="str">
        <f>IF(ISBLANK(VLOOKUP(C178,'一般・大学・高校・中学男子3000M'!$B$4:$O$204,4,0))," ",VLOOKUP(C178,'一般・大学・高校・中学男子3000M'!$B$4:$O$204,4,0))</f>
        <v>早稲田大学</v>
      </c>
      <c r="H178" s="51">
        <v>175</v>
      </c>
      <c r="I178" s="51" t="str">
        <f t="shared" si="12"/>
        <v>佐藤 顕聖</v>
      </c>
      <c r="J178" s="54">
        <f t="shared" si="13"/>
        <v>91642</v>
      </c>
      <c r="K178" s="54" t="str">
        <f t="shared" si="11"/>
        <v>上武大学</v>
      </c>
    </row>
    <row r="179" spans="2:11" ht="24">
      <c r="B179" s="56"/>
      <c r="C179" s="69" t="s">
        <v>456</v>
      </c>
      <c r="D179" s="49">
        <f t="shared" si="10"/>
        <v>10</v>
      </c>
      <c r="E179" s="53">
        <f>IF(ISBLANK(VLOOKUP(C179,'一般・大学・高校・中学男子3000M'!$B$4:$G$204,5,0))," ",VLOOKUP(C179,'一般・大学・高校・中学男子3000M'!$B$4:$G$204,5,0))</f>
        <v>82321</v>
      </c>
      <c r="F179" s="53" t="str">
        <f>IF(ISBLANK(VLOOKUP(C179,'一般・大学・高校・中学男子3000M'!$B$4:$O$204,4,0))," ",VLOOKUP(C179,'一般・大学・高校・中学男子3000M'!$B$4:$O$204,4,0))</f>
        <v>上武大学</v>
      </c>
      <c r="H179" s="51">
        <v>176</v>
      </c>
      <c r="I179" s="51" t="str">
        <f t="shared" si="12"/>
        <v>大塚　紘平</v>
      </c>
      <c r="J179" s="54">
        <f t="shared" si="13"/>
        <v>91654</v>
      </c>
      <c r="K179" s="54" t="str">
        <f t="shared" si="11"/>
        <v>花咲徳栄高校</v>
      </c>
    </row>
    <row r="180" spans="3:11" ht="24">
      <c r="C180" s="81" t="s">
        <v>1598</v>
      </c>
      <c r="D180" s="49">
        <f t="shared" si="10"/>
        <v>6</v>
      </c>
      <c r="E180" s="53">
        <f>IF(ISBLANK(VLOOKUP(C180,'一般・大学・高校・中学男子3000M'!$B$4:$G$204,5,0))," ",VLOOKUP(C180,'一般・大学・高校・中学男子3000M'!$B$4:$G$204,5,0))</f>
        <v>81437</v>
      </c>
      <c r="F180" s="53" t="str">
        <f>IF(ISBLANK(VLOOKUP(C180,'一般・大学・高校・中学男子3000M'!$B$4:$O$204,4,0))," ",VLOOKUP(C180,'一般・大学・高校・中学男子3000M'!$B$4:$O$204,4,0))</f>
        <v>佐野日大高校</v>
      </c>
      <c r="H180" s="51">
        <v>177</v>
      </c>
      <c r="I180" s="51" t="str">
        <f t="shared" si="12"/>
        <v>青木　優大</v>
      </c>
      <c r="J180" s="54">
        <f t="shared" si="13"/>
        <v>91753</v>
      </c>
      <c r="K180" s="54" t="str">
        <f t="shared" si="11"/>
        <v>健大高崎高</v>
      </c>
    </row>
    <row r="181" spans="3:11" ht="24">
      <c r="C181" s="65" t="s">
        <v>1600</v>
      </c>
      <c r="D181" s="49"/>
      <c r="E181" s="53"/>
      <c r="F181" s="53" t="str">
        <f>IF(ISBLANK(VLOOKUP(C181,'一般・大学・高校・中学男子3000M'!$B$4:$O$204,4,0))," ",VLOOKUP(C181,'一般・大学・高校・中学男子3000M'!$B$4:$O$204,4,0))</f>
        <v>早稲田大学</v>
      </c>
      <c r="H181" s="51">
        <v>178</v>
      </c>
      <c r="I181" s="51" t="str">
        <f t="shared" si="12"/>
        <v>吉森 裕人</v>
      </c>
      <c r="J181" s="54">
        <f t="shared" si="13"/>
        <v>91841</v>
      </c>
      <c r="K181" s="54" t="str">
        <f t="shared" si="11"/>
        <v>西武台千葉高校</v>
      </c>
    </row>
    <row r="182" spans="3:11" ht="24">
      <c r="C182" s="69" t="s">
        <v>1602</v>
      </c>
      <c r="D182" s="49">
        <f t="shared" si="10"/>
        <v>1</v>
      </c>
      <c r="E182" s="53">
        <f>IF(ISBLANK(VLOOKUP(C182,'一般・大学・高校・中学男子3000M'!$B$4:$G$204,5,0))," ",VLOOKUP(C182,'一般・大学・高校・中学男子3000M'!$B$4:$G$204,5,0))</f>
        <v>80741</v>
      </c>
      <c r="F182" s="53" t="str">
        <f>IF(ISBLANK(VLOOKUP(C182,'一般・大学・高校・中学男子3000M'!$B$4:$O$204,4,0))," ",VLOOKUP(C182,'一般・大学・高校・中学男子3000M'!$B$4:$O$204,4,0))</f>
        <v>大東文化大学</v>
      </c>
      <c r="H182" s="51">
        <v>179</v>
      </c>
      <c r="I182" s="51" t="str">
        <f t="shared" si="12"/>
        <v>栗島 健斗</v>
      </c>
      <c r="J182" s="54">
        <f t="shared" si="13"/>
        <v>91864</v>
      </c>
      <c r="K182" s="54" t="str">
        <f t="shared" si="11"/>
        <v>佐野日大高校</v>
      </c>
    </row>
    <row r="183" spans="3:11" ht="24">
      <c r="C183" s="69" t="s">
        <v>1604</v>
      </c>
      <c r="D183" s="49">
        <f t="shared" si="10"/>
        <v>7</v>
      </c>
      <c r="E183" s="53">
        <f>IF(ISBLANK(VLOOKUP(C183,'一般・大学・高校・中学男子3000M'!$B$4:$G$204,5,0))," ",VLOOKUP(C183,'一般・大学・高校・中学男子3000M'!$B$4:$G$204,5,0))</f>
        <v>81882</v>
      </c>
      <c r="F183" s="53" t="str">
        <f>IF(ISBLANK(VLOOKUP(C183,'一般・大学・高校・中学男子3000M'!$B$4:$O$204,4,0))," ",VLOOKUP(C183,'一般・大学・高校・中学男子3000M'!$B$4:$O$204,4,0))</f>
        <v>大東文化大学</v>
      </c>
      <c r="H183" s="51">
        <v>180</v>
      </c>
      <c r="I183" s="51" t="str">
        <f t="shared" si="12"/>
        <v>小島　聖五</v>
      </c>
      <c r="J183" s="54">
        <f t="shared" si="13"/>
        <v>91870</v>
      </c>
      <c r="K183" s="54" t="str">
        <f t="shared" si="11"/>
        <v>花咲徳栄高校</v>
      </c>
    </row>
    <row r="184" spans="2:11" ht="24">
      <c r="B184" s="56"/>
      <c r="C184" s="69" t="s">
        <v>329</v>
      </c>
      <c r="D184" s="49">
        <f t="shared" si="10"/>
        <v>5</v>
      </c>
      <c r="E184" s="53">
        <f>IF(ISBLANK(VLOOKUP(C184,'一般・大学・高校・中学男子3000M'!$B$4:$G$204,5,0))," ",VLOOKUP(C184,'一般・大学・高校・中学男子3000M'!$B$4:$G$204,5,0))</f>
        <v>81199</v>
      </c>
      <c r="F184" s="53" t="str">
        <f>IF(ISBLANK(VLOOKUP(C184,'一般・大学・高校・中学男子3000M'!$B$4:$O$204,4,0))," ",VLOOKUP(C184,'一般・大学・高校・中学男子3000M'!$B$4:$O$204,4,0))</f>
        <v>上武大学</v>
      </c>
      <c r="H184" s="51">
        <v>181</v>
      </c>
      <c r="I184" s="51" t="str">
        <f t="shared" si="12"/>
        <v>峯村　俊明</v>
      </c>
      <c r="J184" s="54">
        <f t="shared" si="13"/>
        <v>91881</v>
      </c>
      <c r="K184" s="54" t="str">
        <f t="shared" si="11"/>
        <v>花咲徳栄高校</v>
      </c>
    </row>
    <row r="185" spans="3:11" ht="24">
      <c r="C185" s="58" t="s">
        <v>1606</v>
      </c>
      <c r="D185" s="49">
        <f t="shared" si="10"/>
        <v>2</v>
      </c>
      <c r="E185" s="53">
        <f>IF(ISBLANK(VLOOKUP(C185,'一般・大学・高校・中学男子3000M'!$B$4:$G$204,5,0))," ",VLOOKUP(C185,'一般・大学・高校・中学男子3000M'!$B$4:$G$204,5,0))</f>
        <v>80898</v>
      </c>
      <c r="F185" s="53" t="str">
        <f>IF(ISBLANK(VLOOKUP(C185,'一般・大学・高校・中学男子3000M'!$B$4:$O$204,4,0))," ",VLOOKUP(C185,'一般・大学・高校・中学男子3000M'!$B$4:$O$204,4,0))</f>
        <v>佐野日大高校</v>
      </c>
      <c r="H185" s="51">
        <v>182</v>
      </c>
      <c r="I185" s="51" t="str">
        <f t="shared" si="12"/>
        <v>松丸 晃大</v>
      </c>
      <c r="J185" s="54">
        <f t="shared" si="13"/>
        <v>91882</v>
      </c>
      <c r="K185" s="54" t="str">
        <f t="shared" si="11"/>
        <v>柏日体高校</v>
      </c>
    </row>
    <row r="186" spans="3:11" ht="24">
      <c r="C186" s="58" t="s">
        <v>1608</v>
      </c>
      <c r="D186" s="49">
        <f t="shared" si="10"/>
        <v>8</v>
      </c>
      <c r="E186" s="53">
        <f>IF(ISBLANK(VLOOKUP(C186,'一般・大学・高校・中学男子3000M'!$B$4:$G$204,5,0))," ",VLOOKUP(C186,'一般・大学・高校・中学男子3000M'!$B$4:$G$204,5,0))</f>
        <v>82166</v>
      </c>
      <c r="F186" s="53" t="str">
        <f>IF(ISBLANK(VLOOKUP(C186,'一般・大学・高校・中学男子3000M'!$B$4:$O$204,4,0))," ",VLOOKUP(C186,'一般・大学・高校・中学男子3000M'!$B$4:$O$204,4,0))</f>
        <v>三郷技術工業高校</v>
      </c>
      <c r="H186" s="51">
        <v>183</v>
      </c>
      <c r="I186" s="51" t="str">
        <f t="shared" si="12"/>
        <v>津間 友樹</v>
      </c>
      <c r="J186" s="54">
        <f t="shared" si="13"/>
        <v>91971</v>
      </c>
      <c r="K186" s="54" t="str">
        <f t="shared" si="11"/>
        <v>藤岡中央高校</v>
      </c>
    </row>
    <row r="187" spans="1:11" ht="24">
      <c r="A187" s="56" t="s">
        <v>131</v>
      </c>
      <c r="C187" s="69" t="s">
        <v>1120</v>
      </c>
      <c r="D187" s="49">
        <f t="shared" si="10"/>
        <v>285</v>
      </c>
      <c r="E187" s="53">
        <f>IF(ISBLANK(VLOOKUP(C187,'一般・大学・高校・中学男子3000M'!$J$4:$O$199,5,0))," ",VLOOKUP(C187,'一般・大学・高校・中学男子3000M'!$J$4:$O$204,5,0))</f>
        <v>103154</v>
      </c>
      <c r="F187" s="53" t="str">
        <f>IF(ISBLANK(VLOOKUP(C187,'一般・大学・高校・中学男子3000M'!$J$4:$O$199,4,0))," ",VLOOKUP(C187,'一般・大学・高校・中学男子3000M'!$J$4:$O$204,4,0))</f>
        <v>TEAM・K</v>
      </c>
      <c r="H187" s="51">
        <v>184</v>
      </c>
      <c r="I187" s="51" t="str">
        <f t="shared" si="12"/>
        <v>富宇賀　拓斗</v>
      </c>
      <c r="J187" s="54">
        <f t="shared" si="13"/>
        <v>92025</v>
      </c>
      <c r="K187" s="54" t="str">
        <f t="shared" si="11"/>
        <v>伊勢崎商業</v>
      </c>
    </row>
    <row r="188" spans="3:11" ht="24">
      <c r="C188" s="69" t="s">
        <v>355</v>
      </c>
      <c r="D188" s="49">
        <f t="shared" si="10"/>
        <v>290</v>
      </c>
      <c r="E188" s="53">
        <f>IF(ISBLANK(VLOOKUP(C188,'一般・大学・高校・中学男子3000M'!$J$4:$O$199,5,0))," ",VLOOKUP(C188,'一般・大学・高校・中学男子3000M'!$J$4:$O$204,5,0))</f>
        <v>104123</v>
      </c>
      <c r="F188" s="53" t="str">
        <f>IF(ISBLANK(VLOOKUP(C188,'一般・大学・高校・中学男子3000M'!$J$4:$O$199,4,0))," ",VLOOKUP(C188,'一般・大学・高校・中学男子3000M'!$J$4:$O$204,4,0))</f>
        <v>花咲徳栄高校</v>
      </c>
      <c r="H188" s="51">
        <v>185</v>
      </c>
      <c r="I188" s="51" t="str">
        <f t="shared" si="12"/>
        <v>高橋　諒平</v>
      </c>
      <c r="J188" s="54">
        <f t="shared" si="13"/>
        <v>92129</v>
      </c>
      <c r="K188" s="54" t="str">
        <f t="shared" si="11"/>
        <v>高崎高等学校</v>
      </c>
    </row>
    <row r="189" spans="3:11" ht="24">
      <c r="C189" s="69" t="s">
        <v>1123</v>
      </c>
      <c r="D189" s="49">
        <f t="shared" si="10"/>
        <v>256</v>
      </c>
      <c r="E189" s="53">
        <f>IF(ISBLANK(VLOOKUP(C189,'一般・大学・高校・中学男子3000M'!$J$4:$O$199,5,0))," ",VLOOKUP(C189,'一般・大学・高校・中学男子3000M'!$J$4:$O$204,5,0))</f>
        <v>95710</v>
      </c>
      <c r="F189" s="53" t="str">
        <f>IF(ISBLANK(VLOOKUP(C189,'一般・大学・高校・中学男子3000M'!$J$4:$O$199,4,0))," ",VLOOKUP(C189,'一般・大学・高校・中学男子3000M'!$J$4:$O$204,4,0))</f>
        <v>花咲徳栄高校</v>
      </c>
      <c r="H189" s="51">
        <v>186</v>
      </c>
      <c r="I189" s="51" t="str">
        <f t="shared" si="12"/>
        <v>野崎 智希</v>
      </c>
      <c r="J189" s="54">
        <f t="shared" si="13"/>
        <v>92170</v>
      </c>
      <c r="K189" s="54" t="str">
        <f t="shared" si="11"/>
        <v>高崎経済大学</v>
      </c>
    </row>
    <row r="190" spans="3:11" ht="24">
      <c r="C190" s="65" t="s">
        <v>1125</v>
      </c>
      <c r="D190" s="49">
        <f t="shared" si="10"/>
        <v>249</v>
      </c>
      <c r="E190" s="53">
        <f>IF(ISBLANK(VLOOKUP(C190,'一般・大学・高校・中学男子3000M'!$J$4:$O$199,5,0))," ",VLOOKUP(C190,'一般・大学・高校・中学男子3000M'!$J$4:$O$204,5,0))</f>
        <v>95271</v>
      </c>
      <c r="F190" s="53" t="str">
        <f>IF(ISBLANK(VLOOKUP(C190,'一般・大学・高校・中学男子3000M'!$J$4:$O$199,4,0))," ",VLOOKUP(C190,'一般・大学・高校・中学男子3000M'!$J$4:$O$204,4,0))</f>
        <v>高崎高等学校</v>
      </c>
      <c r="H190" s="51">
        <v>187</v>
      </c>
      <c r="I190" s="51" t="str">
        <f t="shared" si="12"/>
        <v>折原　崚斗</v>
      </c>
      <c r="J190" s="54">
        <f t="shared" si="13"/>
        <v>92205</v>
      </c>
      <c r="K190" s="54" t="str">
        <f t="shared" si="11"/>
        <v>花咲徳栄高校</v>
      </c>
    </row>
    <row r="191" spans="3:11" ht="24">
      <c r="C191" s="65" t="s">
        <v>1127</v>
      </c>
      <c r="D191" s="49">
        <f t="shared" si="10"/>
        <v>281</v>
      </c>
      <c r="E191" s="53">
        <f>IF(ISBLANK(VLOOKUP(C191,'一般・大学・高校・中学男子3000M'!$J$4:$O$199,5,0))," ",VLOOKUP(C191,'一般・大学・高校・中学男子3000M'!$J$4:$O$204,5,0))</f>
        <v>102514</v>
      </c>
      <c r="F191" s="53" t="str">
        <f>IF(ISBLANK(VLOOKUP(C191,'一般・大学・高校・中学男子3000M'!$J$4:$O$199,4,0))," ",VLOOKUP(C191,'一般・大学・高校・中学男子3000M'!$J$4:$O$204,4,0))</f>
        <v>高崎経済大学</v>
      </c>
      <c r="H191" s="51">
        <v>188</v>
      </c>
      <c r="I191" s="51" t="str">
        <f t="shared" si="12"/>
        <v>石崎　智大</v>
      </c>
      <c r="J191" s="54">
        <f t="shared" si="13"/>
        <v>92218</v>
      </c>
      <c r="K191" s="54" t="str">
        <f t="shared" si="11"/>
        <v>東京国際大学</v>
      </c>
    </row>
    <row r="192" spans="3:11" ht="24">
      <c r="C192" s="65" t="s">
        <v>1129</v>
      </c>
      <c r="D192" s="49">
        <f t="shared" si="10"/>
        <v>270</v>
      </c>
      <c r="E192" s="53">
        <f>IF(ISBLANK(VLOOKUP(C192,'一般・大学・高校・中学男子3000M'!$J$4:$O$199,5,0))," ",VLOOKUP(C192,'一般・大学・高校・中学男子3000M'!$J$4:$O$204,5,0))</f>
        <v>100979</v>
      </c>
      <c r="F192" s="53" t="str">
        <f>IF(ISBLANK(VLOOKUP(C192,'一般・大学・高校・中学男子3000M'!$J$4:$O$199,4,0))," ",VLOOKUP(C192,'一般・大学・高校・中学男子3000M'!$J$4:$O$204,4,0))</f>
        <v>高崎経済大学</v>
      </c>
      <c r="H192" s="51">
        <v>189</v>
      </c>
      <c r="I192" s="51" t="str">
        <f t="shared" si="12"/>
        <v>加々美　雄貴</v>
      </c>
      <c r="J192" s="54">
        <f t="shared" si="13"/>
        <v>92237</v>
      </c>
      <c r="K192" s="54" t="str">
        <f t="shared" si="11"/>
        <v>伊勢崎商業</v>
      </c>
    </row>
    <row r="193" spans="3:11" ht="24">
      <c r="C193" s="65" t="s">
        <v>1131</v>
      </c>
      <c r="D193" s="49">
        <f t="shared" si="10"/>
        <v>259</v>
      </c>
      <c r="E193" s="53">
        <f>IF(ISBLANK(VLOOKUP(C193,'一般・大学・高校・中学男子3000M'!$J$4:$O$199,5,0))," ",VLOOKUP(C193,'一般・大学・高校・中学男子3000M'!$J$4:$O$204,5,0))</f>
        <v>95962</v>
      </c>
      <c r="F193" s="53" t="str">
        <f>IF(ISBLANK(VLOOKUP(C193,'一般・大学・高校・中学男子3000M'!$J$4:$O$199,4,0))," ",VLOOKUP(C193,'一般・大学・高校・中学男子3000M'!$J$4:$O$204,4,0))</f>
        <v>健大高崎高</v>
      </c>
      <c r="H193" s="51">
        <v>190</v>
      </c>
      <c r="I193" s="51" t="str">
        <f t="shared" si="12"/>
        <v>櫻井　修一郎</v>
      </c>
      <c r="J193" s="54">
        <f t="shared" si="13"/>
        <v>92252</v>
      </c>
      <c r="K193" s="54" t="str">
        <f t="shared" si="11"/>
        <v>健大高崎高</v>
      </c>
    </row>
    <row r="194" spans="3:11" ht="24">
      <c r="C194" s="65" t="s">
        <v>1133</v>
      </c>
      <c r="D194" s="49">
        <f t="shared" si="10"/>
        <v>267</v>
      </c>
      <c r="E194" s="53">
        <f>IF(ISBLANK(VLOOKUP(C194,'一般・大学・高校・中学男子3000M'!$J$4:$O$199,5,0))," ",VLOOKUP(C194,'一般・大学・高校・中学男子3000M'!$J$4:$O$204,5,0))</f>
        <v>100817</v>
      </c>
      <c r="F194" s="53" t="str">
        <f>IF(ISBLANK(VLOOKUP(C194,'一般・大学・高校・中学男子3000M'!$J$4:$O$199,4,0))," ",VLOOKUP(C194,'一般・大学・高校・中学男子3000M'!$J$4:$O$204,4,0))</f>
        <v>関学大</v>
      </c>
      <c r="H194" s="51">
        <v>191</v>
      </c>
      <c r="I194" s="51" t="str">
        <f t="shared" si="12"/>
        <v>田口  兼大郎</v>
      </c>
      <c r="J194" s="54">
        <f t="shared" si="13"/>
        <v>92270</v>
      </c>
      <c r="K194" s="54" t="str">
        <f t="shared" si="11"/>
        <v>館林高校</v>
      </c>
    </row>
    <row r="195" spans="3:11" ht="24">
      <c r="C195" s="58" t="s">
        <v>1134</v>
      </c>
      <c r="D195" s="49">
        <f t="shared" si="10"/>
        <v>264</v>
      </c>
      <c r="E195" s="53">
        <f>IF(ISBLANK(VLOOKUP(C195,'一般・大学・高校・中学男子3000M'!$J$4:$O$199,5,0))," ",VLOOKUP(C195,'一般・大学・高校・中学男子3000M'!$J$4:$O$204,5,0))</f>
        <v>100616</v>
      </c>
      <c r="F195" s="53" t="str">
        <f>IF(ISBLANK(VLOOKUP(C195,'一般・大学・高校・中学男子3000M'!$J$4:$O$199,4,0))," ",VLOOKUP(C195,'一般・大学・高校・中学男子3000M'!$J$4:$O$204,4,0))</f>
        <v>伊勢崎商業</v>
      </c>
      <c r="H195" s="51">
        <v>192</v>
      </c>
      <c r="I195" s="51" t="str">
        <f t="shared" si="12"/>
        <v>新井　健人</v>
      </c>
      <c r="J195" s="54">
        <f t="shared" si="13"/>
        <v>92296</v>
      </c>
      <c r="K195" s="54" t="str">
        <f t="shared" si="11"/>
        <v>育英高校</v>
      </c>
    </row>
    <row r="196" spans="3:11" ht="24">
      <c r="C196" s="58" t="s">
        <v>1136</v>
      </c>
      <c r="D196" s="49">
        <f aca="true" t="shared" si="14" ref="D196:D255">IF(ISTEXT(E196)," ",RANK(E196,$E$4:$E$348,1))</f>
        <v>265</v>
      </c>
      <c r="E196" s="53">
        <f>IF(ISBLANK(VLOOKUP(C196,'一般・大学・高校・中学男子3000M'!$J$4:$O$199,5,0))," ",VLOOKUP(C196,'一般・大学・高校・中学男子3000M'!$J$4:$O$204,5,0))</f>
        <v>100766</v>
      </c>
      <c r="F196" s="53" t="str">
        <f>IF(ISBLANK(VLOOKUP(C196,'一般・大学・高校・中学男子3000M'!$J$4:$O$199,4,0))," ",VLOOKUP(C196,'一般・大学・高校・中学男子3000M'!$J$4:$O$204,4,0))</f>
        <v>新潟産大付属高校</v>
      </c>
      <c r="H196" s="51">
        <v>193</v>
      </c>
      <c r="I196" s="51" t="str">
        <f t="shared" si="12"/>
        <v>片桐 圭紀</v>
      </c>
      <c r="J196" s="54">
        <f t="shared" si="13"/>
        <v>92343</v>
      </c>
      <c r="K196" s="54" t="str">
        <f t="shared" si="11"/>
        <v>柏日体高校</v>
      </c>
    </row>
    <row r="197" spans="3:11" ht="24">
      <c r="C197" s="58" t="s">
        <v>1138</v>
      </c>
      <c r="D197" s="49">
        <f t="shared" si="14"/>
        <v>250</v>
      </c>
      <c r="E197" s="53">
        <f>IF(ISBLANK(VLOOKUP(C197,'一般・大学・高校・中学男子3000M'!$J$4:$O$199,5,0))," ",VLOOKUP(C197,'一般・大学・高校・中学男子3000M'!$J$4:$O$204,5,0))</f>
        <v>95338</v>
      </c>
      <c r="F197" s="53" t="str">
        <f>IF(ISBLANK(VLOOKUP(C197,'一般・大学・高校・中学男子3000M'!$J$4:$O$199,4,0))," ",VLOOKUP(C197,'一般・大学・高校・中学男子3000M'!$J$4:$O$204,4,0))</f>
        <v>水戸工業高校</v>
      </c>
      <c r="H197" s="51">
        <v>194</v>
      </c>
      <c r="I197" s="51" t="str">
        <f t="shared" si="12"/>
        <v>大谷 陽</v>
      </c>
      <c r="J197" s="54">
        <f t="shared" si="13"/>
        <v>92380</v>
      </c>
      <c r="K197" s="54" t="str">
        <f aca="true" t="shared" si="15" ref="K197:K260">INDEX($F$4:$F$348,MATCH(SMALL($D$4:$D$348,H197),$D$4:$D$348,0))</f>
        <v>佐野日大高校</v>
      </c>
    </row>
    <row r="198" spans="3:11" ht="24">
      <c r="C198" s="65" t="s">
        <v>1139</v>
      </c>
      <c r="D198" s="49">
        <f t="shared" si="14"/>
        <v>243</v>
      </c>
      <c r="E198" s="53">
        <f>IF(ISBLANK(VLOOKUP(C198,'一般・大学・高校・中学男子3000M'!$J$4:$O$199,5,0))," ",VLOOKUP(C198,'一般・大学・高校・中学男子3000M'!$J$4:$O$204,5,0))</f>
        <v>94810</v>
      </c>
      <c r="F198" s="53" t="str">
        <f>IF(ISBLANK(VLOOKUP(C198,'一般・大学・高校・中学男子3000M'!$J$4:$O$199,4,0))," ",VLOOKUP(C198,'一般・大学・高校・中学男子3000M'!$J$4:$O$204,4,0))</f>
        <v>花咲徳栄高校</v>
      </c>
      <c r="H198" s="51">
        <v>195</v>
      </c>
      <c r="I198" s="51" t="str">
        <f t="shared" si="12"/>
        <v>滝澤　大輝</v>
      </c>
      <c r="J198" s="54">
        <f t="shared" si="13"/>
        <v>92437</v>
      </c>
      <c r="K198" s="54" t="str">
        <f t="shared" si="15"/>
        <v>伊勢崎商業</v>
      </c>
    </row>
    <row r="199" spans="3:11" ht="24">
      <c r="C199" s="65" t="s">
        <v>353</v>
      </c>
      <c r="D199" s="49">
        <f t="shared" si="14"/>
        <v>248</v>
      </c>
      <c r="E199" s="53">
        <f>IF(ISBLANK(VLOOKUP(C199,'一般・大学・高校・中学男子3000M'!$J$4:$O$199,5,0))," ",VLOOKUP(C199,'一般・大学・高校・中学男子3000M'!$J$4:$O$204,5,0))</f>
        <v>95229</v>
      </c>
      <c r="F199" s="53" t="str">
        <f>IF(ISBLANK(VLOOKUP(C199,'一般・大学・高校・中学男子3000M'!$J$4:$O$199,4,0))," ",VLOOKUP(C199,'一般・大学・高校・中学男子3000M'!$J$4:$O$204,4,0))</f>
        <v>花咲徳栄高校</v>
      </c>
      <c r="H199" s="51">
        <v>196</v>
      </c>
      <c r="I199" s="51" t="str">
        <f t="shared" si="12"/>
        <v>助川広樹</v>
      </c>
      <c r="J199" s="54">
        <f t="shared" si="13"/>
        <v>92493</v>
      </c>
      <c r="K199" s="54" t="str">
        <f t="shared" si="15"/>
        <v>水戸工業高校</v>
      </c>
    </row>
    <row r="200" spans="3:11" ht="24">
      <c r="C200" s="65" t="s">
        <v>1141</v>
      </c>
      <c r="D200" s="49">
        <f t="shared" si="14"/>
        <v>205</v>
      </c>
      <c r="E200" s="53">
        <f>IF(ISBLANK(VLOOKUP(C200,'一般・大学・高校・中学男子3000M'!$J$4:$O$199,5,0))," ",VLOOKUP(C200,'一般・大学・高校・中学男子3000M'!$J$4:$O$204,5,0))</f>
        <v>93191</v>
      </c>
      <c r="F200" s="53" t="str">
        <f>IF(ISBLANK(VLOOKUP(C200,'一般・大学・高校・中学男子3000M'!$J$4:$O$199,4,0))," ",VLOOKUP(C200,'一般・大学・高校・中学男子3000M'!$J$4:$O$204,4,0))</f>
        <v>前橋高校</v>
      </c>
      <c r="H200" s="51">
        <v>197</v>
      </c>
      <c r="I200" s="51" t="str">
        <f t="shared" si="12"/>
        <v>高橋  享大</v>
      </c>
      <c r="J200" s="54">
        <f t="shared" si="13"/>
        <v>92564</v>
      </c>
      <c r="K200" s="54" t="str">
        <f t="shared" si="15"/>
        <v>藤岡中央高校</v>
      </c>
    </row>
    <row r="201" spans="3:11" ht="24">
      <c r="C201" s="65" t="s">
        <v>1143</v>
      </c>
      <c r="D201" s="49">
        <f t="shared" si="14"/>
        <v>202</v>
      </c>
      <c r="E201" s="53">
        <f>IF(ISBLANK(VLOOKUP(C201,'一般・大学・高校・中学男子3000M'!$J$4:$O$199,5,0))," ",VLOOKUP(C201,'一般・大学・高校・中学男子3000M'!$J$4:$O$204,5,0))</f>
        <v>92775</v>
      </c>
      <c r="F201" s="53" t="str">
        <f>IF(ISBLANK(VLOOKUP(C201,'一般・大学・高校・中学男子3000M'!$J$4:$O$199,4,0))," ",VLOOKUP(C201,'一般・大学・高校・中学男子3000M'!$J$4:$O$204,4,0))</f>
        <v>館林高校</v>
      </c>
      <c r="H201" s="51">
        <v>198</v>
      </c>
      <c r="I201" s="51" t="str">
        <f t="shared" si="12"/>
        <v>髙橋　達彦</v>
      </c>
      <c r="J201" s="54">
        <f t="shared" si="13"/>
        <v>92644</v>
      </c>
      <c r="K201" s="54" t="str">
        <f t="shared" si="15"/>
        <v>健大高崎高</v>
      </c>
    </row>
    <row r="202" spans="3:11" ht="24">
      <c r="C202" s="65" t="s">
        <v>1144</v>
      </c>
      <c r="D202" s="49">
        <f t="shared" si="14"/>
        <v>225</v>
      </c>
      <c r="E202" s="53">
        <f>IF(ISBLANK(VLOOKUP(C202,'一般・大学・高校・中学男子3000M'!$J$4:$O$199,5,0))," ",VLOOKUP(C202,'一般・大学・高校・中学男子3000M'!$J$4:$O$204,5,0))</f>
        <v>94032</v>
      </c>
      <c r="F202" s="53" t="str">
        <f>IF(ISBLANK(VLOOKUP(C202,'一般・大学・高校・中学男子3000M'!$J$4:$O$199,4,0))," ",VLOOKUP(C202,'一般・大学・高校・中学男子3000M'!$J$4:$O$204,4,0))</f>
        <v>館林高校</v>
      </c>
      <c r="H202" s="51">
        <v>199</v>
      </c>
      <c r="I202" s="51" t="str">
        <f t="shared" si="12"/>
        <v>小渕　優貴</v>
      </c>
      <c r="J202" s="54">
        <f t="shared" si="13"/>
        <v>92685</v>
      </c>
      <c r="K202" s="54" t="str">
        <f t="shared" si="15"/>
        <v>健大高崎高</v>
      </c>
    </row>
    <row r="203" spans="3:11" ht="24">
      <c r="C203" s="65" t="s">
        <v>1145</v>
      </c>
      <c r="D203" s="49">
        <f t="shared" si="14"/>
        <v>251</v>
      </c>
      <c r="E203" s="53">
        <f>IF(ISBLANK(VLOOKUP(C203,'一般・大学・高校・中学男子3000M'!$J$4:$O$199,5,0))," ",VLOOKUP(C203,'一般・大学・高校・中学男子3000M'!$J$4:$O$204,5,0))</f>
        <v>95373</v>
      </c>
      <c r="F203" s="53" t="str">
        <f>IF(ISBLANK(VLOOKUP(C203,'一般・大学・高校・中学男子3000M'!$J$4:$O$199,4,0))," ",VLOOKUP(C203,'一般・大学・高校・中学男子3000M'!$J$4:$O$204,4,0))</f>
        <v>館林高校</v>
      </c>
      <c r="H203" s="51">
        <v>200</v>
      </c>
      <c r="I203" s="51" t="str">
        <f t="shared" si="12"/>
        <v>川端　航生</v>
      </c>
      <c r="J203" s="54">
        <f t="shared" si="13"/>
        <v>92719</v>
      </c>
      <c r="K203" s="54" t="str">
        <f t="shared" si="15"/>
        <v>伊勢崎商業</v>
      </c>
    </row>
    <row r="204" spans="3:11" ht="24">
      <c r="C204" s="65" t="s">
        <v>1146</v>
      </c>
      <c r="D204" s="49">
        <f t="shared" si="14"/>
        <v>228</v>
      </c>
      <c r="E204" s="53">
        <f>IF(ISBLANK(VLOOKUP(C204,'一般・大学・高校・中学男子3000M'!$J$4:$O$199,5,0))," ",VLOOKUP(C204,'一般・大学・高校・中学男子3000M'!$J$4:$O$204,5,0))</f>
        <v>94078</v>
      </c>
      <c r="F204" s="53" t="str">
        <f>IF(ISBLANK(VLOOKUP(C204,'一般・大学・高校・中学男子3000M'!$J$4:$O$199,4,0))," ",VLOOKUP(C204,'一般・大学・高校・中学男子3000M'!$J$4:$O$204,4,0))</f>
        <v>館林高校</v>
      </c>
      <c r="H204" s="51">
        <v>201</v>
      </c>
      <c r="I204" s="51" t="str">
        <f t="shared" si="12"/>
        <v>塩生 誠人</v>
      </c>
      <c r="J204" s="54">
        <f t="shared" si="13"/>
        <v>92721</v>
      </c>
      <c r="K204" s="54" t="str">
        <f t="shared" si="15"/>
        <v>平成国際大学</v>
      </c>
    </row>
    <row r="205" spans="3:11" ht="24">
      <c r="C205" s="58" t="s">
        <v>1148</v>
      </c>
      <c r="D205" s="49">
        <f t="shared" si="14"/>
        <v>191</v>
      </c>
      <c r="E205" s="53">
        <f>IF(ISBLANK(VLOOKUP(C205,'一般・大学・高校・中学男子3000M'!$J$4:$O$199,5,0))," ",VLOOKUP(C205,'一般・大学・高校・中学男子3000M'!$J$4:$O$204,5,0))</f>
        <v>92270</v>
      </c>
      <c r="F205" s="53" t="str">
        <f>IF(ISBLANK(VLOOKUP(C205,'一般・大学・高校・中学男子3000M'!$J$4:$O$199,4,0))," ",VLOOKUP(C205,'一般・大学・高校・中学男子3000M'!$J$4:$O$204,4,0))</f>
        <v>館林高校</v>
      </c>
      <c r="H205" s="51">
        <v>202</v>
      </c>
      <c r="I205" s="51" t="str">
        <f t="shared" si="12"/>
        <v>木村  裕亮</v>
      </c>
      <c r="J205" s="54">
        <f t="shared" si="13"/>
        <v>92775</v>
      </c>
      <c r="K205" s="54" t="str">
        <f t="shared" si="15"/>
        <v>館林高校</v>
      </c>
    </row>
    <row r="206" spans="3:11" ht="24">
      <c r="C206" s="69" t="s">
        <v>228</v>
      </c>
      <c r="D206" s="49">
        <f t="shared" si="14"/>
        <v>229</v>
      </c>
      <c r="E206" s="53">
        <f>IF(ISBLANK(VLOOKUP(C206,'一般・大学・高校・中学男子3000M'!$J$4:$O$199,5,0))," ",VLOOKUP(C206,'一般・大学・高校・中学男子3000M'!$J$4:$O$204,5,0))</f>
        <v>94095</v>
      </c>
      <c r="F206" s="53" t="str">
        <f>IF(ISBLANK(VLOOKUP(C206,'一般・大学・高校・中学男子3000M'!$J$4:$O$199,4,0))," ",VLOOKUP(C206,'一般・大学・高校・中学男子3000M'!$J$4:$O$204,4,0))</f>
        <v>高崎高等学校</v>
      </c>
      <c r="H206" s="51">
        <v>203</v>
      </c>
      <c r="I206" s="51" t="str">
        <f t="shared" si="12"/>
        <v>坂井 徳浩</v>
      </c>
      <c r="J206" s="54">
        <f t="shared" si="13"/>
        <v>92844</v>
      </c>
      <c r="K206" s="54" t="str">
        <f t="shared" si="15"/>
        <v>小川町陸協</v>
      </c>
    </row>
    <row r="207" spans="3:11" ht="24">
      <c r="C207" s="69" t="s">
        <v>1151</v>
      </c>
      <c r="D207" s="49">
        <f t="shared" si="14"/>
        <v>236</v>
      </c>
      <c r="E207" s="53">
        <f>IF(ISBLANK(VLOOKUP(C207,'一般・大学・高校・中学男子3000M'!$J$4:$O$199,5,0))," ",VLOOKUP(C207,'一般・大学・高校・中学男子3000M'!$J$4:$O$204,5,0))</f>
        <v>94502</v>
      </c>
      <c r="F207" s="53" t="str">
        <f>IF(ISBLANK(VLOOKUP(C207,'一般・大学・高校・中学男子3000M'!$J$4:$O$199,4,0))," ",VLOOKUP(C207,'一般・大学・高校・中学男子3000M'!$J$4:$O$204,4,0))</f>
        <v>高崎高等学校</v>
      </c>
      <c r="H207" s="51">
        <v>204</v>
      </c>
      <c r="I207" s="51" t="str">
        <f t="shared" si="12"/>
        <v>原田 雅彦</v>
      </c>
      <c r="J207" s="54">
        <f t="shared" si="13"/>
        <v>92903</v>
      </c>
      <c r="K207" s="54" t="str">
        <f t="shared" si="15"/>
        <v>藤岡中央高校</v>
      </c>
    </row>
    <row r="208" spans="3:11" ht="24">
      <c r="C208" s="58" t="s">
        <v>1152</v>
      </c>
      <c r="D208" s="49">
        <f t="shared" si="14"/>
        <v>266</v>
      </c>
      <c r="E208" s="53">
        <f>IF(ISBLANK(VLOOKUP(C208,'一般・大学・高校・中学男子3000M'!$J$4:$O$199,5,0))," ",VLOOKUP(C208,'一般・大学・高校・中学男子3000M'!$J$4:$O$204,5,0))</f>
        <v>100772</v>
      </c>
      <c r="F208" s="53" t="str">
        <f>IF(ISBLANK(VLOOKUP(C208,'一般・大学・高校・中学男子3000M'!$J$4:$O$199,4,0))," ",VLOOKUP(C208,'一般・大学・高校・中学男子3000M'!$J$4:$O$204,4,0))</f>
        <v>高崎経済大学</v>
      </c>
      <c r="H208" s="51">
        <v>205</v>
      </c>
      <c r="I208" s="51" t="str">
        <f t="shared" si="12"/>
        <v>後藤　　豪</v>
      </c>
      <c r="J208" s="54">
        <f t="shared" si="13"/>
        <v>93191</v>
      </c>
      <c r="K208" s="54" t="str">
        <f t="shared" si="15"/>
        <v>前橋高校</v>
      </c>
    </row>
    <row r="209" spans="3:11" ht="24">
      <c r="C209" s="58" t="s">
        <v>1154</v>
      </c>
      <c r="D209" s="49">
        <f t="shared" si="14"/>
        <v>296</v>
      </c>
      <c r="E209" s="53">
        <f>IF(ISBLANK(VLOOKUP(C209,'一般・大学・高校・中学男子3000M'!$J$4:$O$199,5,0))," ",VLOOKUP(C209,'一般・大学・高校・中学男子3000M'!$J$4:$O$204,5,0))</f>
        <v>111690</v>
      </c>
      <c r="F209" s="53" t="str">
        <f>IF(ISBLANK(VLOOKUP(C209,'一般・大学・高校・中学男子3000M'!$J$4:$O$199,4,0))," ",VLOOKUP(C209,'一般・大学・高校・中学男子3000M'!$J$4:$O$204,4,0))</f>
        <v>上武大学</v>
      </c>
      <c r="H209" s="51">
        <v>206</v>
      </c>
      <c r="I209" s="51" t="str">
        <f t="shared" si="12"/>
        <v>田中 龍星</v>
      </c>
      <c r="J209" s="54">
        <f t="shared" si="13"/>
        <v>93241</v>
      </c>
      <c r="K209" s="54" t="str">
        <f t="shared" si="15"/>
        <v>佐野日大高校</v>
      </c>
    </row>
    <row r="210" spans="3:11" ht="24">
      <c r="C210" s="58" t="s">
        <v>1155</v>
      </c>
      <c r="D210" s="49">
        <f t="shared" si="14"/>
        <v>209</v>
      </c>
      <c r="E210" s="53">
        <f>IF(ISBLANK(VLOOKUP(C210,'一般・大学・高校・中学男子3000M'!$J$4:$O$199,5,0))," ",VLOOKUP(C210,'一般・大学・高校・中学男子3000M'!$J$4:$O$204,5,0))</f>
        <v>93355</v>
      </c>
      <c r="F210" s="53" t="str">
        <f>IF(ISBLANK(VLOOKUP(C210,'一般・大学・高校・中学男子3000M'!$J$4:$O$199,4,0))," ",VLOOKUP(C210,'一般・大学・高校・中学男子3000M'!$J$4:$O$204,4,0))</f>
        <v>健大高崎高</v>
      </c>
      <c r="H210" s="51">
        <v>207</v>
      </c>
      <c r="I210" s="51" t="str">
        <f t="shared" si="12"/>
        <v>齋藤　勇磨</v>
      </c>
      <c r="J210" s="54">
        <f t="shared" si="13"/>
        <v>93250</v>
      </c>
      <c r="K210" s="54" t="str">
        <f t="shared" si="15"/>
        <v>育英高校</v>
      </c>
    </row>
    <row r="211" spans="3:11" ht="24">
      <c r="C211" s="58" t="s">
        <v>1156</v>
      </c>
      <c r="D211" s="49">
        <f t="shared" si="14"/>
        <v>279</v>
      </c>
      <c r="E211" s="53">
        <f>IF(ISBLANK(VLOOKUP(C211,'一般・大学・高校・中学男子3000M'!$J$4:$O$199,5,0))," ",VLOOKUP(C211,'一般・大学・高校・中学男子3000M'!$J$4:$O$204,5,0))</f>
        <v>102331</v>
      </c>
      <c r="F211" s="53" t="str">
        <f>IF(ISBLANK(VLOOKUP(C211,'一般・大学・高校・中学男子3000M'!$J$4:$O$199,4,0))," ",VLOOKUP(C211,'一般・大学・高校・中学男子3000M'!$J$4:$O$204,4,0))</f>
        <v>柏日体高校</v>
      </c>
      <c r="H211" s="51">
        <v>208</v>
      </c>
      <c r="I211" s="51" t="str">
        <f t="shared" si="12"/>
        <v>松居 和輝</v>
      </c>
      <c r="J211" s="54">
        <f t="shared" si="13"/>
        <v>93329</v>
      </c>
      <c r="K211" s="54" t="str">
        <f t="shared" si="15"/>
        <v>西武台千葉高校</v>
      </c>
    </row>
    <row r="212" spans="3:11" ht="24">
      <c r="C212" s="65" t="s">
        <v>1158</v>
      </c>
      <c r="D212" s="49">
        <f t="shared" si="14"/>
        <v>214</v>
      </c>
      <c r="E212" s="53">
        <f>IF(ISBLANK(VLOOKUP(C212,'一般・大学・高校・中学男子3000M'!$J$4:$O$199,5,0))," ",VLOOKUP(C212,'一般・大学・高校・中学男子3000M'!$J$4:$O$204,5,0))</f>
        <v>93650</v>
      </c>
      <c r="F212" s="53" t="str">
        <f>IF(ISBLANK(VLOOKUP(C212,'一般・大学・高校・中学男子3000M'!$J$4:$O$199,4,0))," ",VLOOKUP(C212,'一般・大学・高校・中学男子3000M'!$J$4:$O$204,4,0))</f>
        <v>宇都宮南高校</v>
      </c>
      <c r="H212" s="51">
        <v>209</v>
      </c>
      <c r="I212" s="51" t="str">
        <f t="shared" si="12"/>
        <v>志村　玲央</v>
      </c>
      <c r="J212" s="54">
        <f t="shared" si="13"/>
        <v>93355</v>
      </c>
      <c r="K212" s="54" t="str">
        <f t="shared" si="15"/>
        <v>健大高崎高</v>
      </c>
    </row>
    <row r="213" spans="3:11" ht="24">
      <c r="C213" s="58" t="s">
        <v>1161</v>
      </c>
      <c r="D213" s="49">
        <f t="shared" si="14"/>
        <v>223</v>
      </c>
      <c r="E213" s="53">
        <f>IF(ISBLANK(VLOOKUP(C213,'一般・大学・高校・中学男子3000M'!$J$4:$O$199,5,0))," ",VLOOKUP(C213,'一般・大学・高校・中学男子3000M'!$J$4:$O$204,5,0))</f>
        <v>93911</v>
      </c>
      <c r="F213" s="53" t="str">
        <f>IF(ISBLANK(VLOOKUP(C213,'一般・大学・高校・中学男子3000M'!$J$4:$O$199,4,0))," ",VLOOKUP(C213,'一般・大学・高校・中学男子3000M'!$J$4:$O$204,4,0))</f>
        <v>伊勢崎商業</v>
      </c>
      <c r="H213" s="51">
        <v>210</v>
      </c>
      <c r="I213" s="51" t="str">
        <f t="shared" si="12"/>
        <v>木村竜也</v>
      </c>
      <c r="J213" s="54">
        <f t="shared" si="13"/>
        <v>93519</v>
      </c>
      <c r="K213" s="54" t="str">
        <f t="shared" si="15"/>
        <v>水戸工業高校</v>
      </c>
    </row>
    <row r="214" spans="3:11" ht="24">
      <c r="C214" s="58" t="s">
        <v>1162</v>
      </c>
      <c r="D214" s="49">
        <f t="shared" si="14"/>
        <v>261</v>
      </c>
      <c r="E214" s="53">
        <f>IF(ISBLANK(VLOOKUP(C214,'一般・大学・高校・中学男子3000M'!$J$4:$O$199,5,0))," ",VLOOKUP(C214,'一般・大学・高校・中学男子3000M'!$J$4:$O$204,5,0))</f>
        <v>100029</v>
      </c>
      <c r="F214" s="53" t="str">
        <f>IF(ISBLANK(VLOOKUP(C214,'一般・大学・高校・中学男子3000M'!$J$4:$O$199,4,0))," ",VLOOKUP(C214,'一般・大学・高校・中学男子3000M'!$J$4:$O$204,4,0))</f>
        <v>伊勢崎商業</v>
      </c>
      <c r="H214" s="51">
        <v>211</v>
      </c>
      <c r="I214" s="51" t="str">
        <f t="shared" si="12"/>
        <v>宮澤　賢太</v>
      </c>
      <c r="J214" s="54">
        <f t="shared" si="13"/>
        <v>93532</v>
      </c>
      <c r="K214" s="54" t="str">
        <f t="shared" si="15"/>
        <v>高崎高等学校</v>
      </c>
    </row>
    <row r="215" spans="3:11" ht="24">
      <c r="C215" s="58" t="s">
        <v>1163</v>
      </c>
      <c r="D215" s="49">
        <f t="shared" si="14"/>
        <v>278</v>
      </c>
      <c r="E215" s="53">
        <f>IF(ISBLANK(VLOOKUP(C215,'一般・大学・高校・中学男子3000M'!$J$4:$O$199,5,0))," ",VLOOKUP(C215,'一般・大学・高校・中学男子3000M'!$J$4:$O$204,5,0))</f>
        <v>102301</v>
      </c>
      <c r="F215" s="53" t="str">
        <f>IF(ISBLANK(VLOOKUP(C215,'一般・大学・高校・中学男子3000M'!$J$4:$O$199,4,0))," ",VLOOKUP(C215,'一般・大学・高校・中学男子3000M'!$J$4:$O$204,4,0))</f>
        <v>伊勢崎商業</v>
      </c>
      <c r="H215" s="51">
        <v>212</v>
      </c>
      <c r="I215" s="51" t="str">
        <f t="shared" si="12"/>
        <v>竹村 錦昴</v>
      </c>
      <c r="J215" s="54">
        <f t="shared" si="13"/>
        <v>93620</v>
      </c>
      <c r="K215" s="54" t="str">
        <f t="shared" si="15"/>
        <v>藤岡中央高校</v>
      </c>
    </row>
    <row r="216" spans="3:11" ht="24">
      <c r="C216" s="78" t="s">
        <v>1164</v>
      </c>
      <c r="D216" s="49"/>
      <c r="E216" s="53"/>
      <c r="F216" s="53" t="str">
        <f>IF(ISBLANK(VLOOKUP(C216,'一般・大学・高校・中学男子3000M'!$J$4:$O$199,4,0))," ",VLOOKUP(C216,'一般・大学・高校・中学男子3000M'!$J$4:$O$204,4,0))</f>
        <v>水戸工業高校</v>
      </c>
      <c r="H216" s="51">
        <v>213</v>
      </c>
      <c r="I216" s="51" t="str">
        <f t="shared" si="12"/>
        <v>清本 優樹</v>
      </c>
      <c r="J216" s="54">
        <f t="shared" si="13"/>
        <v>93640</v>
      </c>
      <c r="K216" s="54" t="str">
        <f t="shared" si="15"/>
        <v>柏日体高校</v>
      </c>
    </row>
    <row r="217" spans="3:11" ht="24">
      <c r="C217" s="65" t="s">
        <v>1220</v>
      </c>
      <c r="D217" s="49">
        <f t="shared" si="14"/>
        <v>232</v>
      </c>
      <c r="E217" s="53">
        <f>IF(ISBLANK(VLOOKUP(C217,'一般・大学・高校・中学男子3000M'!$J$4:$O$199,5,0))," ",VLOOKUP(C217,'一般・大学・高校・中学男子3000M'!$J$4:$O$204,5,0))</f>
        <v>94337</v>
      </c>
      <c r="F217" s="53" t="str">
        <f>IF(ISBLANK(VLOOKUP(C217,'一般・大学・高校・中学男子3000M'!$J$4:$O$199,4,0))," ",VLOOKUP(C217,'一般・大学・高校・中学男子3000M'!$J$4:$O$204,4,0))</f>
        <v>水戸工業高校</v>
      </c>
      <c r="H217" s="51">
        <v>214</v>
      </c>
      <c r="I217" s="51" t="str">
        <f t="shared" si="12"/>
        <v>簗嶋 匠</v>
      </c>
      <c r="J217" s="54">
        <f t="shared" si="13"/>
        <v>93650</v>
      </c>
      <c r="K217" s="54" t="str">
        <f t="shared" si="15"/>
        <v>宇都宮南高校</v>
      </c>
    </row>
    <row r="218" spans="3:11" ht="24">
      <c r="C218" s="65" t="s">
        <v>1222</v>
      </c>
      <c r="D218" s="49">
        <f t="shared" si="14"/>
        <v>170</v>
      </c>
      <c r="E218" s="53">
        <f>IF(ISBLANK(VLOOKUP(C218,'一般・大学・高校・中学男子3000M'!$J$4:$O$199,5,0))," ",VLOOKUP(C218,'一般・大学・高校・中学男子3000M'!$J$4:$O$204,5,0))</f>
        <v>91470</v>
      </c>
      <c r="F218" s="53" t="str">
        <f>IF(ISBLANK(VLOOKUP(C218,'一般・大学・高校・中学男子3000M'!$J$4:$O$199,4,0))," ",VLOOKUP(C218,'一般・大学・高校・中学男子3000M'!$J$4:$O$204,4,0))</f>
        <v>育英高校</v>
      </c>
      <c r="H218" s="51">
        <v>215</v>
      </c>
      <c r="I218" s="51" t="str">
        <f t="shared" si="12"/>
        <v>下境田　尚冴</v>
      </c>
      <c r="J218" s="54">
        <f t="shared" si="13"/>
        <v>93690</v>
      </c>
      <c r="K218" s="54" t="str">
        <f t="shared" si="15"/>
        <v>花咲徳栄高校</v>
      </c>
    </row>
    <row r="219" spans="3:11" ht="24">
      <c r="C219" s="65" t="s">
        <v>1224</v>
      </c>
      <c r="D219" s="49">
        <f t="shared" si="14"/>
        <v>211</v>
      </c>
      <c r="E219" s="53">
        <f>IF(ISBLANK(VLOOKUP(C219,'一般・大学・高校・中学男子3000M'!$J$4:$O$199,5,0))," ",VLOOKUP(C219,'一般・大学・高校・中学男子3000M'!$J$4:$O$204,5,0))</f>
        <v>93532</v>
      </c>
      <c r="F219" s="53" t="str">
        <f>IF(ISBLANK(VLOOKUP(C219,'一般・大学・高校・中学男子3000M'!$J$4:$O$199,4,0))," ",VLOOKUP(C219,'一般・大学・高校・中学男子3000M'!$J$4:$O$204,4,0))</f>
        <v>高崎高等学校</v>
      </c>
      <c r="H219" s="51">
        <v>216</v>
      </c>
      <c r="I219" s="51" t="str">
        <f t="shared" si="12"/>
        <v>金塚 謙太郎</v>
      </c>
      <c r="J219" s="54">
        <f t="shared" si="13"/>
        <v>93712</v>
      </c>
      <c r="K219" s="54" t="str">
        <f t="shared" si="15"/>
        <v>藤岡中央高校</v>
      </c>
    </row>
    <row r="220" spans="3:11" ht="24">
      <c r="C220" s="65" t="s">
        <v>1225</v>
      </c>
      <c r="D220" s="49"/>
      <c r="E220" s="53"/>
      <c r="F220" s="53" t="str">
        <f>IF(ISBLANK(VLOOKUP(C220,'一般・大学・高校・中学男子3000M'!$J$4:$O$199,4,0))," ",VLOOKUP(C220,'一般・大学・高校・中学男子3000M'!$J$4:$O$204,4,0))</f>
        <v>西武台千葉高校</v>
      </c>
      <c r="H220" s="51">
        <v>217</v>
      </c>
      <c r="I220" s="51" t="str">
        <f t="shared" si="12"/>
        <v>茂原　將悟</v>
      </c>
      <c r="J220" s="54">
        <f t="shared" si="13"/>
        <v>93717</v>
      </c>
      <c r="K220" s="54" t="str">
        <f t="shared" si="15"/>
        <v>高崎高等学校</v>
      </c>
    </row>
    <row r="221" spans="3:11" ht="24">
      <c r="C221" s="65" t="s">
        <v>1228</v>
      </c>
      <c r="D221" s="49"/>
      <c r="E221" s="53"/>
      <c r="F221" s="53" t="str">
        <f>IF(ISBLANK(VLOOKUP(C221,'一般・大学・高校・中学男子3000M'!$J$4:$O$199,4,0))," ",VLOOKUP(C221,'一般・大学・高校・中学男子3000M'!$J$4:$O$204,4,0))</f>
        <v>西武台千葉高校</v>
      </c>
      <c r="H221" s="51">
        <v>218</v>
      </c>
      <c r="I221" s="51" t="str">
        <f t="shared" si="12"/>
        <v>合田 稜</v>
      </c>
      <c r="J221" s="54">
        <f t="shared" si="13"/>
        <v>93719</v>
      </c>
      <c r="K221" s="54" t="str">
        <f t="shared" si="15"/>
        <v>柏日体高校</v>
      </c>
    </row>
    <row r="222" spans="3:11" ht="24">
      <c r="C222" s="65" t="s">
        <v>1230</v>
      </c>
      <c r="D222" s="49"/>
      <c r="E222" s="53"/>
      <c r="F222" s="53" t="str">
        <f>IF(ISBLANK(VLOOKUP(C222,'一般・大学・高校・中学男子3000M'!$J$4:$O$199,4,0))," ",VLOOKUP(C222,'一般・大学・高校・中学男子3000M'!$J$4:$O$204,4,0))</f>
        <v>西武台千葉高校</v>
      </c>
      <c r="H222" s="51">
        <v>219</v>
      </c>
      <c r="I222" s="51" t="str">
        <f t="shared" si="12"/>
        <v>田中　龍之介</v>
      </c>
      <c r="J222" s="54">
        <f t="shared" si="13"/>
        <v>93762</v>
      </c>
      <c r="K222" s="54" t="str">
        <f t="shared" si="15"/>
        <v>花咲徳栄高校</v>
      </c>
    </row>
    <row r="223" spans="3:11" ht="24">
      <c r="C223" s="65" t="s">
        <v>1232</v>
      </c>
      <c r="D223" s="49"/>
      <c r="E223" s="53"/>
      <c r="F223" s="53" t="str">
        <f>IF(ISBLANK(VLOOKUP(C223,'一般・大学・高校・中学男子3000M'!$J$4:$O$199,4,0))," ",VLOOKUP(C223,'一般・大学・高校・中学男子3000M'!$J$4:$O$204,4,0))</f>
        <v>西武台千葉高校</v>
      </c>
      <c r="H223" s="51">
        <v>220</v>
      </c>
      <c r="I223" s="51" t="str">
        <f t="shared" si="12"/>
        <v>今井　樹</v>
      </c>
      <c r="J223" s="54">
        <f t="shared" si="13"/>
        <v>93763</v>
      </c>
      <c r="K223" s="54" t="str">
        <f t="shared" si="15"/>
        <v>高崎高等学校</v>
      </c>
    </row>
    <row r="224" spans="3:11" ht="24">
      <c r="C224" s="69" t="s">
        <v>1234</v>
      </c>
      <c r="D224" s="49">
        <f t="shared" si="14"/>
        <v>208</v>
      </c>
      <c r="E224" s="53">
        <f>IF(ISBLANK(VLOOKUP(C224,'一般・大学・高校・中学男子3000M'!$J$4:$O$199,5,0))," ",VLOOKUP(C224,'一般・大学・高校・中学男子3000M'!$J$4:$O$204,5,0))</f>
        <v>93329</v>
      </c>
      <c r="F224" s="53" t="str">
        <f>IF(ISBLANK(VLOOKUP(C224,'一般・大学・高校・中学男子3000M'!$J$4:$O$199,4,0))," ",VLOOKUP(C224,'一般・大学・高校・中学男子3000M'!$J$4:$O$204,4,0))</f>
        <v>西武台千葉高校</v>
      </c>
      <c r="H224" s="51">
        <v>221</v>
      </c>
      <c r="I224" s="51" t="str">
        <f t="shared" si="12"/>
        <v>島崎 慎愛</v>
      </c>
      <c r="J224" s="54">
        <f t="shared" si="13"/>
        <v>93795</v>
      </c>
      <c r="K224" s="54" t="str">
        <f t="shared" si="15"/>
        <v>藤岡中央高校</v>
      </c>
    </row>
    <row r="225" spans="3:11" ht="24">
      <c r="C225" s="69" t="s">
        <v>1236</v>
      </c>
      <c r="D225" s="49"/>
      <c r="E225" s="53"/>
      <c r="F225" s="53" t="str">
        <f>IF(ISBLANK(VLOOKUP(C225,'一般・大学・高校・中学男子3000M'!$J$4:$O$199,4,0))," ",VLOOKUP(C225,'一般・大学・高校・中学男子3000M'!$J$4:$O$204,4,0))</f>
        <v>伊勢崎商業</v>
      </c>
      <c r="H225" s="51">
        <v>222</v>
      </c>
      <c r="I225" s="51" t="str">
        <f t="shared" si="12"/>
        <v>倉澤 徹</v>
      </c>
      <c r="J225" s="54">
        <f t="shared" si="13"/>
        <v>93810</v>
      </c>
      <c r="K225" s="54" t="str">
        <f t="shared" si="15"/>
        <v>藤岡中央高校</v>
      </c>
    </row>
    <row r="226" spans="3:11" ht="24">
      <c r="C226" s="58" t="s">
        <v>1237</v>
      </c>
      <c r="D226" s="49">
        <f t="shared" si="14"/>
        <v>157</v>
      </c>
      <c r="E226" s="53">
        <f>IF(ISBLANK(VLOOKUP(C226,'一般・大学・高校・中学男子3000M'!$J$4:$O$199,5,0))," ",VLOOKUP(C226,'一般・大学・高校・中学男子3000M'!$J$4:$O$204,5,0))</f>
        <v>91016</v>
      </c>
      <c r="F226" s="53" t="str">
        <f>IF(ISBLANK(VLOOKUP(C226,'一般・大学・高校・中学男子3000M'!$J$4:$O$199,4,0))," ",VLOOKUP(C226,'一般・大学・高校・中学男子3000M'!$J$4:$O$204,4,0))</f>
        <v>四ﾂ葉学園</v>
      </c>
      <c r="H226" s="51">
        <v>223</v>
      </c>
      <c r="I226" s="51" t="str">
        <f t="shared" si="12"/>
        <v>金井　大将</v>
      </c>
      <c r="J226" s="54">
        <f t="shared" si="13"/>
        <v>93911</v>
      </c>
      <c r="K226" s="54" t="str">
        <f t="shared" si="15"/>
        <v>伊勢崎商業</v>
      </c>
    </row>
    <row r="227" spans="3:11" ht="24">
      <c r="C227" s="69" t="s">
        <v>1240</v>
      </c>
      <c r="D227" s="49"/>
      <c r="E227" s="53"/>
      <c r="F227" s="53" t="str">
        <f>IF(ISBLANK(VLOOKUP(C227,'一般・大学・高校・中学男子3000M'!$J$4:$O$199,4,0))," ",VLOOKUP(C227,'一般・大学・高校・中学男子3000M'!$J$4:$O$204,4,0))</f>
        <v>水戸工業高校</v>
      </c>
      <c r="H227" s="51">
        <v>224</v>
      </c>
      <c r="I227" s="51" t="str">
        <f aca="true" t="shared" si="16" ref="I227:I290">IF(ISBLANK($E$4)," ",INDEX($C$4:$C$348,MATCH(SMALL($D$4:$D$348,H227),$D$4:$D$348,0)))</f>
        <v>大串　巧実</v>
      </c>
      <c r="J227" s="54">
        <f aca="true" t="shared" si="17" ref="J227:J290">INDEX($E$4:$E$348,MATCH(SMALL($D$4:$D$348,H227),$D$4:$D$348,0))</f>
        <v>93955</v>
      </c>
      <c r="K227" s="54" t="str">
        <f t="shared" si="15"/>
        <v>花咲徳栄高校</v>
      </c>
    </row>
    <row r="228" spans="3:11" ht="24">
      <c r="C228" s="69" t="s">
        <v>1242</v>
      </c>
      <c r="D228" s="49">
        <f t="shared" si="14"/>
        <v>162</v>
      </c>
      <c r="E228" s="53">
        <f>IF(ISBLANK(VLOOKUP(C228,'一般・大学・高校・中学男子3000M'!$J$4:$O$199,5,0))," ",VLOOKUP(C228,'一般・大学・高校・中学男子3000M'!$J$4:$O$204,5,0))</f>
        <v>91192</v>
      </c>
      <c r="F228" s="53" t="str">
        <f>IF(ISBLANK(VLOOKUP(C228,'一般・大学・高校・中学男子3000M'!$J$4:$O$199,4,0))," ",VLOOKUP(C228,'一般・大学・高校・中学男子3000M'!$J$4:$O$204,4,0))</f>
        <v>水戸工業高校</v>
      </c>
      <c r="H228" s="51">
        <v>225</v>
      </c>
      <c r="I228" s="51" t="str">
        <f t="shared" si="16"/>
        <v>星野  祐希</v>
      </c>
      <c r="J228" s="54">
        <f t="shared" si="17"/>
        <v>94032</v>
      </c>
      <c r="K228" s="54" t="str">
        <f t="shared" si="15"/>
        <v>館林高校</v>
      </c>
    </row>
    <row r="229" spans="3:11" ht="24">
      <c r="C229" s="65" t="s">
        <v>1244</v>
      </c>
      <c r="D229" s="49">
        <f t="shared" si="14"/>
        <v>203</v>
      </c>
      <c r="E229" s="53">
        <f>IF(ISBLANK(VLOOKUP(C229,'一般・大学・高校・中学男子3000M'!$J$4:$O$199,5,0))," ",VLOOKUP(C229,'一般・大学・高校・中学男子3000M'!$J$4:$O$204,5,0))</f>
        <v>92844</v>
      </c>
      <c r="F229" s="53" t="str">
        <f>IF(ISBLANK(VLOOKUP(C229,'一般・大学・高校・中学男子3000M'!$J$4:$O$199,4,0))," ",VLOOKUP(C229,'一般・大学・高校・中学男子3000M'!$J$4:$O$204,4,0))</f>
        <v>小川町陸協</v>
      </c>
      <c r="H229" s="51">
        <v>226</v>
      </c>
      <c r="I229" s="51" t="str">
        <f t="shared" si="16"/>
        <v>森大地</v>
      </c>
      <c r="J229" s="54">
        <f t="shared" si="17"/>
        <v>94055</v>
      </c>
      <c r="K229" s="54" t="str">
        <f t="shared" si="15"/>
        <v>水戸工業高校</v>
      </c>
    </row>
    <row r="230" spans="3:11" ht="24">
      <c r="C230" s="69" t="s">
        <v>1247</v>
      </c>
      <c r="D230" s="49">
        <f t="shared" si="14"/>
        <v>146</v>
      </c>
      <c r="E230" s="53">
        <f>IF(ISBLANK(VLOOKUP(C230,'一般・大学・高校・中学男子3000M'!$J$4:$O$199,5,0))," ",VLOOKUP(C230,'一般・大学・高校・中学男子3000M'!$J$4:$O$204,5,0))</f>
        <v>90472</v>
      </c>
      <c r="F230" s="53" t="str">
        <f>IF(ISBLANK(VLOOKUP(C230,'一般・大学・高校・中学男子3000M'!$J$4:$O$199,4,0))," ",VLOOKUP(C230,'一般・大学・高校・中学男子3000M'!$J$4:$O$204,4,0))</f>
        <v>育英高校</v>
      </c>
      <c r="H230" s="51">
        <v>227</v>
      </c>
      <c r="I230" s="51" t="str">
        <f t="shared" si="16"/>
        <v>市川　楓</v>
      </c>
      <c r="J230" s="54">
        <f t="shared" si="17"/>
        <v>94060</v>
      </c>
      <c r="K230" s="54" t="str">
        <f t="shared" si="15"/>
        <v>育英高校</v>
      </c>
    </row>
    <row r="231" spans="3:11" ht="24">
      <c r="C231" s="69" t="s">
        <v>341</v>
      </c>
      <c r="D231" s="49">
        <f t="shared" si="14"/>
        <v>122</v>
      </c>
      <c r="E231" s="53">
        <f>IF(ISBLANK(VLOOKUP(C231,'一般・大学・高校・中学男子3000M'!$J$4:$O$199,5,0))," ",VLOOKUP(C231,'一般・大学・高校・中学男子3000M'!$J$4:$O$204,5,0))</f>
        <v>85881</v>
      </c>
      <c r="F231" s="53" t="str">
        <f>IF(ISBLANK(VLOOKUP(C231,'一般・大学・高校・中学男子3000M'!$J$4:$O$199,4,0))," ",VLOOKUP(C231,'一般・大学・高校・中学男子3000M'!$J$4:$O$204,4,0))</f>
        <v>育英高校</v>
      </c>
      <c r="H231" s="51">
        <v>228</v>
      </c>
      <c r="I231" s="51" t="str">
        <f t="shared" si="16"/>
        <v>坂梨  賢</v>
      </c>
      <c r="J231" s="54">
        <f t="shared" si="17"/>
        <v>94078</v>
      </c>
      <c r="K231" s="54" t="str">
        <f t="shared" si="15"/>
        <v>館林高校</v>
      </c>
    </row>
    <row r="232" spans="3:11" ht="24">
      <c r="C232" s="65" t="s">
        <v>378</v>
      </c>
      <c r="D232" s="49">
        <f t="shared" si="14"/>
        <v>109</v>
      </c>
      <c r="E232" s="53">
        <f>IF(ISBLANK(VLOOKUP(C232,'一般・大学・高校・中学男子3000M'!$J$4:$O$199,5,0))," ",VLOOKUP(C232,'一般・大学・高校・中学男子3000M'!$J$4:$O$204,5,0))</f>
        <v>85628</v>
      </c>
      <c r="F232" s="53" t="str">
        <f>IF(ISBLANK(VLOOKUP(C232,'一般・大学・高校・中学男子3000M'!$J$4:$O$199,4,0))," ",VLOOKUP(C232,'一般・大学・高校・中学男子3000M'!$J$4:$O$204,4,0))</f>
        <v>育英高校</v>
      </c>
      <c r="H232" s="51">
        <v>229</v>
      </c>
      <c r="I232" s="51" t="str">
        <f t="shared" si="16"/>
        <v>小菅　豪太</v>
      </c>
      <c r="J232" s="54">
        <f t="shared" si="17"/>
        <v>94095</v>
      </c>
      <c r="K232" s="54" t="str">
        <f t="shared" si="15"/>
        <v>高崎高等学校</v>
      </c>
    </row>
    <row r="233" spans="3:11" ht="24">
      <c r="C233" s="65" t="s">
        <v>1249</v>
      </c>
      <c r="D233" s="49">
        <f t="shared" si="14"/>
        <v>240</v>
      </c>
      <c r="E233" s="53">
        <f>IF(ISBLANK(VLOOKUP(C233,'一般・大学・高校・中学男子3000M'!$J$4:$O$199,5,0))," ",VLOOKUP(C233,'一般・大学・高校・中学男子3000M'!$J$4:$O$204,5,0))</f>
        <v>94671</v>
      </c>
      <c r="F233" s="53" t="str">
        <f>IF(ISBLANK(VLOOKUP(C233,'一般・大学・高校・中学男子3000M'!$J$4:$O$199,4,0))," ",VLOOKUP(C233,'一般・大学・高校・中学男子3000M'!$J$4:$O$204,4,0))</f>
        <v>水戸工業高校</v>
      </c>
      <c r="H233" s="51">
        <v>230</v>
      </c>
      <c r="I233" s="51" t="str">
        <f t="shared" si="16"/>
        <v>坂本　健真</v>
      </c>
      <c r="J233" s="54">
        <f t="shared" si="17"/>
        <v>94133</v>
      </c>
      <c r="K233" s="54" t="str">
        <f t="shared" si="15"/>
        <v>育英高校</v>
      </c>
    </row>
    <row r="234" spans="3:11" ht="24">
      <c r="C234" s="65" t="s">
        <v>1251</v>
      </c>
      <c r="D234" s="49">
        <f t="shared" si="14"/>
        <v>129</v>
      </c>
      <c r="E234" s="53">
        <f>IF(ISBLANK(VLOOKUP(C234,'一般・大学・高校・中学男子3000M'!$J$4:$O$199,5,0))," ",VLOOKUP(C234,'一般・大学・高校・中学男子3000M'!$J$4:$O$204,5,0))</f>
        <v>85992</v>
      </c>
      <c r="F234" s="53" t="str">
        <f>IF(ISBLANK(VLOOKUP(C234,'一般・大学・高校・中学男子3000M'!$J$4:$O$199,4,0))," ",VLOOKUP(C234,'一般・大学・高校・中学男子3000M'!$J$4:$O$204,4,0))</f>
        <v>花咲徳栄高校</v>
      </c>
      <c r="H234" s="51">
        <v>231</v>
      </c>
      <c r="I234" s="51" t="str">
        <f t="shared" si="16"/>
        <v>園田　裕也</v>
      </c>
      <c r="J234" s="54">
        <f t="shared" si="17"/>
        <v>94233</v>
      </c>
      <c r="K234" s="54" t="str">
        <f t="shared" si="15"/>
        <v>花咲徳栄高校</v>
      </c>
    </row>
    <row r="235" spans="3:11" ht="24">
      <c r="C235" s="65" t="s">
        <v>346</v>
      </c>
      <c r="D235" s="49">
        <f t="shared" si="14"/>
        <v>224</v>
      </c>
      <c r="E235" s="53">
        <f>IF(ISBLANK(VLOOKUP(C235,'一般・大学・高校・中学男子3000M'!$J$4:$O$199,5,0))," ",VLOOKUP(C235,'一般・大学・高校・中学男子3000M'!$J$4:$O$204,5,0))</f>
        <v>93955</v>
      </c>
      <c r="F235" s="53" t="str">
        <f>IF(ISBLANK(VLOOKUP(C235,'一般・大学・高校・中学男子3000M'!$J$4:$O$199,4,0))," ",VLOOKUP(C235,'一般・大学・高校・中学男子3000M'!$J$4:$O$204,4,0))</f>
        <v>花咲徳栄高校</v>
      </c>
      <c r="H235" s="51">
        <v>232</v>
      </c>
      <c r="I235" s="51" t="str">
        <f t="shared" si="16"/>
        <v>清水拓真</v>
      </c>
      <c r="J235" s="54">
        <f t="shared" si="17"/>
        <v>94337</v>
      </c>
      <c r="K235" s="54" t="str">
        <f t="shared" si="15"/>
        <v>水戸工業高校</v>
      </c>
    </row>
    <row r="236" spans="3:11" ht="24">
      <c r="C236" s="65" t="s">
        <v>1254</v>
      </c>
      <c r="D236" s="49"/>
      <c r="E236" s="53"/>
      <c r="F236" s="53" t="str">
        <f>IF(ISBLANK(VLOOKUP(C236,'一般・大学・高校・中学男子3000M'!$J$4:$O$199,4,0))," ",VLOOKUP(C236,'一般・大学・高校・中学男子3000M'!$J$4:$O$204,4,0))</f>
        <v>平成国際大学</v>
      </c>
      <c r="H236" s="51">
        <v>233</v>
      </c>
      <c r="I236" s="51" t="str">
        <f t="shared" si="16"/>
        <v>新野 錬</v>
      </c>
      <c r="J236" s="54">
        <f t="shared" si="17"/>
        <v>94358</v>
      </c>
      <c r="K236" s="54" t="str">
        <f t="shared" si="15"/>
        <v>新潟産大付属高校</v>
      </c>
    </row>
    <row r="237" spans="3:11" ht="24">
      <c r="C237" s="65" t="s">
        <v>1255</v>
      </c>
      <c r="D237" s="49">
        <f t="shared" si="14"/>
        <v>201</v>
      </c>
      <c r="E237" s="53">
        <f>IF(ISBLANK(VLOOKUP(C237,'一般・大学・高校・中学男子3000M'!$J$4:$O$199,5,0))," ",VLOOKUP(C237,'一般・大学・高校・中学男子3000M'!$J$4:$O$204,5,0))</f>
        <v>92721</v>
      </c>
      <c r="F237" s="53" t="str">
        <f>IF(ISBLANK(VLOOKUP(C237,'一般・大学・高校・中学男子3000M'!$J$4:$O$199,4,0))," ",VLOOKUP(C237,'一般・大学・高校・中学男子3000M'!$J$4:$O$204,4,0))</f>
        <v>平成国際大学</v>
      </c>
      <c r="H237" s="51">
        <v>234</v>
      </c>
      <c r="I237" s="51" t="str">
        <f t="shared" si="16"/>
        <v>小木曽 大夢</v>
      </c>
      <c r="J237" s="54">
        <f t="shared" si="17"/>
        <v>94425</v>
      </c>
      <c r="K237" s="54" t="str">
        <f t="shared" si="15"/>
        <v>関学大</v>
      </c>
    </row>
    <row r="238" spans="3:11" ht="24">
      <c r="C238" s="65" t="s">
        <v>1257</v>
      </c>
      <c r="D238" s="49">
        <f t="shared" si="14"/>
        <v>137</v>
      </c>
      <c r="E238" s="53">
        <f>IF(ISBLANK(VLOOKUP(C238,'一般・大学・高校・中学男子3000M'!$J$4:$O$199,5,0))," ",VLOOKUP(C238,'一般・大学・高校・中学男子3000M'!$J$4:$O$204,5,0))</f>
        <v>90263</v>
      </c>
      <c r="F238" s="53" t="str">
        <f>IF(ISBLANK(VLOOKUP(C238,'一般・大学・高校・中学男子3000M'!$J$4:$O$199,4,0))," ",VLOOKUP(C238,'一般・大学・高校・中学男子3000M'!$J$4:$O$204,4,0))</f>
        <v>平成国際大学</v>
      </c>
      <c r="H238" s="51">
        <v>235</v>
      </c>
      <c r="I238" s="51" t="str">
        <f t="shared" si="16"/>
        <v>小林 楓</v>
      </c>
      <c r="J238" s="54">
        <f t="shared" si="17"/>
        <v>94471</v>
      </c>
      <c r="K238" s="54" t="str">
        <f t="shared" si="15"/>
        <v>藤岡中央高校</v>
      </c>
    </row>
    <row r="239" spans="3:11" ht="24">
      <c r="C239" s="65" t="s">
        <v>1259</v>
      </c>
      <c r="D239" s="49">
        <f t="shared" si="14"/>
        <v>212</v>
      </c>
      <c r="E239" s="53">
        <f>IF(ISBLANK(VLOOKUP(C239,'一般・大学・高校・中学男子3000M'!$J$4:$O$199,5,0))," ",VLOOKUP(C239,'一般・大学・高校・中学男子3000M'!$J$4:$O$204,5,0))</f>
        <v>93620</v>
      </c>
      <c r="F239" s="53" t="str">
        <f>IF(ISBLANK(VLOOKUP(C239,'一般・大学・高校・中学男子3000M'!$J$4:$O$199,4,0))," ",VLOOKUP(C239,'一般・大学・高校・中学男子3000M'!$J$4:$O$204,4,0))</f>
        <v>藤岡中央高校</v>
      </c>
      <c r="H239" s="51">
        <v>236</v>
      </c>
      <c r="I239" s="51" t="str">
        <f t="shared" si="16"/>
        <v>矢野　泰生</v>
      </c>
      <c r="J239" s="54">
        <f t="shared" si="17"/>
        <v>94502</v>
      </c>
      <c r="K239" s="54" t="str">
        <f t="shared" si="15"/>
        <v>高崎高等学校</v>
      </c>
    </row>
    <row r="240" spans="3:11" ht="24">
      <c r="C240" s="65" t="s">
        <v>1260</v>
      </c>
      <c r="D240" s="49">
        <f t="shared" si="14"/>
        <v>160</v>
      </c>
      <c r="E240" s="53">
        <f>IF(ISBLANK(VLOOKUP(C240,'一般・大学・高校・中学男子3000M'!$J$4:$O$199,5,0))," ",VLOOKUP(C240,'一般・大学・高校・中学男子3000M'!$J$4:$O$204,5,0))</f>
        <v>91133</v>
      </c>
      <c r="F240" s="53" t="str">
        <f>IF(ISBLANK(VLOOKUP(C240,'一般・大学・高校・中学男子3000M'!$J$4:$O$199,4,0))," ",VLOOKUP(C240,'一般・大学・高校・中学男子3000M'!$J$4:$O$204,4,0))</f>
        <v>高崎高等学校</v>
      </c>
      <c r="H240" s="51">
        <v>237</v>
      </c>
      <c r="I240" s="51" t="str">
        <f t="shared" si="16"/>
        <v>嶋崎 渉</v>
      </c>
      <c r="J240" s="54">
        <f t="shared" si="17"/>
        <v>94509</v>
      </c>
      <c r="K240" s="54" t="str">
        <f t="shared" si="15"/>
        <v>柏日体高校</v>
      </c>
    </row>
    <row r="241" spans="3:11" ht="24">
      <c r="C241" s="65" t="s">
        <v>1262</v>
      </c>
      <c r="D241" s="49">
        <f t="shared" si="14"/>
        <v>166</v>
      </c>
      <c r="E241" s="53">
        <f>IF(ISBLANK(VLOOKUP(C241,'一般・大学・高校・中学男子3000M'!$J$4:$O$199,5,0))," ",VLOOKUP(C241,'一般・大学・高校・中学男子3000M'!$J$4:$O$204,5,0))</f>
        <v>91359</v>
      </c>
      <c r="F241" s="53" t="str">
        <f>IF(ISBLANK(VLOOKUP(C241,'一般・大学・高校・中学男子3000M'!$J$4:$O$199,4,0))," ",VLOOKUP(C241,'一般・大学・高校・中学男子3000M'!$J$4:$O$204,4,0))</f>
        <v>西武台千葉高校</v>
      </c>
      <c r="H241" s="51">
        <v>238</v>
      </c>
      <c r="I241" s="51" t="str">
        <f t="shared" si="16"/>
        <v>櫻井　雅充</v>
      </c>
      <c r="J241" s="54">
        <f t="shared" si="17"/>
        <v>94563</v>
      </c>
      <c r="K241" s="54" t="str">
        <f t="shared" si="15"/>
        <v>伊勢崎商業</v>
      </c>
    </row>
    <row r="242" spans="3:11" ht="24">
      <c r="C242" s="65" t="s">
        <v>1264</v>
      </c>
      <c r="D242" s="49">
        <f t="shared" si="14"/>
        <v>168</v>
      </c>
      <c r="E242" s="53">
        <f>IF(ISBLANK(VLOOKUP(C242,'一般・大学・高校・中学男子3000M'!$J$4:$O$199,5,0))," ",VLOOKUP(C242,'一般・大学・高校・中学男子3000M'!$J$4:$O$204,5,0))</f>
        <v>91403</v>
      </c>
      <c r="F242" s="53" t="str">
        <f>IF(ISBLANK(VLOOKUP(C242,'一般・大学・高校・中学男子3000M'!$J$4:$O$199,4,0))," ",VLOOKUP(C242,'一般・大学・高校・中学男子3000M'!$J$4:$O$204,4,0))</f>
        <v>埼玉陸協</v>
      </c>
      <c r="H242" s="51">
        <v>239</v>
      </c>
      <c r="I242" s="51" t="str">
        <f t="shared" si="16"/>
        <v>関口 拓海</v>
      </c>
      <c r="J242" s="54">
        <f t="shared" si="17"/>
        <v>94630</v>
      </c>
      <c r="K242" s="54" t="str">
        <f t="shared" si="15"/>
        <v>藤岡中央高校</v>
      </c>
    </row>
    <row r="243" spans="3:11" ht="24">
      <c r="C243" s="84" t="s">
        <v>1266</v>
      </c>
      <c r="D243" s="49">
        <f t="shared" si="14"/>
        <v>274</v>
      </c>
      <c r="E243" s="53">
        <f>IF(ISBLANK(VLOOKUP(C243,'一般・大学・高校・中学男子3000M'!$J$4:$O$199,5,0))," ",VLOOKUP(C243,'一般・大学・高校・中学男子3000M'!$J$4:$O$204,5,0))</f>
        <v>101450</v>
      </c>
      <c r="F243" s="53" t="str">
        <f>IF(ISBLANK(VLOOKUP(C243,'一般・大学・高校・中学男子3000M'!$J$4:$O$199,4,0))," ",VLOOKUP(C243,'一般・大学・高校・中学男子3000M'!$J$4:$O$204,4,0))</f>
        <v>健大高崎高</v>
      </c>
      <c r="H243" s="51">
        <v>240</v>
      </c>
      <c r="I243" s="51" t="str">
        <f t="shared" si="16"/>
        <v>森谷竣</v>
      </c>
      <c r="J243" s="54">
        <f t="shared" si="17"/>
        <v>94671</v>
      </c>
      <c r="K243" s="54" t="str">
        <f t="shared" si="15"/>
        <v>水戸工業高校</v>
      </c>
    </row>
    <row r="244" spans="3:11" ht="24">
      <c r="C244" s="65" t="s">
        <v>1267</v>
      </c>
      <c r="D244" s="49">
        <f t="shared" si="14"/>
        <v>177</v>
      </c>
      <c r="E244" s="53">
        <f>IF(ISBLANK(VLOOKUP(C244,'一般・大学・高校・中学男子3000M'!$J$4:$O$199,5,0))," ",VLOOKUP(C244,'一般・大学・高校・中学男子3000M'!$J$4:$O$204,5,0))</f>
        <v>91753</v>
      </c>
      <c r="F244" s="53" t="str">
        <f>IF(ISBLANK(VLOOKUP(C244,'一般・大学・高校・中学男子3000M'!$J$4:$O$199,4,0))," ",VLOOKUP(C244,'一般・大学・高校・中学男子3000M'!$J$4:$O$204,4,0))</f>
        <v>健大高崎高</v>
      </c>
      <c r="H244" s="51">
        <v>241</v>
      </c>
      <c r="I244" s="51" t="str">
        <f t="shared" si="16"/>
        <v>小路 友規</v>
      </c>
      <c r="J244" s="54">
        <f t="shared" si="17"/>
        <v>94683</v>
      </c>
      <c r="K244" s="54" t="str">
        <f t="shared" si="15"/>
        <v>藤岡中央高校</v>
      </c>
    </row>
    <row r="245" spans="3:11" ht="24">
      <c r="C245" s="69" t="s">
        <v>1269</v>
      </c>
      <c r="D245" s="49">
        <f t="shared" si="14"/>
        <v>173</v>
      </c>
      <c r="E245" s="53">
        <f>IF(ISBLANK(VLOOKUP(C245,'一般・大学・高校・中学男子3000M'!$J$4:$O$199,5,0))," ",VLOOKUP(C245,'一般・大学・高校・中学男子3000M'!$J$4:$O$204,5,0))</f>
        <v>91609</v>
      </c>
      <c r="F245" s="53" t="str">
        <f>IF(ISBLANK(VLOOKUP(C245,'一般・大学・高校・中学男子3000M'!$J$4:$O$199,4,0))," ",VLOOKUP(C245,'一般・大学・高校・中学男子3000M'!$J$4:$O$204,4,0))</f>
        <v>柏日体高校</v>
      </c>
      <c r="H245" s="51">
        <v>242</v>
      </c>
      <c r="I245" s="51" t="str">
        <f t="shared" si="16"/>
        <v>吹澤　遼</v>
      </c>
      <c r="J245" s="54">
        <f t="shared" si="17"/>
        <v>94809</v>
      </c>
      <c r="K245" s="54" t="str">
        <f t="shared" si="15"/>
        <v>花咲徳栄高校</v>
      </c>
    </row>
    <row r="246" spans="3:11" ht="24">
      <c r="C246" s="58" t="s">
        <v>1271</v>
      </c>
      <c r="D246" s="49">
        <f t="shared" si="14"/>
        <v>213</v>
      </c>
      <c r="E246" s="53">
        <f>IF(ISBLANK(VLOOKUP(C246,'一般・大学・高校・中学男子3000M'!$J$4:$O$199,5,0))," ",VLOOKUP(C246,'一般・大学・高校・中学男子3000M'!$J$4:$O$204,5,0))</f>
        <v>93640</v>
      </c>
      <c r="F246" s="53" t="str">
        <f>IF(ISBLANK(VLOOKUP(C246,'一般・大学・高校・中学男子3000M'!$J$4:$O$199,4,0))," ",VLOOKUP(C246,'一般・大学・高校・中学男子3000M'!$J$4:$O$204,4,0))</f>
        <v>柏日体高校</v>
      </c>
      <c r="H246" s="51">
        <v>243</v>
      </c>
      <c r="I246" s="51" t="str">
        <f t="shared" si="16"/>
        <v>鹿又　洲人</v>
      </c>
      <c r="J246" s="54">
        <f t="shared" si="17"/>
        <v>94810</v>
      </c>
      <c r="K246" s="54" t="str">
        <f t="shared" si="15"/>
        <v>花咲徳栄高校</v>
      </c>
    </row>
    <row r="247" spans="3:11" ht="24">
      <c r="C247" s="58" t="s">
        <v>1273</v>
      </c>
      <c r="D247" s="49">
        <f t="shared" si="14"/>
        <v>182</v>
      </c>
      <c r="E247" s="53">
        <f>IF(ISBLANK(VLOOKUP(C247,'一般・大学・高校・中学男子3000M'!$J$4:$O$199,5,0))," ",VLOOKUP(C247,'一般・大学・高校・中学男子3000M'!$J$4:$O$204,5,0))</f>
        <v>91882</v>
      </c>
      <c r="F247" s="53" t="str">
        <f>IF(ISBLANK(VLOOKUP(C247,'一般・大学・高校・中学男子3000M'!$J$4:$O$199,4,0))," ",VLOOKUP(C247,'一般・大学・高校・中学男子3000M'!$J$4:$O$204,4,0))</f>
        <v>柏日体高校</v>
      </c>
      <c r="H247" s="51">
        <v>244</v>
      </c>
      <c r="I247" s="51" t="str">
        <f t="shared" si="16"/>
        <v>大竹　風馬</v>
      </c>
      <c r="J247" s="54">
        <f t="shared" si="17"/>
        <v>95038</v>
      </c>
      <c r="K247" s="54" t="str">
        <f t="shared" si="15"/>
        <v>育英高校</v>
      </c>
    </row>
    <row r="248" spans="3:11" ht="24">
      <c r="C248" s="69" t="s">
        <v>1275</v>
      </c>
      <c r="D248" s="49">
        <f t="shared" si="14"/>
        <v>238</v>
      </c>
      <c r="E248" s="53">
        <f>IF(ISBLANK(VLOOKUP(C248,'一般・大学・高校・中学男子3000M'!$J$4:$O$199,5,0))," ",VLOOKUP(C248,'一般・大学・高校・中学男子3000M'!$J$4:$O$204,5,0))</f>
        <v>94563</v>
      </c>
      <c r="F248" s="53" t="str">
        <f>IF(ISBLANK(VLOOKUP(C248,'一般・大学・高校・中学男子3000M'!$J$4:$O$199,4,0))," ",VLOOKUP(C248,'一般・大学・高校・中学男子3000M'!$J$4:$O$204,4,0))</f>
        <v>伊勢崎商業</v>
      </c>
      <c r="H248" s="51">
        <v>245</v>
      </c>
      <c r="I248" s="51" t="str">
        <f t="shared" si="16"/>
        <v>吉野  夢</v>
      </c>
      <c r="J248" s="54">
        <f t="shared" si="17"/>
        <v>95061</v>
      </c>
      <c r="K248" s="54" t="str">
        <f t="shared" si="15"/>
        <v>館林高校</v>
      </c>
    </row>
    <row r="249" spans="3:11" ht="24">
      <c r="C249" s="65" t="s">
        <v>1327</v>
      </c>
      <c r="D249" s="49">
        <f t="shared" si="14"/>
        <v>111</v>
      </c>
      <c r="E249" s="53">
        <f>IF(ISBLANK(VLOOKUP(C249,'一般・大学・高校・中学男子3000M'!$J$4:$O$199,5,0))," ",VLOOKUP(C249,'一般・大学・高校・中学男子3000M'!$J$4:$O$204,5,0))</f>
        <v>85653</v>
      </c>
      <c r="F249" s="53" t="str">
        <f>IF(ISBLANK(VLOOKUP(C249,'一般・大学・高校・中学男子3000M'!$J$4:$O$199,4,0))," ",VLOOKUP(C249,'一般・大学・高校・中学男子3000M'!$J$4:$O$204,4,0))</f>
        <v>東京国際大学</v>
      </c>
      <c r="H249" s="51">
        <v>246</v>
      </c>
      <c r="I249" s="51" t="str">
        <f t="shared" si="16"/>
        <v>栗原  泉弥</v>
      </c>
      <c r="J249" s="54">
        <f t="shared" si="17"/>
        <v>95137</v>
      </c>
      <c r="K249" s="54" t="str">
        <f t="shared" si="15"/>
        <v>館林高校</v>
      </c>
    </row>
    <row r="250" spans="3:11" ht="24">
      <c r="C250" s="69" t="s">
        <v>433</v>
      </c>
      <c r="D250" s="49"/>
      <c r="E250" s="53"/>
      <c r="F250" s="53" t="str">
        <f>IF(ISBLANK(VLOOKUP(C250,'一般・大学・高校・中学男子3000M'!$J$4:$O$199,4,0))," ",VLOOKUP(C250,'一般・大学・高校・中学男子3000M'!$J$4:$O$204,4,0))</f>
        <v>東京国際大学</v>
      </c>
      <c r="H250" s="51">
        <v>247</v>
      </c>
      <c r="I250" s="51" t="str">
        <f t="shared" si="16"/>
        <v>箕田 英治</v>
      </c>
      <c r="J250" s="54">
        <f t="shared" si="17"/>
        <v>95193</v>
      </c>
      <c r="K250" s="54" t="str">
        <f t="shared" si="15"/>
        <v>SUBARU RC</v>
      </c>
    </row>
    <row r="251" spans="3:11" ht="24">
      <c r="C251" s="69" t="s">
        <v>1329</v>
      </c>
      <c r="D251" s="49">
        <f t="shared" si="14"/>
        <v>215</v>
      </c>
      <c r="E251" s="53">
        <f>IF(ISBLANK(VLOOKUP(C251,'一般・大学・高校・中学男子3000M'!$J$4:$O$199,5,0))," ",VLOOKUP(C251,'一般・大学・高校・中学男子3000M'!$J$4:$O$204,5,0))</f>
        <v>93690</v>
      </c>
      <c r="F251" s="53" t="str">
        <f>IF(ISBLANK(VLOOKUP(C251,'一般・大学・高校・中学男子3000M'!$J$4:$O$199,4,0))," ",VLOOKUP(C251,'一般・大学・高校・中学男子3000M'!$J$4:$O$204,4,0))</f>
        <v>花咲徳栄高校</v>
      </c>
      <c r="H251" s="51">
        <v>248</v>
      </c>
      <c r="I251" s="51" t="str">
        <f t="shared" si="16"/>
        <v>小沢　直輝</v>
      </c>
      <c r="J251" s="54">
        <f t="shared" si="17"/>
        <v>95229</v>
      </c>
      <c r="K251" s="54" t="str">
        <f t="shared" si="15"/>
        <v>花咲徳栄高校</v>
      </c>
    </row>
    <row r="252" spans="3:11" ht="24">
      <c r="C252" s="69" t="s">
        <v>1331</v>
      </c>
      <c r="D252" s="49">
        <f t="shared" si="14"/>
        <v>136</v>
      </c>
      <c r="E252" s="53">
        <f>IF(ISBLANK(VLOOKUP(C252,'一般・大学・高校・中学男子3000M'!$J$4:$O$199,5,0))," ",VLOOKUP(C252,'一般・大学・高校・中学男子3000M'!$J$4:$O$204,5,0))</f>
        <v>90183</v>
      </c>
      <c r="F252" s="53" t="str">
        <f>IF(ISBLANK(VLOOKUP(C252,'一般・大学・高校・中学男子3000M'!$J$4:$O$199,4,0))," ",VLOOKUP(C252,'一般・大学・高校・中学男子3000M'!$J$4:$O$204,4,0))</f>
        <v>花咲徳栄高校</v>
      </c>
      <c r="H252" s="51">
        <v>249</v>
      </c>
      <c r="I252" s="51" t="str">
        <f t="shared" si="16"/>
        <v>戸塚　有輝</v>
      </c>
      <c r="J252" s="54">
        <f t="shared" si="17"/>
        <v>95271</v>
      </c>
      <c r="K252" s="54" t="str">
        <f t="shared" si="15"/>
        <v>高崎高等学校</v>
      </c>
    </row>
    <row r="253" spans="3:11" ht="24">
      <c r="C253" s="58" t="s">
        <v>1333</v>
      </c>
      <c r="D253" s="49">
        <f t="shared" si="14"/>
        <v>130</v>
      </c>
      <c r="E253" s="53">
        <f>IF(ISBLANK(VLOOKUP(C253,'一般・大学・高校・中学男子3000M'!$J$4:$O$199,5,0))," ",VLOOKUP(C253,'一般・大学・高校・中学男子3000M'!$J$4:$O$204,5,0))</f>
        <v>90038</v>
      </c>
      <c r="F253" s="53" t="str">
        <f>IF(ISBLANK(VLOOKUP(C253,'一般・大学・高校・中学男子3000M'!$J$4:$O$199,4,0))," ",VLOOKUP(C253,'一般・大学・高校・中学男子3000M'!$J$4:$O$204,4,0))</f>
        <v>水戸工業高校</v>
      </c>
      <c r="H253" s="51">
        <v>250</v>
      </c>
      <c r="I253" s="51" t="str">
        <f t="shared" si="16"/>
        <v>児玉倖輝</v>
      </c>
      <c r="J253" s="54">
        <f t="shared" si="17"/>
        <v>95338</v>
      </c>
      <c r="K253" s="54" t="str">
        <f t="shared" si="15"/>
        <v>水戸工業高校</v>
      </c>
    </row>
    <row r="254" spans="3:11" ht="24">
      <c r="C254" s="58" t="s">
        <v>1335</v>
      </c>
      <c r="D254" s="49">
        <f t="shared" si="14"/>
        <v>116</v>
      </c>
      <c r="E254" s="53">
        <f>IF(ISBLANK(VLOOKUP(C254,'一般・大学・高校・中学男子3000M'!$J$4:$O$199,5,0))," ",VLOOKUP(C254,'一般・大学・高校・中学男子3000M'!$J$4:$O$204,5,0))</f>
        <v>85757</v>
      </c>
      <c r="F254" s="53" t="str">
        <f>IF(ISBLANK(VLOOKUP(C254,'一般・大学・高校・中学男子3000M'!$J$4:$O$199,4,0))," ",VLOOKUP(C254,'一般・大学・高校・中学男子3000M'!$J$4:$O$204,4,0))</f>
        <v>平成国際大学</v>
      </c>
      <c r="H254" s="51">
        <v>251</v>
      </c>
      <c r="I254" s="51" t="str">
        <f t="shared" si="16"/>
        <v>山田  航介</v>
      </c>
      <c r="J254" s="54">
        <f t="shared" si="17"/>
        <v>95373</v>
      </c>
      <c r="K254" s="54" t="str">
        <f t="shared" si="15"/>
        <v>館林高校</v>
      </c>
    </row>
    <row r="255" spans="3:11" ht="24">
      <c r="C255" s="58" t="s">
        <v>1337</v>
      </c>
      <c r="D255" s="49">
        <f t="shared" si="14"/>
        <v>101</v>
      </c>
      <c r="E255" s="53">
        <f>IF(ISBLANK(VLOOKUP(C255,'一般・大学・高校・中学男子3000M'!$J$4:$O$199,5,0))," ",VLOOKUP(C255,'一般・大学・高校・中学男子3000M'!$J$4:$O$204,5,0))</f>
        <v>85418</v>
      </c>
      <c r="F255" s="53" t="str">
        <f>IF(ISBLANK(VLOOKUP(C255,'一般・大学・高校・中学男子3000M'!$J$4:$O$199,4,0))," ",VLOOKUP(C255,'一般・大学・高校・中学男子3000M'!$J$4:$O$204,4,0))</f>
        <v>平成国際大学</v>
      </c>
      <c r="H255" s="51">
        <v>252</v>
      </c>
      <c r="I255" s="51" t="str">
        <f t="shared" si="16"/>
        <v>佐藤 拓郎</v>
      </c>
      <c r="J255" s="54">
        <f t="shared" si="17"/>
        <v>95541</v>
      </c>
      <c r="K255" s="54" t="str">
        <f t="shared" si="15"/>
        <v>藤岡中央高校</v>
      </c>
    </row>
    <row r="256" spans="3:11" ht="24">
      <c r="C256" s="58" t="s">
        <v>1339</v>
      </c>
      <c r="D256" s="49"/>
      <c r="E256" s="53"/>
      <c r="F256" s="53" t="str">
        <f>IF(ISBLANK(VLOOKUP(C256,'一般・大学・高校・中学男子3000M'!$J$4:$O$199,4,0))," ",VLOOKUP(C256,'一般・大学・高校・中学男子3000M'!$J$4:$O$204,4,0))</f>
        <v>平成国際大学</v>
      </c>
      <c r="H256" s="51">
        <v>253</v>
      </c>
      <c r="I256" s="51" t="str">
        <f t="shared" si="16"/>
        <v>藤原 基</v>
      </c>
      <c r="J256" s="54">
        <f t="shared" si="17"/>
        <v>95578</v>
      </c>
      <c r="K256" s="54" t="str">
        <f t="shared" si="15"/>
        <v>西武台千葉高校</v>
      </c>
    </row>
    <row r="257" spans="3:11" ht="24">
      <c r="C257" s="58" t="s">
        <v>1341</v>
      </c>
      <c r="D257" s="49"/>
      <c r="E257" s="53"/>
      <c r="F257" s="53" t="str">
        <f>IF(ISBLANK(VLOOKUP(C257,'一般・大学・高校・中学男子3000M'!$J$4:$O$199,4,0))," ",VLOOKUP(C257,'一般・大学・高校・中学男子3000M'!$J$4:$O$204,4,0))</f>
        <v>平成国際大学</v>
      </c>
      <c r="H257" s="51">
        <v>254</v>
      </c>
      <c r="I257" s="51" t="str">
        <f t="shared" si="16"/>
        <v>今井 恭嗣</v>
      </c>
      <c r="J257" s="54">
        <f t="shared" si="17"/>
        <v>95662</v>
      </c>
      <c r="K257" s="54" t="str">
        <f t="shared" si="15"/>
        <v>柏日体高校</v>
      </c>
    </row>
    <row r="258" spans="3:11" ht="24">
      <c r="C258" s="65" t="s">
        <v>1343</v>
      </c>
      <c r="D258" s="49"/>
      <c r="E258" s="53"/>
      <c r="F258" s="53" t="str">
        <f>IF(ISBLANK(VLOOKUP(C258,'一般・大学・高校・中学男子3000M'!$J$4:$O$199,4,0))," ",VLOOKUP(C258,'一般・大学・高校・中学男子3000M'!$J$4:$O$204,4,0))</f>
        <v>平成国際大学</v>
      </c>
      <c r="H258" s="51">
        <v>255</v>
      </c>
      <c r="I258" s="51" t="str">
        <f t="shared" si="16"/>
        <v>財邉　雄斗</v>
      </c>
      <c r="J258" s="54">
        <f t="shared" si="17"/>
        <v>95680</v>
      </c>
      <c r="K258" s="54" t="str">
        <f t="shared" si="15"/>
        <v>花咲徳栄高校</v>
      </c>
    </row>
    <row r="259" spans="3:11" ht="24">
      <c r="C259" s="65" t="s">
        <v>1345</v>
      </c>
      <c r="D259" s="49"/>
      <c r="E259" s="53"/>
      <c r="F259" s="53" t="str">
        <f>IF(ISBLANK(VLOOKUP(C259,'一般・大学・高校・中学男子3000M'!$J$4:$O$199,4,0))," ",VLOOKUP(C259,'一般・大学・高校・中学男子3000M'!$J$4:$O$204,4,0))</f>
        <v>筑波大学</v>
      </c>
      <c r="H259" s="51">
        <v>256</v>
      </c>
      <c r="I259" s="51" t="str">
        <f t="shared" si="16"/>
        <v>須藤　耀介</v>
      </c>
      <c r="J259" s="54">
        <f t="shared" si="17"/>
        <v>95710</v>
      </c>
      <c r="K259" s="54" t="str">
        <f t="shared" si="15"/>
        <v>花咲徳栄高校</v>
      </c>
    </row>
    <row r="260" spans="3:11" ht="24">
      <c r="C260" s="69" t="s">
        <v>1347</v>
      </c>
      <c r="D260" s="49">
        <f aca="true" t="shared" si="18" ref="D260:D322">IF(ISTEXT(E260)," ",RANK(E260,$E$4:$E$348,1))</f>
        <v>113</v>
      </c>
      <c r="E260" s="53">
        <f>IF(ISBLANK(VLOOKUP(C260,'一般・大学・高校・中学男子3000M'!$J$4:$O$199,5,0))," ",VLOOKUP(C260,'一般・大学・高校・中学男子3000M'!$J$4:$O$204,5,0))</f>
        <v>85707</v>
      </c>
      <c r="F260" s="53" t="str">
        <f>IF(ISBLANK(VLOOKUP(C260,'一般・大学・高校・中学男子3000M'!$J$4:$O$199,4,0))," ",VLOOKUP(C260,'一般・大学・高校・中学男子3000M'!$J$4:$O$204,4,0))</f>
        <v>館林高校</v>
      </c>
      <c r="H260" s="51">
        <v>257</v>
      </c>
      <c r="I260" s="51" t="str">
        <f t="shared" si="16"/>
        <v>山田　涼</v>
      </c>
      <c r="J260" s="54">
        <f t="shared" si="17"/>
        <v>95803</v>
      </c>
      <c r="K260" s="54" t="str">
        <f t="shared" si="15"/>
        <v>伊勢崎商業</v>
      </c>
    </row>
    <row r="261" spans="3:11" ht="24">
      <c r="C261" s="69" t="s">
        <v>1348</v>
      </c>
      <c r="D261" s="49">
        <f t="shared" si="18"/>
        <v>185</v>
      </c>
      <c r="E261" s="53">
        <f>IF(ISBLANK(VLOOKUP(C261,'一般・大学・高校・中学男子3000M'!$J$4:$O$199,5,0))," ",VLOOKUP(C261,'一般・大学・高校・中学男子3000M'!$J$4:$O$204,5,0))</f>
        <v>92129</v>
      </c>
      <c r="F261" s="53" t="str">
        <f>IF(ISBLANK(VLOOKUP(C261,'一般・大学・高校・中学男子3000M'!$J$4:$O$199,4,0))," ",VLOOKUP(C261,'一般・大学・高校・中学男子3000M'!$J$4:$O$204,4,0))</f>
        <v>高崎高等学校</v>
      </c>
      <c r="H261" s="51">
        <v>258</v>
      </c>
      <c r="I261" s="51" t="str">
        <f t="shared" si="16"/>
        <v>熊谷那須</v>
      </c>
      <c r="J261" s="54">
        <f t="shared" si="17"/>
        <v>95939</v>
      </c>
      <c r="K261" s="54" t="str">
        <f aca="true" t="shared" si="19" ref="K261:K299">INDEX($F$4:$F$348,MATCH(SMALL($D$4:$D$348,H261),$D$4:$D$348,0))</f>
        <v>水戸工業高校</v>
      </c>
    </row>
    <row r="262" spans="3:11" ht="24">
      <c r="C262" s="69" t="s">
        <v>1350</v>
      </c>
      <c r="D262" s="49">
        <f t="shared" si="18"/>
        <v>217</v>
      </c>
      <c r="E262" s="53">
        <f>IF(ISBLANK(VLOOKUP(C262,'一般・大学・高校・中学男子3000M'!$J$4:$O$199,5,0))," ",VLOOKUP(C262,'一般・大学・高校・中学男子3000M'!$J$4:$O$204,5,0))</f>
        <v>93717</v>
      </c>
      <c r="F262" s="53" t="str">
        <f>IF(ISBLANK(VLOOKUP(C262,'一般・大学・高校・中学男子3000M'!$J$4:$O$199,4,0))," ",VLOOKUP(C262,'一般・大学・高校・中学男子3000M'!$J$4:$O$204,4,0))</f>
        <v>高崎高等学校</v>
      </c>
      <c r="H262" s="51">
        <v>259</v>
      </c>
      <c r="I262" s="51" t="str">
        <f t="shared" si="16"/>
        <v>畠山　由</v>
      </c>
      <c r="J262" s="54">
        <f t="shared" si="17"/>
        <v>95962</v>
      </c>
      <c r="K262" s="54" t="str">
        <f t="shared" si="19"/>
        <v>健大高崎高</v>
      </c>
    </row>
    <row r="263" spans="3:11" ht="24">
      <c r="C263" s="69" t="s">
        <v>1352</v>
      </c>
      <c r="D263" s="49">
        <f t="shared" si="18"/>
        <v>150</v>
      </c>
      <c r="E263" s="53">
        <f>IF(ISBLANK(VLOOKUP(C263,'一般・大学・高校・中学男子3000M'!$J$4:$O$199,5,0))," ",VLOOKUP(C263,'一般・大学・高校・中学男子3000M'!$J$4:$O$204,5,0))</f>
        <v>90678</v>
      </c>
      <c r="F263" s="53" t="str">
        <f>IF(ISBLANK(VLOOKUP(C263,'一般・大学・高校・中学男子3000M'!$J$4:$O$199,4,0))," ",VLOOKUP(C263,'一般・大学・高校・中学男子3000M'!$J$4:$O$204,4,0))</f>
        <v>仙台育英学園高校</v>
      </c>
      <c r="H263" s="51">
        <v>260</v>
      </c>
      <c r="I263" s="51" t="str">
        <f t="shared" si="16"/>
        <v>齋藤  太凱</v>
      </c>
      <c r="J263" s="54">
        <f t="shared" si="17"/>
        <v>95968</v>
      </c>
      <c r="K263" s="54" t="str">
        <f t="shared" si="19"/>
        <v>館林高校</v>
      </c>
    </row>
    <row r="264" spans="3:11" ht="24">
      <c r="C264" s="69" t="s">
        <v>1355</v>
      </c>
      <c r="D264" s="49">
        <f t="shared" si="18"/>
        <v>153</v>
      </c>
      <c r="E264" s="53">
        <f>IF(ISBLANK(VLOOKUP(C264,'一般・大学・高校・中学男子3000M'!$J$4:$O$199,5,0))," ",VLOOKUP(C264,'一般・大学・高校・中学男子3000M'!$J$4:$O$204,5,0))</f>
        <v>90773</v>
      </c>
      <c r="F264" s="53" t="str">
        <f>IF(ISBLANK(VLOOKUP(C264,'一般・大学・高校・中学男子3000M'!$J$4:$O$199,4,0))," ",VLOOKUP(C264,'一般・大学・高校・中学男子3000M'!$J$4:$O$204,4,0))</f>
        <v>西武台千葉高校</v>
      </c>
      <c r="H264" s="51">
        <v>261</v>
      </c>
      <c r="I264" s="51" t="str">
        <f t="shared" si="16"/>
        <v>工藤　光介</v>
      </c>
      <c r="J264" s="54">
        <f t="shared" si="17"/>
        <v>100029</v>
      </c>
      <c r="K264" s="54" t="str">
        <f t="shared" si="19"/>
        <v>伊勢崎商業</v>
      </c>
    </row>
    <row r="265" spans="3:11" ht="24">
      <c r="C265" s="58" t="s">
        <v>1357</v>
      </c>
      <c r="D265" s="49">
        <f t="shared" si="18"/>
        <v>253</v>
      </c>
      <c r="E265" s="53">
        <f>IF(ISBLANK(VLOOKUP(C265,'一般・大学・高校・中学男子3000M'!$J$4:$O$199,5,0))," ",VLOOKUP(C265,'一般・大学・高校・中学男子3000M'!$J$4:$O$204,5,0))</f>
        <v>95578</v>
      </c>
      <c r="F265" s="53" t="str">
        <f>IF(ISBLANK(VLOOKUP(C265,'一般・大学・高校・中学男子3000M'!$J$4:$O$199,4,0))," ",VLOOKUP(C265,'一般・大学・高校・中学男子3000M'!$J$4:$O$204,4,0))</f>
        <v>西武台千葉高校</v>
      </c>
      <c r="H265" s="51">
        <v>262</v>
      </c>
      <c r="I265" s="51" t="str">
        <f t="shared" si="16"/>
        <v>茂木　拓真</v>
      </c>
      <c r="J265" s="54">
        <f t="shared" si="17"/>
        <v>100157</v>
      </c>
      <c r="K265" s="54" t="str">
        <f t="shared" si="19"/>
        <v>高崎高等学校</v>
      </c>
    </row>
    <row r="266" spans="3:11" ht="24">
      <c r="C266" s="69" t="s">
        <v>416</v>
      </c>
      <c r="D266" s="49">
        <f t="shared" si="18"/>
        <v>164</v>
      </c>
      <c r="E266" s="53">
        <f>IF(ISBLANK(VLOOKUP(C266,'一般・大学・高校・中学男子3000M'!$J$4:$O$199,5,0))," ",VLOOKUP(C266,'一般・大学・高校・中学男子3000M'!$J$4:$O$204,5,0))</f>
        <v>91287</v>
      </c>
      <c r="F266" s="53" t="str">
        <f>IF(ISBLANK(VLOOKUP(C266,'一般・大学・高校・中学男子3000M'!$J$4:$O$199,4,0))," ",VLOOKUP(C266,'一般・大学・高校・中学男子3000M'!$J$4:$O$204,4,0))</f>
        <v>上武大学</v>
      </c>
      <c r="H266" s="51">
        <v>263</v>
      </c>
      <c r="I266" s="51" t="str">
        <f t="shared" si="16"/>
        <v>吉田　彬人</v>
      </c>
      <c r="J266" s="54">
        <f t="shared" si="17"/>
        <v>100188</v>
      </c>
      <c r="K266" s="54" t="str">
        <f t="shared" si="19"/>
        <v>伊勢崎商業</v>
      </c>
    </row>
    <row r="267" spans="3:11" ht="24">
      <c r="C267" s="65" t="s">
        <v>401</v>
      </c>
      <c r="D267" s="49">
        <f t="shared" si="18"/>
        <v>139</v>
      </c>
      <c r="E267" s="53">
        <f>IF(ISBLANK(VLOOKUP(C267,'一般・大学・高校・中学男子3000M'!$J$4:$O$199,5,0))," ",VLOOKUP(C267,'一般・大学・高校・中学男子3000M'!$J$4:$O$204,5,0))</f>
        <v>90306</v>
      </c>
      <c r="F267" s="53" t="str">
        <f>IF(ISBLANK(VLOOKUP(C267,'一般・大学・高校・中学男子3000M'!$J$4:$O$199,4,0))," ",VLOOKUP(C267,'一般・大学・高校・中学男子3000M'!$J$4:$O$204,4,0))</f>
        <v>上武大学</v>
      </c>
      <c r="H267" s="51">
        <v>264</v>
      </c>
      <c r="I267" s="51" t="str">
        <f t="shared" si="16"/>
        <v>三井　颯斗</v>
      </c>
      <c r="J267" s="54">
        <f t="shared" si="17"/>
        <v>100616</v>
      </c>
      <c r="K267" s="54" t="str">
        <f t="shared" si="19"/>
        <v>伊勢崎商業</v>
      </c>
    </row>
    <row r="268" spans="3:11" ht="24">
      <c r="C268" s="65" t="s">
        <v>1359</v>
      </c>
      <c r="D268" s="49">
        <f t="shared" si="18"/>
        <v>78</v>
      </c>
      <c r="E268" s="53">
        <f>IF(ISBLANK(VLOOKUP(C268,'一般・大学・高校・中学男子3000M'!$J$4:$O$199,5,0))," ",VLOOKUP(C268,'一般・大学・高校・中学男子3000M'!$J$4:$O$204,5,0))</f>
        <v>84713</v>
      </c>
      <c r="F268" s="53" t="str">
        <f>IF(ISBLANK(VLOOKUP(C268,'一般・大学・高校・中学男子3000M'!$J$4:$O$199,4,0))," ",VLOOKUP(C268,'一般・大学・高校・中学男子3000M'!$J$4:$O$204,4,0))</f>
        <v>上武大学</v>
      </c>
      <c r="H268" s="51">
        <v>265</v>
      </c>
      <c r="I268" s="51" t="str">
        <f t="shared" si="16"/>
        <v>木澤 太希</v>
      </c>
      <c r="J268" s="54">
        <f t="shared" si="17"/>
        <v>100766</v>
      </c>
      <c r="K268" s="54" t="str">
        <f t="shared" si="19"/>
        <v>新潟産大付属高校</v>
      </c>
    </row>
    <row r="269" spans="3:11" ht="24">
      <c r="C269" s="69" t="s">
        <v>1361</v>
      </c>
      <c r="D269" s="49">
        <f t="shared" si="18"/>
        <v>141</v>
      </c>
      <c r="E269" s="53">
        <f>IF(ISBLANK(VLOOKUP(C269,'一般・大学・高校・中学男子3000M'!$J$4:$O$199,5,0))," ",VLOOKUP(C269,'一般・大学・高校・中学男子3000M'!$J$4:$O$204,5,0))</f>
        <v>90369</v>
      </c>
      <c r="F269" s="53" t="str">
        <f>IF(ISBLANK(VLOOKUP(C269,'一般・大学・高校・中学男子3000M'!$J$4:$O$199,4,0))," ",VLOOKUP(C269,'一般・大学・高校・中学男子3000M'!$J$4:$O$204,4,0))</f>
        <v>上武大学</v>
      </c>
      <c r="H269" s="51">
        <v>266</v>
      </c>
      <c r="I269" s="51" t="str">
        <f t="shared" si="16"/>
        <v>菊池 晃太</v>
      </c>
      <c r="J269" s="54">
        <f t="shared" si="17"/>
        <v>100772</v>
      </c>
      <c r="K269" s="54" t="str">
        <f t="shared" si="19"/>
        <v>高崎経済大学</v>
      </c>
    </row>
    <row r="270" spans="3:11" ht="24">
      <c r="C270" s="65" t="s">
        <v>1362</v>
      </c>
      <c r="D270" s="49">
        <f t="shared" si="18"/>
        <v>119</v>
      </c>
      <c r="E270" s="53">
        <f>IF(ISBLANK(VLOOKUP(C270,'一般・大学・高校・中学男子3000M'!$J$4:$O$199,5,0))," ",VLOOKUP(C270,'一般・大学・高校・中学男子3000M'!$J$4:$O$204,5,0))</f>
        <v>85811</v>
      </c>
      <c r="F270" s="53" t="str">
        <f>IF(ISBLANK(VLOOKUP(C270,'一般・大学・高校・中学男子3000M'!$J$4:$O$199,4,0))," ",VLOOKUP(C270,'一般・大学・高校・中学男子3000M'!$J$4:$O$204,4,0))</f>
        <v>上武大学</v>
      </c>
      <c r="H270" s="51">
        <v>267</v>
      </c>
      <c r="I270" s="51" t="str">
        <f t="shared" si="16"/>
        <v>菅原 尚樹</v>
      </c>
      <c r="J270" s="54">
        <f t="shared" si="17"/>
        <v>100817</v>
      </c>
      <c r="K270" s="54" t="str">
        <f t="shared" si="19"/>
        <v>関学大</v>
      </c>
    </row>
    <row r="271" spans="3:11" ht="24">
      <c r="C271" s="65" t="s">
        <v>1364</v>
      </c>
      <c r="D271" s="49">
        <f t="shared" si="18"/>
        <v>206</v>
      </c>
      <c r="E271" s="53">
        <f>IF(ISBLANK(VLOOKUP(C271,'一般・大学・高校・中学男子3000M'!$J$4:$O$199,5,0))," ",VLOOKUP(C271,'一般・大学・高校・中学男子3000M'!$J$4:$O$204,5,0))</f>
        <v>93241</v>
      </c>
      <c r="F271" s="53" t="str">
        <f>IF(ISBLANK(VLOOKUP(C271,'一般・大学・高校・中学男子3000M'!$J$4:$O$199,4,0))," ",VLOOKUP(C271,'一般・大学・高校・中学男子3000M'!$J$4:$O$204,4,0))</f>
        <v>佐野日大高校</v>
      </c>
      <c r="H271" s="51">
        <v>268</v>
      </c>
      <c r="I271" s="51" t="str">
        <f t="shared" si="16"/>
        <v>木村 恵也</v>
      </c>
      <c r="J271" s="54">
        <f t="shared" si="17"/>
        <v>100832</v>
      </c>
      <c r="K271" s="54" t="str">
        <f t="shared" si="19"/>
        <v>育英ｸﾗﾌﾞ</v>
      </c>
    </row>
    <row r="272" spans="3:11" ht="24">
      <c r="C272" s="65" t="s">
        <v>1367</v>
      </c>
      <c r="D272" s="49">
        <f t="shared" si="18"/>
        <v>179</v>
      </c>
      <c r="E272" s="53">
        <f>IF(ISBLANK(VLOOKUP(C272,'一般・大学・高校・中学男子3000M'!$J$4:$O$199,5,0))," ",VLOOKUP(C272,'一般・大学・高校・中学男子3000M'!$J$4:$O$204,5,0))</f>
        <v>91864</v>
      </c>
      <c r="F272" s="53" t="str">
        <f>IF(ISBLANK(VLOOKUP(C272,'一般・大学・高校・中学男子3000M'!$J$4:$O$199,4,0))," ",VLOOKUP(C272,'一般・大学・高校・中学男子3000M'!$J$4:$O$204,4,0))</f>
        <v>佐野日大高校</v>
      </c>
      <c r="H272" s="51">
        <v>269</v>
      </c>
      <c r="I272" s="51" t="str">
        <f t="shared" si="16"/>
        <v>福井　一真</v>
      </c>
      <c r="J272" s="54">
        <f t="shared" si="17"/>
        <v>100872</v>
      </c>
      <c r="K272" s="54" t="str">
        <f t="shared" si="19"/>
        <v>伊勢崎商業</v>
      </c>
    </row>
    <row r="273" spans="3:11" ht="24">
      <c r="C273" s="65" t="s">
        <v>1369</v>
      </c>
      <c r="D273" s="49">
        <f t="shared" si="18"/>
        <v>135</v>
      </c>
      <c r="E273" s="53">
        <f>IF(ISBLANK(VLOOKUP(C273,'一般・大学・高校・中学男子3000M'!$J$4:$O$199,5,0))," ",VLOOKUP(C273,'一般・大学・高校・中学男子3000M'!$J$4:$O$204,5,0))</f>
        <v>90159</v>
      </c>
      <c r="F273" s="53" t="str">
        <f>IF(ISBLANK(VLOOKUP(C273,'一般・大学・高校・中学男子3000M'!$J$4:$O$199,4,0))," ",VLOOKUP(C273,'一般・大学・高校・中学男子3000M'!$J$4:$O$204,4,0))</f>
        <v>健大高崎高</v>
      </c>
      <c r="H273" s="51">
        <v>270</v>
      </c>
      <c r="I273" s="51" t="str">
        <f t="shared" si="16"/>
        <v>大日方 友哉</v>
      </c>
      <c r="J273" s="54">
        <f t="shared" si="17"/>
        <v>100979</v>
      </c>
      <c r="K273" s="54" t="str">
        <f t="shared" si="19"/>
        <v>高崎経済大学</v>
      </c>
    </row>
    <row r="274" spans="3:11" ht="24">
      <c r="C274" s="65" t="s">
        <v>1370</v>
      </c>
      <c r="D274" s="49">
        <f t="shared" si="18"/>
        <v>198</v>
      </c>
      <c r="E274" s="53">
        <f>IF(ISBLANK(VLOOKUP(C274,'一般・大学・高校・中学男子3000M'!$J$4:$O$199,5,0))," ",VLOOKUP(C274,'一般・大学・高校・中学男子3000M'!$J$4:$O$204,5,0))</f>
        <v>92644</v>
      </c>
      <c r="F274" s="53" t="str">
        <f>IF(ISBLANK(VLOOKUP(C274,'一般・大学・高校・中学男子3000M'!$J$4:$O$199,4,0))," ",VLOOKUP(C274,'一般・大学・高校・中学男子3000M'!$J$4:$O$204,4,0))</f>
        <v>健大高崎高</v>
      </c>
      <c r="H274" s="51">
        <v>271</v>
      </c>
      <c r="I274" s="51" t="str">
        <f t="shared" si="16"/>
        <v>萬田  悠人</v>
      </c>
      <c r="J274" s="54">
        <f t="shared" si="17"/>
        <v>101052</v>
      </c>
      <c r="K274" s="54" t="str">
        <f t="shared" si="19"/>
        <v>館林高校</v>
      </c>
    </row>
    <row r="275" spans="3:11" ht="24">
      <c r="C275" s="65" t="s">
        <v>1372</v>
      </c>
      <c r="D275" s="49">
        <f t="shared" si="18"/>
        <v>121</v>
      </c>
      <c r="E275" s="53">
        <f>IF(ISBLANK(VLOOKUP(C275,'一般・大学・高校・中学男子3000M'!$J$4:$O$199,5,0))," ",VLOOKUP(C275,'一般・大学・高校・中学男子3000M'!$J$4:$O$204,5,0))</f>
        <v>85877</v>
      </c>
      <c r="F275" s="53" t="str">
        <f>IF(ISBLANK(VLOOKUP(C275,'一般・大学・高校・中学男子3000M'!$J$4:$O$199,4,0))," ",VLOOKUP(C275,'一般・大学・高校・中学男子3000M'!$J$4:$O$204,4,0))</f>
        <v>柏日体高校</v>
      </c>
      <c r="H275" s="51">
        <v>272</v>
      </c>
      <c r="I275" s="51" t="str">
        <f t="shared" si="16"/>
        <v>青木  涼哉</v>
      </c>
      <c r="J275" s="54">
        <f t="shared" si="17"/>
        <v>101070</v>
      </c>
      <c r="K275" s="54" t="str">
        <f t="shared" si="19"/>
        <v>第一中学校</v>
      </c>
    </row>
    <row r="276" spans="3:11" ht="24">
      <c r="C276" s="65" t="s">
        <v>1374</v>
      </c>
      <c r="D276" s="49">
        <f t="shared" si="18"/>
        <v>120</v>
      </c>
      <c r="E276" s="53">
        <f>IF(ISBLANK(VLOOKUP(C276,'一般・大学・高校・中学男子3000M'!$J$4:$O$199,5,0))," ",VLOOKUP(C276,'一般・大学・高校・中学男子3000M'!$J$4:$O$204,5,0))</f>
        <v>85823</v>
      </c>
      <c r="F276" s="53" t="str">
        <f>IF(ISBLANK(VLOOKUP(C276,'一般・大学・高校・中学男子3000M'!$J$4:$O$199,4,0))," ",VLOOKUP(C276,'一般・大学・高校・中学男子3000M'!$J$4:$O$204,4,0))</f>
        <v>東京国際大学</v>
      </c>
      <c r="H276" s="51">
        <v>273</v>
      </c>
      <c r="I276" s="51" t="str">
        <f t="shared" si="16"/>
        <v>今田　星紀</v>
      </c>
      <c r="J276" s="54">
        <f t="shared" si="17"/>
        <v>101116</v>
      </c>
      <c r="K276" s="54" t="str">
        <f t="shared" si="19"/>
        <v>高崎高等学校</v>
      </c>
    </row>
    <row r="277" spans="3:11" ht="24">
      <c r="C277" s="65" t="s">
        <v>1376</v>
      </c>
      <c r="D277" s="49">
        <f t="shared" si="18"/>
        <v>79</v>
      </c>
      <c r="E277" s="53">
        <f>IF(ISBLANK(VLOOKUP(C277,'一般・大学・高校・中学男子3000M'!$J$4:$O$199,5,0))," ",VLOOKUP(C277,'一般・大学・高校・中学男子3000M'!$J$4:$O$204,5,0))</f>
        <v>84760</v>
      </c>
      <c r="F277" s="53" t="str">
        <f>IF(ISBLANK(VLOOKUP(C277,'一般・大学・高校・中学男子3000M'!$J$4:$O$199,4,0))," ",VLOOKUP(C277,'一般・大学・高校・中学男子3000M'!$J$4:$O$204,4,0))</f>
        <v>村上桜ヶ丘高校</v>
      </c>
      <c r="H277" s="51">
        <v>274</v>
      </c>
      <c r="I277" s="51" t="str">
        <f t="shared" si="16"/>
        <v>鈴木  連</v>
      </c>
      <c r="J277" s="54">
        <f t="shared" si="17"/>
        <v>101450</v>
      </c>
      <c r="K277" s="54" t="str">
        <f t="shared" si="19"/>
        <v>健大高崎高</v>
      </c>
    </row>
    <row r="278" spans="3:11" ht="24">
      <c r="C278" s="65" t="s">
        <v>1379</v>
      </c>
      <c r="D278" s="49">
        <f t="shared" si="18"/>
        <v>187</v>
      </c>
      <c r="E278" s="53">
        <f>IF(ISBLANK(VLOOKUP(C278,'一般・大学・高校・中学男子3000M'!$J$4:$O$199,5,0))," ",VLOOKUP(C278,'一般・大学・高校・中学男子3000M'!$J$4:$O$204,5,0))</f>
        <v>92205</v>
      </c>
      <c r="F278" s="53" t="str">
        <f>IF(ISBLANK(VLOOKUP(C278,'一般・大学・高校・中学男子3000M'!$J$4:$O$199,4,0))," ",VLOOKUP(C278,'一般・大学・高校・中学男子3000M'!$J$4:$O$204,4,0))</f>
        <v>花咲徳栄高校</v>
      </c>
      <c r="H278" s="51">
        <v>275</v>
      </c>
      <c r="I278" s="51" t="str">
        <f t="shared" si="16"/>
        <v>鈴木飛雄馬　</v>
      </c>
      <c r="J278" s="54">
        <f t="shared" si="17"/>
        <v>101698</v>
      </c>
      <c r="K278" s="54" t="str">
        <f t="shared" si="19"/>
        <v>TEAM・K</v>
      </c>
    </row>
    <row r="279" spans="3:11" ht="24">
      <c r="C279" s="65" t="s">
        <v>1381</v>
      </c>
      <c r="D279" s="49"/>
      <c r="E279" s="53"/>
      <c r="F279" s="53" t="str">
        <f>IF(ISBLANK(VLOOKUP(C279,'一般・大学・高校・中学男子3000M'!$J$4:$O$199,4,0))," ",VLOOKUP(C279,'一般・大学・高校・中学男子3000M'!$J$4:$O$204,4,0))</f>
        <v>水戸工業高校</v>
      </c>
      <c r="H279" s="51">
        <v>276</v>
      </c>
      <c r="I279" s="51" t="str">
        <f t="shared" si="16"/>
        <v>飯塚 大輔</v>
      </c>
      <c r="J279" s="54">
        <f t="shared" si="17"/>
        <v>101925</v>
      </c>
      <c r="K279" s="54" t="str">
        <f t="shared" si="19"/>
        <v>ﾍﾞｱﾘｽRC</v>
      </c>
    </row>
    <row r="280" spans="3:11" ht="24">
      <c r="C280" s="65" t="s">
        <v>1383</v>
      </c>
      <c r="D280" s="49">
        <f t="shared" si="18"/>
        <v>158</v>
      </c>
      <c r="E280" s="53">
        <f>IF(ISBLANK(VLOOKUP(C280,'一般・大学・高校・中学男子3000M'!$J$4:$O$199,5,0))," ",VLOOKUP(C280,'一般・大学・高校・中学男子3000M'!$J$4:$O$204,5,0))</f>
        <v>91020</v>
      </c>
      <c r="F280" s="53" t="str">
        <f>IF(ISBLANK(VLOOKUP(C280,'一般・大学・高校・中学男子3000M'!$J$4:$O$199,4,0))," ",VLOOKUP(C280,'一般・大学・高校・中学男子3000M'!$J$4:$O$204,4,0))</f>
        <v>日立工業高校</v>
      </c>
      <c r="H280" s="51">
        <v>277</v>
      </c>
      <c r="I280" s="51" t="str">
        <f t="shared" si="16"/>
        <v>石塚一成</v>
      </c>
      <c r="J280" s="54">
        <f t="shared" si="17"/>
        <v>101986</v>
      </c>
      <c r="K280" s="54" t="str">
        <f t="shared" si="19"/>
        <v>茨木陸協</v>
      </c>
    </row>
    <row r="281" spans="3:11" ht="24">
      <c r="C281" s="65" t="s">
        <v>1430</v>
      </c>
      <c r="D281" s="49">
        <f t="shared" si="18"/>
        <v>126</v>
      </c>
      <c r="E281" s="53">
        <f>IF(ISBLANK(VLOOKUP(C281,'一般・大学・高校・中学男子3000M'!$J$4:$O$199,5,0))," ",VLOOKUP(C281,'一般・大学・高校・中学男子3000M'!$J$4:$O$204,5,0))</f>
        <v>85941</v>
      </c>
      <c r="F281" s="53" t="str">
        <f>IF(ISBLANK(VLOOKUP(C281,'一般・大学・高校・中学男子3000M'!$J$4:$O$199,4,0))," ",VLOOKUP(C281,'一般・大学・高校・中学男子3000M'!$J$4:$O$204,4,0))</f>
        <v>柏日体高校</v>
      </c>
      <c r="H281" s="51">
        <v>278</v>
      </c>
      <c r="I281" s="51" t="str">
        <f t="shared" si="16"/>
        <v>八木　智矢</v>
      </c>
      <c r="J281" s="54">
        <f t="shared" si="17"/>
        <v>102301</v>
      </c>
      <c r="K281" s="54" t="str">
        <f t="shared" si="19"/>
        <v>伊勢崎商業</v>
      </c>
    </row>
    <row r="282" spans="3:11" ht="24">
      <c r="C282" s="65" t="s">
        <v>1432</v>
      </c>
      <c r="D282" s="49">
        <f t="shared" si="18"/>
        <v>138</v>
      </c>
      <c r="E282" s="53">
        <f>IF(ISBLANK(VLOOKUP(C282,'一般・大学・高校・中学男子3000M'!$J$4:$O$199,5,0))," ",VLOOKUP(C282,'一般・大学・高校・中学男子3000M'!$J$4:$O$204,5,0))</f>
        <v>90274</v>
      </c>
      <c r="F282" s="53" t="str">
        <f>IF(ISBLANK(VLOOKUP(C282,'一般・大学・高校・中学男子3000M'!$J$4:$O$199,4,0))," ",VLOOKUP(C282,'一般・大学・高校・中学男子3000M'!$J$4:$O$204,4,0))</f>
        <v>柏日体高校</v>
      </c>
      <c r="H282" s="51">
        <v>279</v>
      </c>
      <c r="I282" s="51" t="str">
        <f t="shared" si="16"/>
        <v>酒見 和也</v>
      </c>
      <c r="J282" s="54">
        <f t="shared" si="17"/>
        <v>102331</v>
      </c>
      <c r="K282" s="54" t="str">
        <f t="shared" si="19"/>
        <v>柏日体高校</v>
      </c>
    </row>
    <row r="283" spans="3:11" ht="24">
      <c r="C283" s="65" t="s">
        <v>1434</v>
      </c>
      <c r="D283" s="49">
        <f t="shared" si="18"/>
        <v>193</v>
      </c>
      <c r="E283" s="53">
        <f>IF(ISBLANK(VLOOKUP(C283,'一般・大学・高校・中学男子3000M'!$J$4:$O$199,5,0))," ",VLOOKUP(C283,'一般・大学・高校・中学男子3000M'!$J$4:$O$204,5,0))</f>
        <v>92343</v>
      </c>
      <c r="F283" s="53" t="str">
        <f>IF(ISBLANK(VLOOKUP(C283,'一般・大学・高校・中学男子3000M'!$J$4:$O$199,4,0))," ",VLOOKUP(C283,'一般・大学・高校・中学男子3000M'!$J$4:$O$204,4,0))</f>
        <v>柏日体高校</v>
      </c>
      <c r="H283" s="51">
        <v>280</v>
      </c>
      <c r="I283" s="51" t="str">
        <f t="shared" si="16"/>
        <v>東　将宏</v>
      </c>
      <c r="J283" s="54">
        <f t="shared" si="17"/>
        <v>102339</v>
      </c>
      <c r="K283" s="54" t="str">
        <f t="shared" si="19"/>
        <v>高崎高等学校</v>
      </c>
    </row>
    <row r="284" spans="3:11" ht="24">
      <c r="C284" s="65" t="s">
        <v>1436</v>
      </c>
      <c r="D284" s="49">
        <f t="shared" si="18"/>
        <v>143</v>
      </c>
      <c r="E284" s="53">
        <f>IF(ISBLANK(VLOOKUP(C284,'一般・大学・高校・中学男子3000M'!$J$4:$O$199,5,0))," ",VLOOKUP(C284,'一般・大学・高校・中学男子3000M'!$J$4:$O$204,5,0))</f>
        <v>90428</v>
      </c>
      <c r="F284" s="53" t="str">
        <f>IF(ISBLANK(VLOOKUP(C284,'一般・大学・高校・中学男子3000M'!$J$4:$O$199,4,0))," ",VLOOKUP(C284,'一般・大学・高校・中学男子3000M'!$J$4:$O$204,4,0))</f>
        <v>東京国際大学</v>
      </c>
      <c r="H284" s="51">
        <v>281</v>
      </c>
      <c r="I284" s="51" t="str">
        <f t="shared" si="16"/>
        <v>阿部 智幸</v>
      </c>
      <c r="J284" s="54">
        <f t="shared" si="17"/>
        <v>102514</v>
      </c>
      <c r="K284" s="54" t="str">
        <f t="shared" si="19"/>
        <v>高崎経済大学</v>
      </c>
    </row>
    <row r="285" spans="3:11" ht="24">
      <c r="C285" s="69" t="s">
        <v>1438</v>
      </c>
      <c r="D285" s="49">
        <f t="shared" si="18"/>
        <v>91</v>
      </c>
      <c r="E285" s="53">
        <f>IF(ISBLANK(VLOOKUP(C285,'一般・大学・高校・中学男子3000M'!$J$4:$O$199,5,0))," ",VLOOKUP(C285,'一般・大学・高校・中学男子3000M'!$J$4:$O$204,5,0))</f>
        <v>85130</v>
      </c>
      <c r="F285" s="53" t="str">
        <f>IF(ISBLANK(VLOOKUP(C285,'一般・大学・高校・中学男子3000M'!$J$4:$O$199,4,0))," ",VLOOKUP(C285,'一般・大学・高校・中学男子3000M'!$J$4:$O$204,4,0))</f>
        <v>東京国際大学</v>
      </c>
      <c r="H285" s="51">
        <v>282</v>
      </c>
      <c r="I285" s="51" t="str">
        <f t="shared" si="16"/>
        <v>小森 勇志</v>
      </c>
      <c r="J285" s="54">
        <f t="shared" si="17"/>
        <v>102665</v>
      </c>
      <c r="K285" s="54" t="str">
        <f t="shared" si="19"/>
        <v>高崎経済大学</v>
      </c>
    </row>
    <row r="286" spans="3:11" ht="24">
      <c r="C286" s="69" t="s">
        <v>1440</v>
      </c>
      <c r="D286" s="49">
        <f t="shared" si="18"/>
        <v>98</v>
      </c>
      <c r="E286" s="53">
        <f>IF(ISBLANK(VLOOKUP(C286,'一般・大学・高校・中学男子3000M'!$J$4:$O$199,5,0))," ",VLOOKUP(C286,'一般・大学・高校・中学男子3000M'!$J$4:$O$204,5,0))</f>
        <v>85267</v>
      </c>
      <c r="F286" s="53" t="str">
        <f>IF(ISBLANK(VLOOKUP(C286,'一般・大学・高校・中学男子3000M'!$J$4:$O$199,4,0))," ",VLOOKUP(C286,'一般・大学・高校・中学男子3000M'!$J$4:$O$204,4,0))</f>
        <v>東京国際大学</v>
      </c>
      <c r="H286" s="51">
        <v>283</v>
      </c>
      <c r="I286" s="51" t="str">
        <f t="shared" si="16"/>
        <v>岡部  由惟</v>
      </c>
      <c r="J286" s="54">
        <f t="shared" si="17"/>
        <v>102803</v>
      </c>
      <c r="K286" s="54" t="str">
        <f t="shared" si="19"/>
        <v>伊勢崎商業</v>
      </c>
    </row>
    <row r="287" spans="3:11" ht="24">
      <c r="C287" s="65" t="s">
        <v>1442</v>
      </c>
      <c r="D287" s="49">
        <f t="shared" si="18"/>
        <v>154</v>
      </c>
      <c r="E287" s="53">
        <f>IF(ISBLANK(VLOOKUP(C287,'一般・大学・高校・中学男子3000M'!$J$4:$O$199,5,0))," ",VLOOKUP(C287,'一般・大学・高校・中学男子3000M'!$J$4:$O$204,5,0))</f>
        <v>90845</v>
      </c>
      <c r="F287" s="53" t="str">
        <f>IF(ISBLANK(VLOOKUP(C287,'一般・大学・高校・中学男子3000M'!$J$4:$O$199,4,0))," ",VLOOKUP(C287,'一般・大学・高校・中学男子3000M'!$J$4:$O$204,4,0))</f>
        <v>育英高校</v>
      </c>
      <c r="H287" s="51">
        <v>284</v>
      </c>
      <c r="I287" s="51" t="str">
        <f t="shared" si="16"/>
        <v>和田　侑也</v>
      </c>
      <c r="J287" s="54">
        <f t="shared" si="17"/>
        <v>103050</v>
      </c>
      <c r="K287" s="54" t="str">
        <f t="shared" si="19"/>
        <v>前橋高校</v>
      </c>
    </row>
    <row r="288" spans="3:11" ht="24">
      <c r="C288" s="65" t="s">
        <v>1444</v>
      </c>
      <c r="D288" s="49" t="str">
        <f t="shared" si="18"/>
        <v> </v>
      </c>
      <c r="E288" s="53" t="str">
        <f>IF(ISBLANK(VLOOKUP(C288,'一般・大学・高校・中学男子3000M'!$J$4:$O$199,5,0))," ",VLOOKUP(C288,'一般・大学・高校・中学男子3000M'!$J$4:$O$204,5,0))</f>
        <v>DNS</v>
      </c>
      <c r="F288" s="53" t="str">
        <f>IF(ISBLANK(VLOOKUP(C288,'一般・大学・高校・中学男子3000M'!$J$4:$O$199,4,0))," ",VLOOKUP(C288,'一般・大学・高校・中学男子3000M'!$J$4:$O$204,4,0))</f>
        <v>育英高校</v>
      </c>
      <c r="H288" s="51">
        <v>285</v>
      </c>
      <c r="I288" s="51" t="str">
        <f t="shared" si="16"/>
        <v>濱田　郷嗣</v>
      </c>
      <c r="J288" s="54">
        <f t="shared" si="17"/>
        <v>103154</v>
      </c>
      <c r="K288" s="54" t="str">
        <f t="shared" si="19"/>
        <v>TEAM・K</v>
      </c>
    </row>
    <row r="289" spans="3:11" ht="24">
      <c r="C289" s="69" t="s">
        <v>397</v>
      </c>
      <c r="D289" s="49">
        <f t="shared" si="18"/>
        <v>70</v>
      </c>
      <c r="E289" s="53">
        <f>IF(ISBLANK(VLOOKUP(C289,'一般・大学・高校・中学男子3000M'!$J$4:$O$199,5,0))," ",VLOOKUP(C289,'一般・大学・高校・中学男子3000M'!$J$4:$O$204,5,0))</f>
        <v>84468</v>
      </c>
      <c r="F289" s="53" t="str">
        <f>IF(ISBLANK(VLOOKUP(C289,'一般・大学・高校・中学男子3000M'!$J$4:$O$199,4,0))," ",VLOOKUP(C289,'一般・大学・高校・中学男子3000M'!$J$4:$O$204,4,0))</f>
        <v>育英高校</v>
      </c>
      <c r="H289" s="51">
        <v>286</v>
      </c>
      <c r="I289" s="51" t="str">
        <f t="shared" si="16"/>
        <v>山田  真也</v>
      </c>
      <c r="J289" s="54">
        <f t="shared" si="17"/>
        <v>103428</v>
      </c>
      <c r="K289" s="54" t="str">
        <f t="shared" si="19"/>
        <v>館林高校</v>
      </c>
    </row>
    <row r="290" spans="3:11" ht="24">
      <c r="C290" s="69" t="s">
        <v>1446</v>
      </c>
      <c r="D290" s="49">
        <f t="shared" si="18"/>
        <v>83</v>
      </c>
      <c r="E290" s="53">
        <f>IF(ISBLANK(VLOOKUP(C290,'一般・大学・高校・中学男子3000M'!$J$4:$O$199,5,0))," ",VLOOKUP(C290,'一般・大学・高校・中学男子3000M'!$J$4:$O$204,5,0))</f>
        <v>84987</v>
      </c>
      <c r="F290" s="53" t="str">
        <f>IF(ISBLANK(VLOOKUP(C290,'一般・大学・高校・中学男子3000M'!$J$4:$O$199,4,0))," ",VLOOKUP(C290,'一般・大学・高校・中学男子3000M'!$J$4:$O$204,4,0))</f>
        <v>東京国際大学</v>
      </c>
      <c r="H290" s="51">
        <v>287</v>
      </c>
      <c r="I290" s="51" t="str">
        <f t="shared" si="16"/>
        <v>内田　朋秀</v>
      </c>
      <c r="J290" s="54">
        <f t="shared" si="17"/>
        <v>103575</v>
      </c>
      <c r="K290" s="54" t="str">
        <f t="shared" si="19"/>
        <v>高崎高等学校</v>
      </c>
    </row>
    <row r="291" spans="3:11" ht="24">
      <c r="C291" s="69" t="s">
        <v>1448</v>
      </c>
      <c r="D291" s="49">
        <f t="shared" si="18"/>
        <v>85</v>
      </c>
      <c r="E291" s="53">
        <f>IF(ISBLANK(VLOOKUP(C291,'一般・大学・高校・中学男子3000M'!$J$4:$O$199,5,0))," ",VLOOKUP(C291,'一般・大学・高校・中学男子3000M'!$J$4:$O$204,5,0))</f>
        <v>85008</v>
      </c>
      <c r="F291" s="53" t="str">
        <f>IF(ISBLANK(VLOOKUP(C291,'一般・大学・高校・中学男子3000M'!$J$4:$O$199,4,0))," ",VLOOKUP(C291,'一般・大学・高校・中学男子3000M'!$J$4:$O$204,4,0))</f>
        <v>日立工業高校</v>
      </c>
      <c r="H291" s="51">
        <v>288</v>
      </c>
      <c r="I291" s="51" t="str">
        <f aca="true" t="shared" si="20" ref="I291:I299">IF(ISBLANK($E$4)," ",INDEX($C$4:$C$348,MATCH(SMALL($D$4:$D$348,H291),$D$4:$D$348,0)))</f>
        <v>中島　洋哉</v>
      </c>
      <c r="J291" s="54">
        <f aca="true" t="shared" si="21" ref="J291:J299">INDEX($E$4:$E$348,MATCH(SMALL($D$4:$D$348,H291),$D$4:$D$348,0))</f>
        <v>103776</v>
      </c>
      <c r="K291" s="54" t="str">
        <f t="shared" si="19"/>
        <v>前橋高校</v>
      </c>
    </row>
    <row r="292" spans="3:11" ht="24">
      <c r="C292" s="69" t="s">
        <v>1450</v>
      </c>
      <c r="D292" s="49">
        <f t="shared" si="18"/>
        <v>97</v>
      </c>
      <c r="E292" s="53">
        <f>IF(ISBLANK(VLOOKUP(C292,'一般・大学・高校・中学男子3000M'!$J$4:$O$199,5,0))," ",VLOOKUP(C292,'一般・大学・高校・中学男子3000M'!$J$4:$O$204,5,0))</f>
        <v>85259</v>
      </c>
      <c r="F292" s="53" t="str">
        <f>IF(ISBLANK(VLOOKUP(C292,'一般・大学・高校・中学男子3000M'!$J$4:$O$199,4,0))," ",VLOOKUP(C292,'一般・大学・高校・中学男子3000M'!$J$4:$O$204,4,0))</f>
        <v>花咲徳栄高校</v>
      </c>
      <c r="H292" s="51">
        <v>289</v>
      </c>
      <c r="I292" s="51" t="str">
        <f t="shared" si="20"/>
        <v>岩瀬  貴也</v>
      </c>
      <c r="J292" s="54">
        <f t="shared" si="21"/>
        <v>103991</v>
      </c>
      <c r="K292" s="54" t="str">
        <f t="shared" si="19"/>
        <v>館林高校</v>
      </c>
    </row>
    <row r="293" spans="3:11" ht="24">
      <c r="C293" s="58" t="s">
        <v>1452</v>
      </c>
      <c r="D293" s="49">
        <f t="shared" si="18"/>
        <v>181</v>
      </c>
      <c r="E293" s="53">
        <f>IF(ISBLANK(VLOOKUP(C293,'一般・大学・高校・中学男子3000M'!$J$4:$O$199,5,0))," ",VLOOKUP(C293,'一般・大学・高校・中学男子3000M'!$J$4:$O$204,5,0))</f>
        <v>91881</v>
      </c>
      <c r="F293" s="53" t="str">
        <f>IF(ISBLANK(VLOOKUP(C293,'一般・大学・高校・中学男子3000M'!$J$4:$O$199,4,0))," ",VLOOKUP(C293,'一般・大学・高校・中学男子3000M'!$J$4:$O$204,4,0))</f>
        <v>花咲徳栄高校</v>
      </c>
      <c r="H293" s="51">
        <v>290</v>
      </c>
      <c r="I293" s="51" t="str">
        <f t="shared" si="20"/>
        <v>染谷　太一</v>
      </c>
      <c r="J293" s="54">
        <f t="shared" si="21"/>
        <v>104123</v>
      </c>
      <c r="K293" s="54" t="str">
        <f t="shared" si="19"/>
        <v>花咲徳栄高校</v>
      </c>
    </row>
    <row r="294" spans="3:11" ht="24">
      <c r="C294" s="69" t="s">
        <v>1454</v>
      </c>
      <c r="D294" s="49">
        <f t="shared" si="18"/>
        <v>180</v>
      </c>
      <c r="E294" s="53">
        <f>IF(ISBLANK(VLOOKUP(C294,'一般・大学・高校・中学男子3000M'!$J$4:$O$199,5,0))," ",VLOOKUP(C294,'一般・大学・高校・中学男子3000M'!$J$4:$O$204,5,0))</f>
        <v>91870</v>
      </c>
      <c r="F294" s="53" t="str">
        <f>IF(ISBLANK(VLOOKUP(C294,'一般・大学・高校・中学男子3000M'!$J$4:$O$199,4,0))," ",VLOOKUP(C294,'一般・大学・高校・中学男子3000M'!$J$4:$O$204,4,0))</f>
        <v>花咲徳栄高校</v>
      </c>
      <c r="H294" s="51">
        <v>291</v>
      </c>
      <c r="I294" s="51" t="str">
        <f t="shared" si="20"/>
        <v>横尾  直磨</v>
      </c>
      <c r="J294" s="54">
        <f t="shared" si="21"/>
        <v>104150</v>
      </c>
      <c r="K294" s="54" t="str">
        <f t="shared" si="19"/>
        <v>第一中学校</v>
      </c>
    </row>
    <row r="295" spans="3:11" ht="24">
      <c r="C295" s="69" t="s">
        <v>425</v>
      </c>
      <c r="D295" s="49">
        <f t="shared" si="18"/>
        <v>125</v>
      </c>
      <c r="E295" s="53">
        <f>IF(ISBLANK(VLOOKUP(C295,'一般・大学・高校・中学男子3000M'!$J$4:$O$199,5,0))," ",VLOOKUP(C295,'一般・大学・高校・中学男子3000M'!$J$4:$O$204,5,0))</f>
        <v>85908</v>
      </c>
      <c r="F295" s="53" t="str">
        <f>IF(ISBLANK(VLOOKUP(C295,'一般・大学・高校・中学男子3000M'!$J$4:$O$199,4,0))," ",VLOOKUP(C295,'一般・大学・高校・中学男子3000M'!$J$4:$O$204,4,0))</f>
        <v>花咲徳栄高校</v>
      </c>
      <c r="H295" s="51">
        <v>292</v>
      </c>
      <c r="I295" s="51" t="str">
        <f t="shared" si="20"/>
        <v>髙橋  優雅</v>
      </c>
      <c r="J295" s="54">
        <f t="shared" si="21"/>
        <v>104280</v>
      </c>
      <c r="K295" s="54" t="str">
        <f t="shared" si="19"/>
        <v>館林高校</v>
      </c>
    </row>
    <row r="296" spans="3:11" ht="24">
      <c r="C296" s="58" t="s">
        <v>428</v>
      </c>
      <c r="D296" s="49">
        <f t="shared" si="18"/>
        <v>110</v>
      </c>
      <c r="E296" s="53">
        <f>IF(ISBLANK(VLOOKUP(C296,'一般・大学・高校・中学男子3000M'!$J$4:$O$199,5,0))," ",VLOOKUP(C296,'一般・大学・高校・中学男子3000M'!$J$4:$O$204,5,0))</f>
        <v>85643</v>
      </c>
      <c r="F296" s="53" t="str">
        <f>IF(ISBLANK(VLOOKUP(C296,'一般・大学・高校・中学男子3000M'!$J$4:$O$199,4,0))," ",VLOOKUP(C296,'一般・大学・高校・中学男子3000M'!$J$4:$O$204,4,0))</f>
        <v>花咲徳栄高校</v>
      </c>
      <c r="H296" s="51">
        <v>293</v>
      </c>
      <c r="I296" s="51" t="str">
        <f t="shared" si="20"/>
        <v>大中  藍斗</v>
      </c>
      <c r="J296" s="54">
        <f t="shared" si="21"/>
        <v>104319</v>
      </c>
      <c r="K296" s="54" t="str">
        <f t="shared" si="19"/>
        <v>館林高校</v>
      </c>
    </row>
    <row r="297" spans="3:11" ht="24">
      <c r="C297" s="58" t="s">
        <v>399</v>
      </c>
      <c r="D297" s="49">
        <f t="shared" si="18"/>
        <v>151</v>
      </c>
      <c r="E297" s="53">
        <f>IF(ISBLANK(VLOOKUP(C297,'一般・大学・高校・中学男子3000M'!$J$4:$O$199,5,0))," ",VLOOKUP(C297,'一般・大学・高校・中学男子3000M'!$J$4:$O$204,5,0))</f>
        <v>90708</v>
      </c>
      <c r="F297" s="53" t="str">
        <f>IF(ISBLANK(VLOOKUP(C297,'一般・大学・高校・中学男子3000M'!$J$4:$O$199,4,0))," ",VLOOKUP(C297,'一般・大学・高校・中学男子3000M'!$J$4:$O$204,4,0))</f>
        <v>花咲徳栄高校</v>
      </c>
      <c r="H297" s="51">
        <v>294</v>
      </c>
      <c r="I297" s="51" t="str">
        <f t="shared" si="20"/>
        <v>鈴木  翔太</v>
      </c>
      <c r="J297" s="54">
        <f t="shared" si="21"/>
        <v>110386</v>
      </c>
      <c r="K297" s="54" t="str">
        <f t="shared" si="19"/>
        <v>館林高校</v>
      </c>
    </row>
    <row r="298" spans="3:11" ht="24">
      <c r="C298" s="58" t="s">
        <v>1456</v>
      </c>
      <c r="D298" s="49" t="str">
        <f t="shared" si="18"/>
        <v> </v>
      </c>
      <c r="E298" s="53" t="str">
        <f>IF(ISBLANK(VLOOKUP(C298,'一般・大学・高校・中学男子3000M'!$J$4:$O$199,5,0))," ",VLOOKUP(C298,'一般・大学・高校・中学男子3000M'!$J$4:$O$204,5,0))</f>
        <v>DNS</v>
      </c>
      <c r="F298" s="53" t="str">
        <f>IF(ISBLANK(VLOOKUP(C298,'一般・大学・高校・中学男子3000M'!$J$4:$O$199,4,0))," ",VLOOKUP(C298,'一般・大学・高校・中学男子3000M'!$J$4:$O$204,4,0))</f>
        <v>平成国際大学</v>
      </c>
      <c r="H298" s="51">
        <v>295</v>
      </c>
      <c r="I298" s="51" t="str">
        <f t="shared" si="20"/>
        <v>只木 悠太</v>
      </c>
      <c r="J298" s="54">
        <f t="shared" si="21"/>
        <v>110785</v>
      </c>
      <c r="K298" s="54" t="str">
        <f t="shared" si="19"/>
        <v>関学大</v>
      </c>
    </row>
    <row r="299" spans="3:11" ht="24">
      <c r="C299" s="58" t="s">
        <v>1458</v>
      </c>
      <c r="D299" s="49"/>
      <c r="E299" s="53"/>
      <c r="F299" s="53" t="str">
        <f>IF(ISBLANK(VLOOKUP(C299,'一般・大学・高校・中学男子3000M'!$J$4:$O$199,4,0))," ",VLOOKUP(C299,'一般・大学・高校・中学男子3000M'!$J$4:$O$204,4,0))</f>
        <v>平成国際大学</v>
      </c>
      <c r="H299" s="51">
        <v>296</v>
      </c>
      <c r="I299" s="51" t="str">
        <f t="shared" si="20"/>
        <v>五十嵐 聡丈</v>
      </c>
      <c r="J299" s="54">
        <f t="shared" si="21"/>
        <v>111690</v>
      </c>
      <c r="K299" s="54" t="str">
        <f t="shared" si="19"/>
        <v>上武大学</v>
      </c>
    </row>
    <row r="300" spans="3:10" ht="24">
      <c r="C300" s="58" t="s">
        <v>1460</v>
      </c>
      <c r="D300" s="49"/>
      <c r="E300" s="53"/>
      <c r="F300" s="53" t="str">
        <f>IF(ISBLANK(VLOOKUP(C300,'一般・大学・高校・中学男子3000M'!$J$4:$O$199,4,0))," ",VLOOKUP(C300,'一般・大学・高校・中学男子3000M'!$J$4:$O$204,4,0))</f>
        <v>平成国際大学</v>
      </c>
      <c r="H300" s="51"/>
      <c r="I300" s="51"/>
      <c r="J300" s="54"/>
    </row>
    <row r="301" spans="3:10" ht="24">
      <c r="C301" s="58" t="s">
        <v>1462</v>
      </c>
      <c r="D301" s="49"/>
      <c r="E301" s="53"/>
      <c r="F301" s="53" t="str">
        <f>IF(ISBLANK(VLOOKUP(C301,'一般・大学・高校・中学男子3000M'!$J$4:$O$199,4,0))," ",VLOOKUP(C301,'一般・大学・高校・中学男子3000M'!$J$4:$O$204,4,0))</f>
        <v>平成国際大学</v>
      </c>
      <c r="H301" s="51"/>
      <c r="I301" s="51"/>
      <c r="J301" s="54"/>
    </row>
    <row r="302" spans="3:10" ht="24">
      <c r="C302" s="65" t="s">
        <v>1464</v>
      </c>
      <c r="D302" s="49"/>
      <c r="E302" s="53"/>
      <c r="F302" s="53" t="str">
        <f>IF(ISBLANK(VLOOKUP(C302,'一般・大学・高校・中学男子3000M'!$J$4:$O$199,4,0))," ",VLOOKUP(C302,'一般・大学・高校・中学男子3000M'!$J$4:$O$204,4,0))</f>
        <v>平成国際大学</v>
      </c>
      <c r="H302" s="51"/>
      <c r="I302" s="51"/>
      <c r="J302" s="54"/>
    </row>
    <row r="303" spans="3:10" ht="24">
      <c r="C303" s="65" t="s">
        <v>1466</v>
      </c>
      <c r="D303" s="49"/>
      <c r="E303" s="53"/>
      <c r="F303" s="53" t="str">
        <f>IF(ISBLANK(VLOOKUP(C303,'一般・大学・高校・中学男子3000M'!$J$4:$O$199,4,0))," ",VLOOKUP(C303,'一般・大学・高校・中学男子3000M'!$J$4:$O$204,4,0))</f>
        <v>平成国際大学</v>
      </c>
      <c r="H303" s="51"/>
      <c r="I303" s="51"/>
      <c r="J303" s="54"/>
    </row>
    <row r="304" spans="3:10" ht="24">
      <c r="C304" s="65" t="s">
        <v>1468</v>
      </c>
      <c r="D304" s="49">
        <f t="shared" si="18"/>
        <v>108</v>
      </c>
      <c r="E304" s="53">
        <f>IF(ISBLANK(VLOOKUP(C304,'一般・大学・高校・中学男子3000M'!$J$4:$O$199,5,0))," ",VLOOKUP(C304,'一般・大学・高校・中学男子3000M'!$J$4:$O$204,5,0))</f>
        <v>85580</v>
      </c>
      <c r="F304" s="53" t="str">
        <f>IF(ISBLANK(VLOOKUP(C304,'一般・大学・高校・中学男子3000M'!$J$4:$O$199,4,0))," ",VLOOKUP(C304,'一般・大学・高校・中学男子3000M'!$J$4:$O$204,4,0))</f>
        <v>藤岡中央高校</v>
      </c>
      <c r="H304" s="51"/>
      <c r="I304" s="51"/>
      <c r="J304" s="54"/>
    </row>
    <row r="305" spans="3:10" ht="24">
      <c r="C305" s="65" t="s">
        <v>1469</v>
      </c>
      <c r="D305" s="49">
        <f t="shared" si="18"/>
        <v>56</v>
      </c>
      <c r="E305" s="53">
        <f>IF(ISBLANK(VLOOKUP(C305,'一般・大学・高校・中学男子3000M'!$J$4:$O$199,5,0))," ",VLOOKUP(C305,'一般・大学・高校・中学男子3000M'!$J$4:$O$204,5,0))</f>
        <v>84090</v>
      </c>
      <c r="F305" s="53" t="str">
        <f>IF(ISBLANK(VLOOKUP(C305,'一般・大学・高校・中学男子3000M'!$J$4:$O$199,4,0))," ",VLOOKUP(C305,'一般・大学・高校・中学男子3000M'!$J$4:$O$204,4,0))</f>
        <v>高崎高等学校</v>
      </c>
      <c r="H305" s="51"/>
      <c r="I305" s="51"/>
      <c r="J305" s="54"/>
    </row>
    <row r="306" spans="3:10" ht="24">
      <c r="C306" s="65" t="s">
        <v>1470</v>
      </c>
      <c r="D306" s="49" t="str">
        <f t="shared" si="18"/>
        <v> </v>
      </c>
      <c r="E306" s="53" t="str">
        <f>IF(ISBLANK(VLOOKUP(C306,'一般・大学・高校・中学男子3000M'!$J$4:$O$199,5,0))," ",VLOOKUP(C306,'一般・大学・高校・中学男子3000M'!$J$4:$O$204,5,0))</f>
        <v>DNS</v>
      </c>
      <c r="F306" s="53" t="str">
        <f>IF(ISBLANK(VLOOKUP(C306,'一般・大学・高校・中学男子3000M'!$J$4:$O$199,4,0))," ",VLOOKUP(C306,'一般・大学・高校・中学男子3000M'!$J$4:$O$204,4,0))</f>
        <v>大東文化大学</v>
      </c>
      <c r="H306" s="51"/>
      <c r="I306" s="51"/>
      <c r="J306" s="54"/>
    </row>
    <row r="307" spans="3:10" ht="24">
      <c r="C307" s="65" t="s">
        <v>169</v>
      </c>
      <c r="D307" s="49">
        <f t="shared" si="18"/>
        <v>115</v>
      </c>
      <c r="E307" s="53">
        <f>IF(ISBLANK(VLOOKUP(C307,'一般・大学・高校・中学男子3000M'!$J$4:$O$199,5,0))," ",VLOOKUP(C307,'一般・大学・高校・中学男子3000M'!$J$4:$O$204,5,0))</f>
        <v>85748</v>
      </c>
      <c r="F307" s="53" t="str">
        <f>IF(ISBLANK(VLOOKUP(C307,'一般・大学・高校・中学男子3000M'!$J$4:$O$199,4,0))," ",VLOOKUP(C307,'一般・大学・高校・中学男子3000M'!$J$4:$O$204,4,0))</f>
        <v>大塚高校</v>
      </c>
      <c r="H307" s="51"/>
      <c r="I307" s="51"/>
      <c r="J307" s="54"/>
    </row>
    <row r="308" spans="3:10" ht="24">
      <c r="C308" s="65" t="s">
        <v>1475</v>
      </c>
      <c r="D308" s="49">
        <f t="shared" si="18"/>
        <v>41</v>
      </c>
      <c r="E308" s="53">
        <f>IF(ISBLANK(VLOOKUP(C308,'一般・大学・高校・中学男子3000M'!$J$4:$O$199,5,0))," ",VLOOKUP(C308,'一般・大学・高校・中学男子3000M'!$J$4:$O$204,5,0))</f>
        <v>83588</v>
      </c>
      <c r="F308" s="53" t="str">
        <f>IF(ISBLANK(VLOOKUP(C308,'一般・大学・高校・中学男子3000M'!$J$4:$O$199,4,0))," ",VLOOKUP(C308,'一般・大学・高校・中学男子3000M'!$J$4:$O$204,4,0))</f>
        <v>上武大学</v>
      </c>
      <c r="H308" s="51"/>
      <c r="I308" s="51"/>
      <c r="J308" s="54"/>
    </row>
    <row r="309" spans="3:10" ht="24">
      <c r="C309" s="65" t="s">
        <v>1477</v>
      </c>
      <c r="D309" s="49">
        <f t="shared" si="18"/>
        <v>100</v>
      </c>
      <c r="E309" s="53">
        <f>IF(ISBLANK(VLOOKUP(C309,'一般・大学・高校・中学男子3000M'!$J$4:$O$199,5,0))," ",VLOOKUP(C309,'一般・大学・高校・中学男子3000M'!$J$4:$O$204,5,0))</f>
        <v>85402</v>
      </c>
      <c r="F309" s="53" t="str">
        <f>IF(ISBLANK(VLOOKUP(C309,'一般・大学・高校・中学男子3000M'!$J$4:$O$199,4,0))," ",VLOOKUP(C309,'一般・大学・高校・中学男子3000M'!$J$4:$O$204,4,0))</f>
        <v>上武大学</v>
      </c>
      <c r="H309" s="51"/>
      <c r="I309" s="51"/>
      <c r="J309" s="54"/>
    </row>
    <row r="310" spans="3:10" ht="24">
      <c r="C310" s="65" t="s">
        <v>1479</v>
      </c>
      <c r="D310" s="49">
        <f t="shared" si="18"/>
        <v>58</v>
      </c>
      <c r="E310" s="53">
        <f>IF(ISBLANK(VLOOKUP(C310,'一般・大学・高校・中学男子3000M'!$J$4:$O$199,5,0))," ",VLOOKUP(C310,'一般・大学・高校・中学男子3000M'!$J$4:$O$204,5,0))</f>
        <v>84184</v>
      </c>
      <c r="F310" s="53" t="str">
        <f>IF(ISBLANK(VLOOKUP(C310,'一般・大学・高校・中学男子3000M'!$J$4:$O$199,4,0))," ",VLOOKUP(C310,'一般・大学・高校・中学男子3000M'!$J$4:$O$204,4,0))</f>
        <v>上武大学</v>
      </c>
      <c r="H310" s="51"/>
      <c r="I310" s="51"/>
      <c r="J310" s="54"/>
    </row>
    <row r="311" spans="3:10" ht="24">
      <c r="C311" s="65" t="s">
        <v>1481</v>
      </c>
      <c r="D311" s="49">
        <f t="shared" si="18"/>
        <v>67</v>
      </c>
      <c r="E311" s="53">
        <f>IF(ISBLANK(VLOOKUP(C311,'一般・大学・高校・中学男子3000M'!$J$4:$O$199,5,0))," ",VLOOKUP(C311,'一般・大学・高校・中学男子3000M'!$J$4:$O$204,5,0))</f>
        <v>84361</v>
      </c>
      <c r="F311" s="53" t="str">
        <f>IF(ISBLANK(VLOOKUP(C311,'一般・大学・高校・中学男子3000M'!$J$4:$O$199,4,0))," ",VLOOKUP(C311,'一般・大学・高校・中学男子3000M'!$J$4:$O$204,4,0))</f>
        <v>上武大学</v>
      </c>
      <c r="H311" s="51"/>
      <c r="I311" s="51"/>
      <c r="J311" s="54"/>
    </row>
    <row r="312" spans="3:10" ht="24">
      <c r="C312" s="81" t="s">
        <v>1535</v>
      </c>
      <c r="D312" s="49">
        <f t="shared" si="18"/>
        <v>102</v>
      </c>
      <c r="E312" s="53">
        <f>IF(ISBLANK(VLOOKUP(C312,'一般・大学・高校・中学男子3000M'!$J$4:$O$199,5,0))," ",VLOOKUP(C312,'一般・大学・高校・中学男子3000M'!$J$4:$O$204,5,0))</f>
        <v>85443</v>
      </c>
      <c r="F312" s="53" t="str">
        <f>IF(ISBLANK(VLOOKUP(C312,'一般・大学・高校・中学男子3000M'!$J$4:$O$199,4,0))," ",VLOOKUP(C312,'一般・大学・高校・中学男子3000M'!$J$4:$O$204,4,0))</f>
        <v>佐野日大高校</v>
      </c>
      <c r="H312" s="51"/>
      <c r="I312" s="51"/>
      <c r="J312" s="54"/>
    </row>
    <row r="313" spans="3:10" ht="24">
      <c r="C313" s="81" t="s">
        <v>1537</v>
      </c>
      <c r="D313" s="49">
        <f t="shared" si="18"/>
        <v>66</v>
      </c>
      <c r="E313" s="53">
        <f>IF(ISBLANK(VLOOKUP(C313,'一般・大学・高校・中学男子3000M'!$J$4:$O$199,5,0))," ",VLOOKUP(C313,'一般・大学・高校・中学男子3000M'!$J$4:$O$204,5,0))</f>
        <v>84341</v>
      </c>
      <c r="F313" s="53" t="str">
        <f>IF(ISBLANK(VLOOKUP(C313,'一般・大学・高校・中学男子3000M'!$J$4:$O$199,4,0))," ",VLOOKUP(C313,'一般・大学・高校・中学男子3000M'!$J$4:$O$204,4,0))</f>
        <v>佐野日大高校</v>
      </c>
      <c r="H313" s="51"/>
      <c r="I313" s="51"/>
      <c r="J313" s="54"/>
    </row>
    <row r="314" spans="3:10" ht="24">
      <c r="C314" s="81" t="s">
        <v>447</v>
      </c>
      <c r="D314" s="49">
        <f t="shared" si="18"/>
        <v>53</v>
      </c>
      <c r="E314" s="53">
        <f>IF(ISBLANK(VLOOKUP(C314,'一般・大学・高校・中学男子3000M'!$J$4:$O$199,5,0))," ",VLOOKUP(C314,'一般・大学・高校・中学男子3000M'!$J$4:$O$204,5,0))</f>
        <v>83988</v>
      </c>
      <c r="F314" s="53" t="str">
        <f>IF(ISBLANK(VLOOKUP(C314,'一般・大学・高校・中学男子3000M'!$J$4:$O$199,4,0))," ",VLOOKUP(C314,'一般・大学・高校・中学男子3000M'!$J$4:$O$204,4,0))</f>
        <v>育英高校</v>
      </c>
      <c r="H314" s="51"/>
      <c r="I314" s="51"/>
      <c r="J314" s="54"/>
    </row>
    <row r="315" spans="3:10" ht="24">
      <c r="C315" s="81" t="s">
        <v>1539</v>
      </c>
      <c r="D315" s="49">
        <f t="shared" si="18"/>
        <v>54</v>
      </c>
      <c r="E315" s="53">
        <f>IF(ISBLANK(VLOOKUP(C315,'一般・大学・高校・中学男子3000M'!$J$4:$O$199,5,0))," ",VLOOKUP(C315,'一般・大学・高校・中学男子3000M'!$J$4:$O$204,5,0))</f>
        <v>84000</v>
      </c>
      <c r="F315" s="53" t="str">
        <f>IF(ISBLANK(VLOOKUP(C315,'一般・大学・高校・中学男子3000M'!$J$4:$O$199,4,0))," ",VLOOKUP(C315,'一般・大学・高校・中学男子3000M'!$J$4:$O$204,4,0))</f>
        <v>健大高崎高</v>
      </c>
      <c r="H315" s="51"/>
      <c r="I315" s="51"/>
      <c r="J315" s="54"/>
    </row>
    <row r="316" spans="3:10" ht="24">
      <c r="C316" s="81" t="s">
        <v>1541</v>
      </c>
      <c r="D316" s="49">
        <f t="shared" si="18"/>
        <v>36</v>
      </c>
      <c r="E316" s="53">
        <f>IF(ISBLANK(VLOOKUP(C316,'一般・大学・高校・中学男子3000M'!$J$4:$O$199,5,0))," ",VLOOKUP(C316,'一般・大学・高校・中学男子3000M'!$J$4:$O$204,5,0))</f>
        <v>83473</v>
      </c>
      <c r="F316" s="53" t="str">
        <f>IF(ISBLANK(VLOOKUP(C316,'一般・大学・高校・中学男子3000M'!$J$4:$O$199,4,0))," ",VLOOKUP(C316,'一般・大学・高校・中学男子3000M'!$J$4:$O$204,4,0))</f>
        <v>日立工業高校</v>
      </c>
      <c r="H316" s="51"/>
      <c r="I316" s="51"/>
      <c r="J316" s="54"/>
    </row>
    <row r="317" spans="3:10" ht="24">
      <c r="C317" s="81" t="s">
        <v>1543</v>
      </c>
      <c r="D317" s="49" t="str">
        <f t="shared" si="18"/>
        <v> </v>
      </c>
      <c r="E317" s="53" t="str">
        <f>IF(ISBLANK(VLOOKUP(C317,'一般・大学・高校・中学男子3000M'!$J$4:$O$199,5,0))," ",VLOOKUP(C317,'一般・大学・高校・中学男子3000M'!$J$4:$O$204,5,0))</f>
        <v>DNS</v>
      </c>
      <c r="F317" s="53" t="str">
        <f>IF(ISBLANK(VLOOKUP(C317,'一般・大学・高校・中学男子3000M'!$J$4:$O$199,4,0))," ",VLOOKUP(C317,'一般・大学・高校・中学男子3000M'!$J$4:$O$204,4,0))</f>
        <v>東京国際大学</v>
      </c>
      <c r="H317" s="51"/>
      <c r="I317" s="51"/>
      <c r="J317" s="54"/>
    </row>
    <row r="318" spans="3:10" ht="24">
      <c r="C318" s="81" t="s">
        <v>1545</v>
      </c>
      <c r="D318" s="49">
        <f t="shared" si="18"/>
        <v>17</v>
      </c>
      <c r="E318" s="53">
        <f>IF(ISBLANK(VLOOKUP(C318,'一般・大学・高校・中学男子3000M'!$J$4:$O$199,5,0))," ",VLOOKUP(C318,'一般・大学・高校・中学男子3000M'!$J$4:$O$204,5,0))</f>
        <v>82767</v>
      </c>
      <c r="F318" s="53" t="str">
        <f>IF(ISBLANK(VLOOKUP(C318,'一般・大学・高校・中学男子3000M'!$J$4:$O$199,4,0))," ",VLOOKUP(C318,'一般・大学・高校・中学男子3000M'!$J$4:$O$204,4,0))</f>
        <v>東京国際大学</v>
      </c>
      <c r="H318" s="51"/>
      <c r="I318" s="51"/>
      <c r="J318" s="54"/>
    </row>
    <row r="319" spans="3:10" ht="24">
      <c r="C319" s="69" t="s">
        <v>1547</v>
      </c>
      <c r="D319" s="49">
        <f t="shared" si="18"/>
        <v>88</v>
      </c>
      <c r="E319" s="53">
        <f>IF(ISBLANK(VLOOKUP(C319,'一般・大学・高校・中学男子3000M'!$J$4:$O$199,5,0))," ",VLOOKUP(C319,'一般・大学・高校・中学男子3000M'!$J$4:$O$204,5,0))</f>
        <v>85064</v>
      </c>
      <c r="F319" s="53" t="str">
        <f>IF(ISBLANK(VLOOKUP(C319,'一般・大学・高校・中学男子3000M'!$J$4:$O$199,4,0))," ",VLOOKUP(C319,'一般・大学・高校・中学男子3000M'!$J$4:$O$204,4,0))</f>
        <v>花咲徳栄高校</v>
      </c>
      <c r="H319" s="51"/>
      <c r="I319" s="51"/>
      <c r="J319" s="54"/>
    </row>
    <row r="320" spans="3:10" ht="24">
      <c r="C320" s="69" t="s">
        <v>448</v>
      </c>
      <c r="D320" s="49">
        <f t="shared" si="18"/>
        <v>94</v>
      </c>
      <c r="E320" s="53">
        <f>IF(ISBLANK(VLOOKUP(C320,'一般・大学・高校・中学男子3000M'!$J$4:$O$199,5,0))," ",VLOOKUP(C320,'一般・大学・高校・中学男子3000M'!$J$4:$O$204,5,0))</f>
        <v>85168</v>
      </c>
      <c r="F320" s="53" t="str">
        <f>IF(ISBLANK(VLOOKUP(C320,'一般・大学・高校・中学男子3000M'!$J$4:$O$199,4,0))," ",VLOOKUP(C320,'一般・大学・高校・中学男子3000M'!$J$4:$O$204,4,0))</f>
        <v>花咲徳栄高校</v>
      </c>
      <c r="H320" s="51"/>
      <c r="I320" s="51"/>
      <c r="J320" s="54"/>
    </row>
    <row r="321" spans="3:10" ht="24">
      <c r="C321" s="65" t="s">
        <v>430</v>
      </c>
      <c r="D321" s="49">
        <f t="shared" si="18"/>
        <v>76</v>
      </c>
      <c r="E321" s="53">
        <f>IF(ISBLANK(VLOOKUP(C321,'一般・大学・高校・中学男子3000M'!$J$4:$O$199,5,0))," ",VLOOKUP(C321,'一般・大学・高校・中学男子3000M'!$J$4:$O$204,5,0))</f>
        <v>84571</v>
      </c>
      <c r="F321" s="53" t="str">
        <f>IF(ISBLANK(VLOOKUP(C321,'一般・大学・高校・中学男子3000M'!$J$4:$O$199,4,0))," ",VLOOKUP(C321,'一般・大学・高校・中学男子3000M'!$J$4:$O$204,4,0))</f>
        <v>花咲徳栄高校</v>
      </c>
      <c r="H321" s="51"/>
      <c r="I321" s="51"/>
      <c r="J321" s="54"/>
    </row>
    <row r="322" spans="3:10" ht="24">
      <c r="C322" s="65" t="s">
        <v>1550</v>
      </c>
      <c r="D322" s="49">
        <f t="shared" si="18"/>
        <v>77</v>
      </c>
      <c r="E322" s="53">
        <f>IF(ISBLANK(VLOOKUP(C322,'一般・大学・高校・中学男子3000M'!$J$4:$O$199,5,0))," ",VLOOKUP(C322,'一般・大学・高校・中学男子3000M'!$J$4:$O$204,5,0))</f>
        <v>84712</v>
      </c>
      <c r="F322" s="53" t="str">
        <f>IF(ISBLANK(VLOOKUP(C322,'一般・大学・高校・中学男子3000M'!$J$4:$O$199,4,0))," ",VLOOKUP(C322,'一般・大学・高校・中学男子3000M'!$J$4:$O$204,4,0))</f>
        <v>花咲徳栄高校</v>
      </c>
      <c r="H322" s="51"/>
      <c r="I322" s="51"/>
      <c r="J322" s="54"/>
    </row>
    <row r="323" spans="3:10" ht="24">
      <c r="C323" s="65" t="s">
        <v>1552</v>
      </c>
      <c r="D323" s="49"/>
      <c r="E323" s="53"/>
      <c r="F323" s="53" t="str">
        <f>IF(ISBLANK(VLOOKUP(C323,'一般・大学・高校・中学男子3000M'!$J$4:$O$199,4,0))," ",VLOOKUP(C323,'一般・大学・高校・中学男子3000M'!$J$4:$O$204,4,0))</f>
        <v>早稲田大学</v>
      </c>
      <c r="H323" s="51"/>
      <c r="I323" s="51"/>
      <c r="J323" s="54"/>
    </row>
    <row r="324" spans="3:10" ht="24">
      <c r="C324" s="65" t="s">
        <v>1554</v>
      </c>
      <c r="D324" s="49">
        <f aca="true" t="shared" si="22" ref="D324:D341">IF(ISTEXT(E324)," ",RANK(E324,$E$4:$E$348,1))</f>
        <v>34</v>
      </c>
      <c r="E324" s="53">
        <f>IF(ISBLANK(VLOOKUP(C324,'一般・大学・高校・中学男子3000M'!$J$4:$O$199,5,0))," ",VLOOKUP(C324,'一般・大学・高校・中学男子3000M'!$J$4:$O$204,5,0))</f>
        <v>83357</v>
      </c>
      <c r="F324" s="53" t="str">
        <f>IF(ISBLANK(VLOOKUP(C324,'一般・大学・高校・中学男子3000M'!$J$4:$O$199,4,0))," ",VLOOKUP(C324,'一般・大学・高校・中学男子3000M'!$J$4:$O$204,4,0))</f>
        <v>藤岡中央高校</v>
      </c>
      <c r="H324" s="51"/>
      <c r="I324" s="51"/>
      <c r="J324" s="54"/>
    </row>
    <row r="325" spans="3:10" ht="24">
      <c r="C325" s="95" t="s">
        <v>1555</v>
      </c>
      <c r="D325" s="49">
        <f t="shared" si="22"/>
        <v>63</v>
      </c>
      <c r="E325" s="53">
        <f>IF(ISBLANK(VLOOKUP(C325,'一般・大学・高校・中学男子3000M'!$J$4:$O$199,5,0))," ",VLOOKUP(C325,'一般・大学・高校・中学男子3000M'!$J$4:$O$204,5,0))</f>
        <v>84287</v>
      </c>
      <c r="F325" s="53" t="str">
        <f>IF(ISBLANK(VLOOKUP(C325,'一般・大学・高校・中学男子3000M'!$J$4:$O$199,4,0))," ",VLOOKUP(C325,'一般・大学・高校・中学男子3000M'!$J$4:$O$204,4,0))</f>
        <v>西武台千葉高校</v>
      </c>
      <c r="H325" s="51"/>
      <c r="I325" s="51"/>
      <c r="J325" s="54"/>
    </row>
    <row r="326" spans="3:10" ht="24">
      <c r="C326" s="65" t="s">
        <v>1557</v>
      </c>
      <c r="D326" s="49">
        <f t="shared" si="22"/>
        <v>65</v>
      </c>
      <c r="E326" s="53">
        <f>IF(ISBLANK(VLOOKUP(C326,'一般・大学・高校・中学男子3000M'!$J$4:$O$199,5,0))," ",VLOOKUP(C326,'一般・大学・高校・中学男子3000M'!$J$4:$O$204,5,0))</f>
        <v>84311</v>
      </c>
      <c r="F326" s="53" t="str">
        <f>IF(ISBLANK(VLOOKUP(C326,'一般・大学・高校・中学男子3000M'!$J$4:$O$199,4,0))," ",VLOOKUP(C326,'一般・大学・高校・中学男子3000M'!$J$4:$O$204,4,0))</f>
        <v>西武台千葉高校</v>
      </c>
      <c r="H326" s="51"/>
      <c r="I326" s="51"/>
      <c r="J326" s="54"/>
    </row>
    <row r="327" spans="3:10" ht="24">
      <c r="C327" s="65" t="s">
        <v>412</v>
      </c>
      <c r="D327" s="49">
        <f t="shared" si="22"/>
        <v>27</v>
      </c>
      <c r="E327" s="53">
        <f>IF(ISBLANK(VLOOKUP(C327,'一般・大学・高校・中学男子3000M'!$J$4:$O$199,5,0))," ",VLOOKUP(C327,'一般・大学・高校・中学男子3000M'!$J$4:$O$204,5,0))</f>
        <v>83021</v>
      </c>
      <c r="F327" s="53" t="str">
        <f>IF(ISBLANK(VLOOKUP(C327,'一般・大学・高校・中学男子3000M'!$J$4:$O$199,4,0))," ",VLOOKUP(C327,'一般・大学・高校・中学男子3000M'!$J$4:$O$204,4,0))</f>
        <v>上武大学</v>
      </c>
      <c r="H327" s="51"/>
      <c r="I327" s="51"/>
      <c r="J327" s="54"/>
    </row>
    <row r="328" spans="3:10" ht="24">
      <c r="C328" s="65" t="s">
        <v>410</v>
      </c>
      <c r="D328" s="49">
        <f t="shared" si="22"/>
        <v>31</v>
      </c>
      <c r="E328" s="53">
        <f>IF(ISBLANK(VLOOKUP(C328,'一般・大学・高校・中学男子3000M'!$J$4:$O$199,5,0))," ",VLOOKUP(C328,'一般・大学・高校・中学男子3000M'!$J$4:$O$204,5,0))</f>
        <v>83271</v>
      </c>
      <c r="F328" s="53" t="str">
        <f>IF(ISBLANK(VLOOKUP(C328,'一般・大学・高校・中学男子3000M'!$J$4:$O$199,4,0))," ",VLOOKUP(C328,'一般・大学・高校・中学男子3000M'!$J$4:$O$204,4,0))</f>
        <v>上武大学</v>
      </c>
      <c r="H328" s="51"/>
      <c r="I328" s="51"/>
      <c r="J328" s="54"/>
    </row>
    <row r="329" spans="3:10" ht="24">
      <c r="C329" s="65" t="s">
        <v>420</v>
      </c>
      <c r="D329" s="49">
        <f t="shared" si="22"/>
        <v>39</v>
      </c>
      <c r="E329" s="53">
        <f>IF(ISBLANK(VLOOKUP(C329,'一般・大学・高校・中学男子3000M'!$J$4:$O$199,5,0))," ",VLOOKUP(C329,'一般・大学・高校・中学男子3000M'!$J$4:$O$204,5,0))</f>
        <v>83556</v>
      </c>
      <c r="F329" s="53" t="str">
        <f>IF(ISBLANK(VLOOKUP(C329,'一般・大学・高校・中学男子3000M'!$J$4:$O$199,4,0))," ",VLOOKUP(C329,'一般・大学・高校・中学男子3000M'!$J$4:$O$204,4,0))</f>
        <v>上武大学</v>
      </c>
      <c r="H329" s="51"/>
      <c r="I329" s="51"/>
      <c r="J329" s="54"/>
    </row>
    <row r="330" spans="3:10" ht="24">
      <c r="C330" s="65" t="s">
        <v>1559</v>
      </c>
      <c r="D330" s="49">
        <f t="shared" si="22"/>
        <v>44</v>
      </c>
      <c r="E330" s="53">
        <f>IF(ISBLANK(VLOOKUP(C330,'一般・大学・高校・中学男子3000M'!$J$4:$O$199,5,0))," ",VLOOKUP(C330,'一般・大学・高校・中学男子3000M'!$J$4:$O$204,5,0))</f>
        <v>83637</v>
      </c>
      <c r="F330" s="53" t="str">
        <f>IF(ISBLANK(VLOOKUP(C330,'一般・大学・高校・中学男子3000M'!$J$4:$O$199,4,0))," ",VLOOKUP(C330,'一般・大学・高校・中学男子3000M'!$J$4:$O$204,4,0))</f>
        <v>上武大学</v>
      </c>
      <c r="H330" s="51"/>
      <c r="I330" s="51"/>
      <c r="J330" s="54"/>
    </row>
    <row r="331" spans="3:10" ht="24">
      <c r="C331" s="65" t="s">
        <v>451</v>
      </c>
      <c r="D331" s="49">
        <f t="shared" si="22"/>
        <v>45</v>
      </c>
      <c r="E331" s="53">
        <f>IF(ISBLANK(VLOOKUP(C331,'一般・大学・高校・中学男子3000M'!$J$4:$O$199,5,0))," ",VLOOKUP(C331,'一般・大学・高校・中学男子3000M'!$J$4:$O$204,5,0))</f>
        <v>83703</v>
      </c>
      <c r="F331" s="53" t="str">
        <f>IF(ISBLANK(VLOOKUP(C331,'一般・大学・高校・中学男子3000M'!$J$4:$O$199,4,0))," ",VLOOKUP(C331,'一般・大学・高校・中学男子3000M'!$J$4:$O$204,4,0))</f>
        <v>上武大学</v>
      </c>
      <c r="H331" s="51"/>
      <c r="I331" s="51"/>
      <c r="J331" s="54"/>
    </row>
    <row r="332" spans="3:10" ht="24">
      <c r="C332" s="65" t="s">
        <v>1560</v>
      </c>
      <c r="D332" s="49">
        <f t="shared" si="22"/>
        <v>20</v>
      </c>
      <c r="E332" s="53">
        <f>IF(ISBLANK(VLOOKUP(C332,'一般・大学・高校・中学男子3000M'!$J$4:$O$199,5,0))," ",VLOOKUP(C332,'一般・大学・高校・中学男子3000M'!$J$4:$O$204,5,0))</f>
        <v>82820</v>
      </c>
      <c r="F332" s="53" t="str">
        <f>IF(ISBLANK(VLOOKUP(C332,'一般・大学・高校・中学男子3000M'!$J$4:$O$199,4,0))," ",VLOOKUP(C332,'一般・大学・高校・中学男子3000M'!$J$4:$O$204,4,0))</f>
        <v>上武大学</v>
      </c>
      <c r="H332" s="51"/>
      <c r="I332" s="51"/>
      <c r="J332" s="54"/>
    </row>
    <row r="333" spans="3:10" ht="24">
      <c r="C333" s="65" t="s">
        <v>1562</v>
      </c>
      <c r="D333" s="49">
        <f t="shared" si="22"/>
        <v>127</v>
      </c>
      <c r="E333" s="53">
        <f>IF(ISBLANK(VLOOKUP(C333,'一般・大学・高校・中学男子3000M'!$J$4:$O$199,5,0))," ",VLOOKUP(C333,'一般・大学・高校・中学男子3000M'!$J$4:$O$204,5,0))</f>
        <v>85951</v>
      </c>
      <c r="F333" s="53" t="str">
        <f>IF(ISBLANK(VLOOKUP(C333,'一般・大学・高校・中学男子3000M'!$J$4:$O$199,4,0))," ",VLOOKUP(C333,'一般・大学・高校・中学男子3000M'!$J$4:$O$204,4,0))</f>
        <v>佐野日大高校</v>
      </c>
      <c r="H333" s="51"/>
      <c r="I333" s="51"/>
      <c r="J333" s="54"/>
    </row>
    <row r="334" spans="3:10" ht="24">
      <c r="C334" s="65" t="s">
        <v>1564</v>
      </c>
      <c r="D334" s="49">
        <f t="shared" si="22"/>
        <v>40</v>
      </c>
      <c r="E334" s="53">
        <f>IF(ISBLANK(VLOOKUP(C334,'一般・大学・高校・中学男子3000M'!$J$4:$O$199,5,0))," ",VLOOKUP(C334,'一般・大学・高校・中学男子3000M'!$J$4:$O$204,5,0))</f>
        <v>83585</v>
      </c>
      <c r="F334" s="53" t="str">
        <f>IF(ISBLANK(VLOOKUP(C334,'一般・大学・高校・中学男子3000M'!$J$4:$O$199,4,0))," ",VLOOKUP(C334,'一般・大学・高校・中学男子3000M'!$J$4:$O$204,4,0))</f>
        <v>佐野日大高校</v>
      </c>
      <c r="H334" s="51"/>
      <c r="I334" s="51"/>
      <c r="J334" s="54"/>
    </row>
    <row r="335" spans="3:10" ht="24">
      <c r="C335" s="65" t="s">
        <v>1566</v>
      </c>
      <c r="D335" s="49">
        <f t="shared" si="22"/>
        <v>73</v>
      </c>
      <c r="E335" s="53">
        <f>IF(ISBLANK(VLOOKUP(C335,'一般・大学・高校・中学男子3000M'!$J$4:$O$199,5,0))," ",VLOOKUP(C335,'一般・大学・高校・中学男子3000M'!$J$4:$O$204,5,0))</f>
        <v>84501</v>
      </c>
      <c r="F335" s="53" t="str">
        <f>IF(ISBLANK(VLOOKUP(C335,'一般・大学・高校・中学男子3000M'!$J$4:$O$199,4,0))," ",VLOOKUP(C335,'一般・大学・高校・中学男子3000M'!$J$4:$O$204,4,0))</f>
        <v>佐野日大高校</v>
      </c>
      <c r="H335" s="51"/>
      <c r="I335" s="51"/>
      <c r="J335" s="54"/>
    </row>
    <row r="336" spans="3:10" ht="24">
      <c r="C336" s="65" t="s">
        <v>391</v>
      </c>
      <c r="D336" s="49">
        <f t="shared" si="22"/>
        <v>24</v>
      </c>
      <c r="E336" s="53">
        <f>IF(ISBLANK(VLOOKUP(C336,'一般・大学・高校・中学男子3000M'!$J$4:$O$199,5,0))," ",VLOOKUP(C336,'一般・大学・高校・中学男子3000M'!$J$4:$O$204,5,0))</f>
        <v>82885</v>
      </c>
      <c r="F336" s="53" t="str">
        <f>IF(ISBLANK(VLOOKUP(C336,'一般・大学・高校・中学男子3000M'!$J$4:$O$199,4,0))," ",VLOOKUP(C336,'一般・大学・高校・中学男子3000M'!$J$4:$O$204,4,0))</f>
        <v>育英高校</v>
      </c>
      <c r="H336" s="51"/>
      <c r="I336" s="51"/>
      <c r="J336" s="54"/>
    </row>
    <row r="337" spans="3:10" ht="24">
      <c r="C337" s="69" t="s">
        <v>457</v>
      </c>
      <c r="D337" s="49">
        <f t="shared" si="22"/>
        <v>21</v>
      </c>
      <c r="E337" s="53">
        <f>IF(ISBLANK(VLOOKUP(C337,'一般・大学・高校・中学男子3000M'!$J$4:$O$199,5,0))," ",VLOOKUP(C337,'一般・大学・高校・中学男子3000M'!$J$4:$O$204,5,0))</f>
        <v>82822</v>
      </c>
      <c r="F337" s="53" t="str">
        <f>IF(ISBLANK(VLOOKUP(C337,'一般・大学・高校・中学男子3000M'!$J$4:$O$199,4,0))," ",VLOOKUP(C337,'一般・大学・高校・中学男子3000M'!$J$4:$O$204,4,0))</f>
        <v>東京国際大学</v>
      </c>
      <c r="H337" s="51"/>
      <c r="I337" s="51"/>
      <c r="J337" s="54"/>
    </row>
    <row r="338" spans="3:10" ht="24">
      <c r="C338" s="65" t="s">
        <v>1568</v>
      </c>
      <c r="D338" s="49">
        <f t="shared" si="22"/>
        <v>46</v>
      </c>
      <c r="E338" s="53">
        <f>IF(ISBLANK(VLOOKUP(C338,'一般・大学・高校・中学男子3000M'!$J$4:$O$199,5,0))," ",VLOOKUP(C338,'一般・大学・高校・中学男子3000M'!$J$4:$O$204,5,0))</f>
        <v>83766</v>
      </c>
      <c r="F338" s="53" t="str">
        <f>IF(ISBLANK(VLOOKUP(C338,'一般・大学・高校・中学男子3000M'!$J$4:$O$199,4,0))," ",VLOOKUP(C338,'一般・大学・高校・中学男子3000M'!$J$4:$O$204,4,0))</f>
        <v>上武大学</v>
      </c>
      <c r="H338" s="51"/>
      <c r="I338" s="51"/>
      <c r="J338" s="54"/>
    </row>
    <row r="339" spans="3:10" ht="24">
      <c r="C339" s="65" t="s">
        <v>1570</v>
      </c>
      <c r="D339" s="49">
        <f t="shared" si="22"/>
        <v>47</v>
      </c>
      <c r="E339" s="53">
        <f>IF(ISBLANK(VLOOKUP(C339,'一般・大学・高校・中学男子3000M'!$J$4:$O$199,5,0))," ",VLOOKUP(C339,'一般・大学・高校・中学男子3000M'!$J$4:$O$204,5,0))</f>
        <v>83821</v>
      </c>
      <c r="F339" s="53" t="str">
        <f>IF(ISBLANK(VLOOKUP(C339,'一般・大学・高校・中学男子3000M'!$J$4:$O$199,4,0))," ",VLOOKUP(C339,'一般・大学・高校・中学男子3000M'!$J$4:$O$204,4,0))</f>
        <v>SUBARU RC</v>
      </c>
      <c r="H339" s="51"/>
      <c r="I339" s="51"/>
      <c r="J339" s="54"/>
    </row>
    <row r="340" spans="3:10" ht="24">
      <c r="C340" s="65" t="s">
        <v>113</v>
      </c>
      <c r="D340" s="49">
        <f t="shared" si="22"/>
        <v>29</v>
      </c>
      <c r="E340" s="53">
        <f>IF(ISBLANK(VLOOKUP(C340,'一般・大学・高校・中学男子3000M'!$J$4:$O$199,5,0))," ",VLOOKUP(C340,'一般・大学・高校・中学男子3000M'!$J$4:$O$204,5,0))</f>
        <v>83162</v>
      </c>
      <c r="F340" s="53" t="str">
        <f>IF(ISBLANK(VLOOKUP(C340,'一般・大学・高校・中学男子3000M'!$J$4:$O$199,4,0))," ",VLOOKUP(C340,'一般・大学・高校・中学男子3000M'!$J$4:$O$204,4,0))</f>
        <v>平成国際大学</v>
      </c>
      <c r="H340" s="51"/>
      <c r="I340" s="51"/>
      <c r="J340" s="54"/>
    </row>
    <row r="341" spans="3:10" ht="24">
      <c r="C341" s="65" t="s">
        <v>115</v>
      </c>
      <c r="D341" s="49">
        <f t="shared" si="22"/>
        <v>28</v>
      </c>
      <c r="E341" s="53">
        <f>IF(ISBLANK(VLOOKUP(C341,'一般・大学・高校・中学男子3000M'!$J$4:$O$199,5,0))," ",VLOOKUP(C341,'一般・大学・高校・中学男子3000M'!$J$4:$O$204,5,0))</f>
        <v>83101</v>
      </c>
      <c r="F341" s="53" t="str">
        <f>IF(ISBLANK(VLOOKUP(C341,'一般・大学・高校・中学男子3000M'!$J$4:$O$199,4,0))," ",VLOOKUP(C341,'一般・大学・高校・中学男子3000M'!$J$4:$O$204,4,0))</f>
        <v>平成国際大学</v>
      </c>
      <c r="H341" s="51"/>
      <c r="I341" s="51"/>
      <c r="J341" s="54"/>
    </row>
    <row r="342" spans="3:6" ht="24">
      <c r="C342" s="27"/>
      <c r="D342" s="49"/>
      <c r="E342" s="53"/>
      <c r="F342" s="53"/>
    </row>
    <row r="343" spans="3:6" ht="24">
      <c r="C343" s="27"/>
      <c r="D343" s="49"/>
      <c r="E343" s="53"/>
      <c r="F343" s="53"/>
    </row>
    <row r="344" spans="3:6" ht="24">
      <c r="C344" s="27"/>
      <c r="D344" s="49"/>
      <c r="E344" s="53"/>
      <c r="F344" s="53"/>
    </row>
    <row r="345" spans="3:6" ht="24">
      <c r="C345" s="27"/>
      <c r="D345" s="49"/>
      <c r="E345" s="53"/>
      <c r="F345" s="53"/>
    </row>
    <row r="346" spans="3:6" ht="24">
      <c r="C346" s="27"/>
      <c r="D346" s="49"/>
      <c r="E346" s="53"/>
      <c r="F346" s="53"/>
    </row>
    <row r="347" spans="3:6" ht="24">
      <c r="C347" s="27"/>
      <c r="D347" s="49"/>
      <c r="E347" s="53"/>
      <c r="F347" s="53"/>
    </row>
    <row r="348" spans="3:6" ht="24">
      <c r="C348" s="27"/>
      <c r="D348" s="49"/>
      <c r="E348" s="53"/>
      <c r="F348" s="53"/>
    </row>
  </sheetData>
  <sheetProtection/>
  <mergeCells count="1">
    <mergeCell ref="H2:J2"/>
  </mergeCells>
  <dataValidations count="3">
    <dataValidation type="textLength" allowBlank="1" showInputMessage="1" showErrorMessage="1" prompt="漢字以外は半角です" error="氏名は6文字以内でお願い致します" imeMode="on" sqref="C157:C160 C6:C8 C274:C279 C60:C64">
      <formula1>2</formula1>
      <formula2>13</formula2>
    </dataValidation>
    <dataValidation type="textLength" allowBlank="1" showInputMessage="1" showErrorMessage="1" prompt="漢字以外は半角です" error="氏名は6文字以内でお願い致します" imeMode="halfKatakana" sqref="C161:C186 C190:C194 C136:C156 C134 C287:C288 C4:C5 C105 C35:C40 C270:C273 C198:C204 C32 C77:C86 A173 C128 C115:C121 C212 C216 C267:C268 C249 C258:C259 C280:C284 C302:C348">
      <formula1>2</formula1>
      <formula2>13</formula2>
    </dataValidation>
    <dataValidation type="textLength" allowBlank="1" showInputMessage="1" showErrorMessage="1" prompt="漢字以外は半角です&#10;姓と名の間は&#10;半角２つです" error="氏名は6文字以内でお願い致します" sqref="C129">
      <formula1>2</formula1>
      <formula2>13</formula2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1"/>
  <sheetViews>
    <sheetView zoomScale="85" zoomScaleNormal="85" workbookViewId="0" topLeftCell="A1">
      <selection activeCell="T49" sqref="T49"/>
    </sheetView>
  </sheetViews>
  <sheetFormatPr defaultColWidth="8.875" defaultRowHeight="13.5"/>
  <cols>
    <col min="1" max="1" width="13.125" style="353" customWidth="1"/>
    <col min="2" max="2" width="13.625" style="354" customWidth="1"/>
    <col min="3" max="3" width="5.625" style="353" customWidth="1"/>
    <col min="4" max="4" width="13.625" style="353" customWidth="1"/>
    <col min="5" max="5" width="14.125" style="353" customWidth="1"/>
    <col min="6" max="6" width="13.625" style="353" customWidth="1"/>
    <col min="7" max="7" width="5.625" style="355" customWidth="1"/>
    <col min="8" max="8" width="10.125" style="337" bestFit="1" customWidth="1"/>
    <col min="9" max="11" width="9.00390625" style="337" customWidth="1"/>
    <col min="12" max="12" width="12.50390625" style="337" bestFit="1" customWidth="1"/>
    <col min="13" max="13" width="5.875" style="337" bestFit="1" customWidth="1"/>
    <col min="14" max="14" width="13.875" style="337" bestFit="1" customWidth="1"/>
    <col min="15" max="15" width="11.625" style="337" bestFit="1" customWidth="1"/>
    <col min="16" max="16" width="6.625" style="337" bestFit="1" customWidth="1"/>
    <col min="17" max="17" width="9.875" style="337" bestFit="1" customWidth="1"/>
    <col min="18" max="24" width="9.00390625" style="337" customWidth="1"/>
    <col min="25" max="16384" width="8.875" style="339" customWidth="1"/>
  </cols>
  <sheetData>
    <row r="1" spans="1:16" ht="24.75" customHeight="1">
      <c r="A1" s="335" t="s">
        <v>313</v>
      </c>
      <c r="B1" s="335"/>
      <c r="C1" s="336"/>
      <c r="D1" s="336"/>
      <c r="E1" s="336"/>
      <c r="F1" s="336"/>
      <c r="G1" s="337"/>
      <c r="L1" s="338" t="s">
        <v>313</v>
      </c>
      <c r="M1" s="336"/>
      <c r="N1" s="336"/>
      <c r="O1" s="336"/>
      <c r="P1" s="336"/>
    </row>
    <row r="2" spans="1:16" ht="21" customHeight="1">
      <c r="A2" s="332" t="s">
        <v>970</v>
      </c>
      <c r="B2" s="332"/>
      <c r="C2" s="336"/>
      <c r="D2" s="336"/>
      <c r="E2" s="336"/>
      <c r="F2" s="336"/>
      <c r="G2" s="337"/>
      <c r="L2" s="270"/>
      <c r="M2" s="336"/>
      <c r="N2" s="336"/>
      <c r="O2" s="336"/>
      <c r="P2" s="336"/>
    </row>
    <row r="3" spans="1:16" ht="21" customHeight="1">
      <c r="A3" s="336" t="s">
        <v>291</v>
      </c>
      <c r="B3" s="340" t="s">
        <v>160</v>
      </c>
      <c r="C3" s="336"/>
      <c r="D3" s="336"/>
      <c r="E3" s="336"/>
      <c r="F3" s="336"/>
      <c r="G3" s="337"/>
      <c r="M3" s="336"/>
      <c r="N3" s="336"/>
      <c r="O3" s="336"/>
      <c r="P3" s="336"/>
    </row>
    <row r="4" spans="1:18" ht="21" customHeight="1">
      <c r="A4" s="178" t="s">
        <v>287</v>
      </c>
      <c r="B4" s="178" t="s">
        <v>285</v>
      </c>
      <c r="C4" s="178" t="s">
        <v>210</v>
      </c>
      <c r="D4" s="178" t="s">
        <v>290</v>
      </c>
      <c r="E4" s="178" t="s">
        <v>286</v>
      </c>
      <c r="F4" s="178" t="s">
        <v>303</v>
      </c>
      <c r="G4" s="218" t="s">
        <v>304</v>
      </c>
      <c r="H4" s="220" t="s">
        <v>319</v>
      </c>
      <c r="L4" s="197" t="s">
        <v>285</v>
      </c>
      <c r="M4" s="197" t="s">
        <v>210</v>
      </c>
      <c r="N4" s="197" t="s">
        <v>290</v>
      </c>
      <c r="O4" s="197" t="s">
        <v>286</v>
      </c>
      <c r="P4" s="197" t="s">
        <v>303</v>
      </c>
      <c r="Q4" s="238" t="s">
        <v>319</v>
      </c>
      <c r="R4" s="356"/>
    </row>
    <row r="5" spans="1:18" ht="21" customHeight="1">
      <c r="A5" s="178">
        <v>1</v>
      </c>
      <c r="B5" s="178" t="s">
        <v>971</v>
      </c>
      <c r="C5" s="178">
        <v>1</v>
      </c>
      <c r="D5" s="178" t="s">
        <v>972</v>
      </c>
      <c r="E5" s="178" t="s">
        <v>262</v>
      </c>
      <c r="F5" s="116">
        <v>1549</v>
      </c>
      <c r="G5" s="341">
        <f>IF(ISBLANK(F5),"  ",RANK(F5,$F$5:$F$12,1))</f>
        <v>5</v>
      </c>
      <c r="H5" s="341">
        <f>IF(ISBLANK(F5),"  ",RANK(F5,$F$5:$F$78,1))</f>
        <v>45</v>
      </c>
      <c r="L5" s="206" t="s">
        <v>1061</v>
      </c>
      <c r="M5" s="205">
        <v>3</v>
      </c>
      <c r="N5" s="206" t="s">
        <v>1062</v>
      </c>
      <c r="O5" s="206" t="s">
        <v>659</v>
      </c>
      <c r="P5" s="184">
        <v>1164</v>
      </c>
      <c r="Q5" s="357">
        <f>IF(ISBLANK(P5),"  ",RANK(P5,$F$5:$F$78,1))</f>
        <v>1</v>
      </c>
      <c r="R5" s="361" t="s">
        <v>1627</v>
      </c>
    </row>
    <row r="6" spans="1:18" ht="21" customHeight="1">
      <c r="A6" s="220">
        <v>2</v>
      </c>
      <c r="B6" s="179" t="s">
        <v>973</v>
      </c>
      <c r="C6" s="219">
        <v>1</v>
      </c>
      <c r="D6" s="179" t="s">
        <v>974</v>
      </c>
      <c r="E6" s="179" t="s">
        <v>262</v>
      </c>
      <c r="F6" s="116">
        <v>1564</v>
      </c>
      <c r="G6" s="341">
        <f aca="true" t="shared" si="0" ref="G6:G12">IF(ISBLANK(F6),"  ",RANK(F6,$F$5:$F$12,1))</f>
        <v>6</v>
      </c>
      <c r="H6" s="341">
        <f>IF(ISBLANK(F6),"  ",RANK(F6,$F$5:$F$78,1))</f>
        <v>46</v>
      </c>
      <c r="L6" s="206" t="s">
        <v>1059</v>
      </c>
      <c r="M6" s="205">
        <v>3</v>
      </c>
      <c r="N6" s="206" t="s">
        <v>1060</v>
      </c>
      <c r="O6" s="206" t="s">
        <v>659</v>
      </c>
      <c r="P6" s="184">
        <v>1182</v>
      </c>
      <c r="Q6" s="357">
        <f>IF(ISBLANK(P6),"  ",RANK(P6,$F$5:$F$78,1))</f>
        <v>2</v>
      </c>
      <c r="R6" s="361" t="s">
        <v>1627</v>
      </c>
    </row>
    <row r="7" spans="1:18" ht="21" customHeight="1">
      <c r="A7" s="220">
        <v>3</v>
      </c>
      <c r="B7" s="179" t="s">
        <v>975</v>
      </c>
      <c r="C7" s="219">
        <v>1</v>
      </c>
      <c r="D7" s="179" t="s">
        <v>976</v>
      </c>
      <c r="E7" s="179" t="s">
        <v>977</v>
      </c>
      <c r="F7" s="116">
        <v>1628</v>
      </c>
      <c r="G7" s="341">
        <f t="shared" si="0"/>
        <v>7</v>
      </c>
      <c r="H7" s="341">
        <f>IF(ISBLANK(F7),"  ",RANK(F7,$F$5:$F$78,1))</f>
        <v>47</v>
      </c>
      <c r="I7" s="253"/>
      <c r="L7" s="206" t="s">
        <v>1057</v>
      </c>
      <c r="M7" s="205">
        <v>3</v>
      </c>
      <c r="N7" s="206" t="s">
        <v>274</v>
      </c>
      <c r="O7" s="206" t="s">
        <v>271</v>
      </c>
      <c r="P7" s="184">
        <v>1196</v>
      </c>
      <c r="Q7" s="357">
        <f>IF(ISBLANK(P7),"  ",RANK(P7,$F$5:$F$78,1))</f>
        <v>3</v>
      </c>
      <c r="R7" s="361" t="s">
        <v>1627</v>
      </c>
    </row>
    <row r="8" spans="1:18" ht="21" customHeight="1">
      <c r="A8" s="220">
        <v>4</v>
      </c>
      <c r="B8" s="179" t="s">
        <v>978</v>
      </c>
      <c r="C8" s="219">
        <v>1</v>
      </c>
      <c r="D8" s="179" t="s">
        <v>979</v>
      </c>
      <c r="E8" s="179" t="s">
        <v>262</v>
      </c>
      <c r="F8" s="116">
        <v>1546</v>
      </c>
      <c r="G8" s="341">
        <f t="shared" si="0"/>
        <v>4</v>
      </c>
      <c r="H8" s="341">
        <f>IF(ISBLANK(F8),"  ",RANK(F8,$F$5:$F$78,1))</f>
        <v>44</v>
      </c>
      <c r="I8" s="253"/>
      <c r="L8" s="206" t="s">
        <v>1055</v>
      </c>
      <c r="M8" s="205">
        <v>3</v>
      </c>
      <c r="N8" s="206" t="s">
        <v>1056</v>
      </c>
      <c r="O8" s="206" t="s">
        <v>659</v>
      </c>
      <c r="P8" s="184">
        <v>1206</v>
      </c>
      <c r="Q8" s="357">
        <f>IF(ISBLANK(P8),"  ",RANK(P8,$F$5:$F$78,1))</f>
        <v>4</v>
      </c>
      <c r="R8" s="361" t="s">
        <v>1627</v>
      </c>
    </row>
    <row r="9" spans="1:18" ht="21" customHeight="1">
      <c r="A9" s="220">
        <v>5</v>
      </c>
      <c r="B9" s="179" t="s">
        <v>980</v>
      </c>
      <c r="C9" s="219">
        <v>2</v>
      </c>
      <c r="D9" s="179" t="s">
        <v>981</v>
      </c>
      <c r="E9" s="179" t="s">
        <v>642</v>
      </c>
      <c r="F9" s="116" t="s">
        <v>130</v>
      </c>
      <c r="G9" s="341" t="s">
        <v>149</v>
      </c>
      <c r="H9" s="341" t="s">
        <v>149</v>
      </c>
      <c r="I9" s="253"/>
      <c r="L9" s="206" t="s">
        <v>1052</v>
      </c>
      <c r="M9" s="205">
        <v>3</v>
      </c>
      <c r="N9" s="206" t="s">
        <v>263</v>
      </c>
      <c r="O9" s="206" t="s">
        <v>262</v>
      </c>
      <c r="P9" s="184">
        <v>1243</v>
      </c>
      <c r="Q9" s="357">
        <f>IF(ISBLANK(P9),"  ",RANK(P9,$F$5:$F$78,1))</f>
        <v>5</v>
      </c>
      <c r="R9" s="360" t="s">
        <v>166</v>
      </c>
    </row>
    <row r="10" spans="1:18" ht="21" customHeight="1">
      <c r="A10" s="220">
        <v>6</v>
      </c>
      <c r="B10" s="179" t="s">
        <v>982</v>
      </c>
      <c r="C10" s="219">
        <v>1</v>
      </c>
      <c r="D10" s="179" t="s">
        <v>983</v>
      </c>
      <c r="E10" s="179" t="s">
        <v>271</v>
      </c>
      <c r="F10" s="116">
        <v>1479</v>
      </c>
      <c r="G10" s="341">
        <f t="shared" si="0"/>
        <v>1</v>
      </c>
      <c r="H10" s="341">
        <f>IF(ISBLANK(F10),"  ",RANK(F10,$F$5:$F$78,1))</f>
        <v>38</v>
      </c>
      <c r="I10" s="253"/>
      <c r="L10" s="206" t="s">
        <v>1050</v>
      </c>
      <c r="M10" s="205">
        <v>2</v>
      </c>
      <c r="N10" s="206" t="s">
        <v>468</v>
      </c>
      <c r="O10" s="206" t="s">
        <v>271</v>
      </c>
      <c r="P10" s="184">
        <v>1248</v>
      </c>
      <c r="Q10" s="357">
        <f>IF(ISBLANK(P10),"  ",RANK(P10,$F$5:$F$78,1))</f>
        <v>6</v>
      </c>
      <c r="R10" s="360" t="s">
        <v>166</v>
      </c>
    </row>
    <row r="11" spans="1:18" ht="21" customHeight="1">
      <c r="A11" s="220">
        <v>7</v>
      </c>
      <c r="B11" s="179" t="s">
        <v>984</v>
      </c>
      <c r="C11" s="219">
        <v>1</v>
      </c>
      <c r="D11" s="179" t="s">
        <v>985</v>
      </c>
      <c r="E11" s="179" t="s">
        <v>262</v>
      </c>
      <c r="F11" s="116">
        <v>1537</v>
      </c>
      <c r="G11" s="341">
        <f t="shared" si="0"/>
        <v>3</v>
      </c>
      <c r="H11" s="341">
        <f>IF(ISBLANK(F11),"  ",RANK(F11,$F$5:$F$78,1))</f>
        <v>43</v>
      </c>
      <c r="I11" s="253"/>
      <c r="L11" s="206" t="s">
        <v>1053</v>
      </c>
      <c r="M11" s="205">
        <v>3</v>
      </c>
      <c r="N11" s="206" t="s">
        <v>261</v>
      </c>
      <c r="O11" s="206" t="s">
        <v>262</v>
      </c>
      <c r="P11" s="184">
        <v>1256</v>
      </c>
      <c r="Q11" s="357">
        <f>IF(ISBLANK(P11),"  ",RANK(P11,$F$5:$F$78,1))</f>
        <v>7</v>
      </c>
      <c r="R11" s="360" t="s">
        <v>160</v>
      </c>
    </row>
    <row r="12" spans="1:18" ht="21" customHeight="1">
      <c r="A12" s="220">
        <v>8</v>
      </c>
      <c r="B12" s="179" t="s">
        <v>986</v>
      </c>
      <c r="C12" s="219">
        <v>1</v>
      </c>
      <c r="D12" s="179" t="s">
        <v>987</v>
      </c>
      <c r="E12" s="179" t="s">
        <v>271</v>
      </c>
      <c r="F12" s="116">
        <v>1518</v>
      </c>
      <c r="G12" s="341">
        <f t="shared" si="0"/>
        <v>2</v>
      </c>
      <c r="H12" s="341">
        <f>IF(ISBLANK(F12),"  ",RANK(F12,$F$5:$F$78,1))</f>
        <v>41</v>
      </c>
      <c r="I12" s="253"/>
      <c r="L12" s="206" t="s">
        <v>1046</v>
      </c>
      <c r="M12" s="205">
        <v>3</v>
      </c>
      <c r="N12" s="206" t="s">
        <v>1047</v>
      </c>
      <c r="O12" s="206" t="s">
        <v>659</v>
      </c>
      <c r="P12" s="184">
        <v>1258</v>
      </c>
      <c r="Q12" s="357">
        <f>IF(ISBLANK(P12),"  ",RANK(P12,$F$5:$F$78,1))</f>
        <v>8</v>
      </c>
      <c r="R12" s="360" t="s">
        <v>166</v>
      </c>
    </row>
    <row r="13" spans="1:18" ht="21" customHeight="1">
      <c r="A13" s="252"/>
      <c r="B13" s="210"/>
      <c r="C13" s="342"/>
      <c r="D13" s="343"/>
      <c r="E13" s="343"/>
      <c r="F13" s="44"/>
      <c r="G13" s="344"/>
      <c r="H13" s="345"/>
      <c r="I13" s="253"/>
      <c r="L13" s="206" t="s">
        <v>1054</v>
      </c>
      <c r="M13" s="205">
        <v>3</v>
      </c>
      <c r="N13" s="206" t="s">
        <v>273</v>
      </c>
      <c r="O13" s="206" t="s">
        <v>271</v>
      </c>
      <c r="P13" s="184">
        <v>1269</v>
      </c>
      <c r="Q13" s="357">
        <f>IF(ISBLANK(P13),"  ",RANK(P13,$F$5:$F$78,1))</f>
        <v>9</v>
      </c>
      <c r="R13" s="361" t="s">
        <v>1627</v>
      </c>
    </row>
    <row r="14" spans="1:18" ht="21" customHeight="1">
      <c r="A14" s="252" t="s">
        <v>292</v>
      </c>
      <c r="B14" s="340" t="s">
        <v>161</v>
      </c>
      <c r="C14" s="342"/>
      <c r="D14" s="343"/>
      <c r="E14" s="343"/>
      <c r="F14" s="44"/>
      <c r="G14" s="344"/>
      <c r="H14" s="345"/>
      <c r="I14" s="253"/>
      <c r="L14" s="206" t="s">
        <v>1035</v>
      </c>
      <c r="M14" s="205">
        <v>2</v>
      </c>
      <c r="N14" s="206" t="s">
        <v>1036</v>
      </c>
      <c r="O14" s="206" t="s">
        <v>642</v>
      </c>
      <c r="P14" s="184">
        <v>1271</v>
      </c>
      <c r="Q14" s="357">
        <f>IF(ISBLANK(P14),"  ",RANK(P14,$F$5:$F$78,1))</f>
        <v>10</v>
      </c>
      <c r="R14" s="360" t="s">
        <v>165</v>
      </c>
    </row>
    <row r="15" spans="1:18" ht="21" customHeight="1">
      <c r="A15" s="178" t="s">
        <v>287</v>
      </c>
      <c r="B15" s="178" t="s">
        <v>285</v>
      </c>
      <c r="C15" s="178" t="s">
        <v>210</v>
      </c>
      <c r="D15" s="178" t="s">
        <v>290</v>
      </c>
      <c r="E15" s="178" t="s">
        <v>286</v>
      </c>
      <c r="F15" s="178" t="s">
        <v>303</v>
      </c>
      <c r="G15" s="218" t="s">
        <v>304</v>
      </c>
      <c r="H15" s="220" t="s">
        <v>319</v>
      </c>
      <c r="I15" s="253"/>
      <c r="L15" s="206" t="s">
        <v>1028</v>
      </c>
      <c r="M15" s="205">
        <v>1</v>
      </c>
      <c r="N15" s="206" t="s">
        <v>474</v>
      </c>
      <c r="O15" s="206" t="s">
        <v>659</v>
      </c>
      <c r="P15" s="184">
        <v>1272</v>
      </c>
      <c r="Q15" s="357">
        <f>IF(ISBLANK(P15),"  ",RANK(P15,$F$5:$F$78,1))</f>
        <v>11</v>
      </c>
      <c r="R15" s="360" t="s">
        <v>165</v>
      </c>
    </row>
    <row r="16" spans="1:18" ht="21" customHeight="1">
      <c r="A16" s="220">
        <v>1</v>
      </c>
      <c r="B16" s="179" t="s">
        <v>988</v>
      </c>
      <c r="C16" s="219">
        <v>1</v>
      </c>
      <c r="D16" s="179" t="s">
        <v>989</v>
      </c>
      <c r="E16" s="179" t="s">
        <v>271</v>
      </c>
      <c r="F16" s="116">
        <v>1437</v>
      </c>
      <c r="G16" s="341">
        <f>IF(ISBLANK(F16),"  ",RANK(F16,$F$16:$F$23,1))</f>
        <v>3</v>
      </c>
      <c r="H16" s="341">
        <f>IF(ISBLANK(F16),"  ",RANK(F16,$F$5:$F$78,1))</f>
        <v>36</v>
      </c>
      <c r="I16" s="253"/>
      <c r="L16" s="206" t="s">
        <v>1051</v>
      </c>
      <c r="M16" s="205">
        <v>3</v>
      </c>
      <c r="N16" s="206" t="s">
        <v>471</v>
      </c>
      <c r="O16" s="206" t="s">
        <v>271</v>
      </c>
      <c r="P16" s="184">
        <v>1277</v>
      </c>
      <c r="Q16" s="357">
        <f>IF(ISBLANK(P16),"  ",RANK(P16,$F$5:$F$78,1))</f>
        <v>12</v>
      </c>
      <c r="R16" s="360" t="s">
        <v>166</v>
      </c>
    </row>
    <row r="17" spans="1:18" ht="21" customHeight="1">
      <c r="A17" s="220">
        <v>2</v>
      </c>
      <c r="B17" s="179" t="s">
        <v>990</v>
      </c>
      <c r="C17" s="219">
        <v>1</v>
      </c>
      <c r="D17" s="179" t="s">
        <v>991</v>
      </c>
      <c r="E17" s="179" t="s">
        <v>262</v>
      </c>
      <c r="F17" s="116">
        <v>1499</v>
      </c>
      <c r="G17" s="341">
        <f aca="true" t="shared" si="1" ref="G17:G23">IF(ISBLANK(F17),"  ",RANK(F17,$F$16:$F$23,1))</f>
        <v>6</v>
      </c>
      <c r="H17" s="341">
        <f>IF(ISBLANK(F17),"  ",RANK(F17,$F$5:$F$78,1))</f>
        <v>40</v>
      </c>
      <c r="I17" s="253"/>
      <c r="L17" s="206" t="s">
        <v>1041</v>
      </c>
      <c r="M17" s="205">
        <v>3</v>
      </c>
      <c r="N17" s="206" t="s">
        <v>1042</v>
      </c>
      <c r="O17" s="206" t="s">
        <v>467</v>
      </c>
      <c r="P17" s="184">
        <v>1282</v>
      </c>
      <c r="Q17" s="357">
        <f>IF(ISBLANK(P17),"  ",RANK(P17,$F$5:$F$78,1))</f>
        <v>13</v>
      </c>
      <c r="R17" s="360" t="s">
        <v>165</v>
      </c>
    </row>
    <row r="18" spans="1:18" ht="21" customHeight="1">
      <c r="A18" s="220">
        <v>3</v>
      </c>
      <c r="B18" s="179" t="s">
        <v>992</v>
      </c>
      <c r="C18" s="219">
        <v>1</v>
      </c>
      <c r="D18" s="179" t="s">
        <v>993</v>
      </c>
      <c r="E18" s="179" t="s">
        <v>659</v>
      </c>
      <c r="F18" s="116">
        <v>1519</v>
      </c>
      <c r="G18" s="341">
        <f t="shared" si="1"/>
        <v>7</v>
      </c>
      <c r="H18" s="341">
        <f>IF(ISBLANK(F18),"  ",RANK(F18,$F$5:$F$78,1))</f>
        <v>42</v>
      </c>
      <c r="I18" s="253"/>
      <c r="L18" s="206" t="s">
        <v>1029</v>
      </c>
      <c r="M18" s="205">
        <v>2</v>
      </c>
      <c r="N18" s="206" t="s">
        <v>1030</v>
      </c>
      <c r="O18" s="206" t="s">
        <v>642</v>
      </c>
      <c r="P18" s="184">
        <v>1286</v>
      </c>
      <c r="Q18" s="357">
        <f>IF(ISBLANK(P18),"  ",RANK(P18,$F$5:$F$78,1))</f>
        <v>14</v>
      </c>
      <c r="R18" s="360" t="s">
        <v>165</v>
      </c>
    </row>
    <row r="19" spans="1:18" ht="21" customHeight="1">
      <c r="A19" s="220">
        <v>4</v>
      </c>
      <c r="B19" s="179" t="s">
        <v>994</v>
      </c>
      <c r="C19" s="219">
        <v>1</v>
      </c>
      <c r="D19" s="179" t="s">
        <v>995</v>
      </c>
      <c r="E19" s="179" t="s">
        <v>262</v>
      </c>
      <c r="F19" s="116">
        <v>1497</v>
      </c>
      <c r="G19" s="341">
        <f t="shared" si="1"/>
        <v>5</v>
      </c>
      <c r="H19" s="341">
        <f>IF(ISBLANK(F19),"  ",RANK(F19,$F$5:$F$78,1))</f>
        <v>39</v>
      </c>
      <c r="I19" s="253"/>
      <c r="L19" s="206" t="s">
        <v>1044</v>
      </c>
      <c r="M19" s="205">
        <v>1</v>
      </c>
      <c r="N19" s="206" t="s">
        <v>1045</v>
      </c>
      <c r="O19" s="206" t="s">
        <v>977</v>
      </c>
      <c r="P19" s="184">
        <v>1292</v>
      </c>
      <c r="Q19" s="357">
        <f>IF(ISBLANK(P19),"  ",RANK(P19,$F$5:$F$78,1))</f>
        <v>15</v>
      </c>
      <c r="R19" s="360" t="s">
        <v>166</v>
      </c>
    </row>
    <row r="20" spans="1:18" ht="21" customHeight="1">
      <c r="A20" s="220">
        <v>5</v>
      </c>
      <c r="B20" s="179" t="s">
        <v>996</v>
      </c>
      <c r="C20" s="219">
        <v>1</v>
      </c>
      <c r="D20" s="179" t="s">
        <v>476</v>
      </c>
      <c r="E20" s="179" t="s">
        <v>271</v>
      </c>
      <c r="F20" s="116">
        <v>1417</v>
      </c>
      <c r="G20" s="341">
        <f t="shared" si="1"/>
        <v>1</v>
      </c>
      <c r="H20" s="341">
        <f>IF(ISBLANK(F20),"  ",RANK(F20,$F$5:$F$78,1))</f>
        <v>34</v>
      </c>
      <c r="I20" s="253"/>
      <c r="L20" s="206" t="s">
        <v>1033</v>
      </c>
      <c r="M20" s="205">
        <v>2</v>
      </c>
      <c r="N20" s="206" t="s">
        <v>1034</v>
      </c>
      <c r="O20" s="206" t="s">
        <v>642</v>
      </c>
      <c r="P20" s="184">
        <v>1294</v>
      </c>
      <c r="Q20" s="357">
        <f>IF(ISBLANK(P20),"  ",RANK(P20,$F$5:$F$78,1))</f>
        <v>16</v>
      </c>
      <c r="R20" s="360" t="s">
        <v>165</v>
      </c>
    </row>
    <row r="21" spans="1:18" ht="21" customHeight="1">
      <c r="A21" s="220">
        <v>6</v>
      </c>
      <c r="B21" s="179" t="s">
        <v>997</v>
      </c>
      <c r="C21" s="219">
        <v>2</v>
      </c>
      <c r="D21" s="179" t="s">
        <v>998</v>
      </c>
      <c r="E21" s="179" t="s">
        <v>271</v>
      </c>
      <c r="F21" s="116" t="s">
        <v>130</v>
      </c>
      <c r="G21" s="341" t="s">
        <v>162</v>
      </c>
      <c r="H21" s="341" t="s">
        <v>149</v>
      </c>
      <c r="I21" s="253"/>
      <c r="L21" s="206" t="s">
        <v>1037</v>
      </c>
      <c r="M21" s="205">
        <v>2</v>
      </c>
      <c r="N21" s="206" t="s">
        <v>1038</v>
      </c>
      <c r="O21" s="206" t="s">
        <v>659</v>
      </c>
      <c r="P21" s="184">
        <v>1296</v>
      </c>
      <c r="Q21" s="357">
        <f>IF(ISBLANK(P21),"  ",RANK(P21,$F$5:$F$78,1))</f>
        <v>17</v>
      </c>
      <c r="R21" s="360" t="s">
        <v>165</v>
      </c>
    </row>
    <row r="22" spans="1:18" ht="21" customHeight="1">
      <c r="A22" s="220">
        <v>7</v>
      </c>
      <c r="B22" s="179" t="s">
        <v>999</v>
      </c>
      <c r="C22" s="219">
        <v>2</v>
      </c>
      <c r="D22" s="179" t="s">
        <v>1000</v>
      </c>
      <c r="E22" s="179" t="s">
        <v>659</v>
      </c>
      <c r="F22" s="116">
        <v>1418</v>
      </c>
      <c r="G22" s="341">
        <f t="shared" si="1"/>
        <v>2</v>
      </c>
      <c r="H22" s="341">
        <f>IF(ISBLANK(F22),"  ",RANK(F22,$F$5:$F$78,1))</f>
        <v>35</v>
      </c>
      <c r="I22" s="253"/>
      <c r="L22" s="206" t="s">
        <v>1023</v>
      </c>
      <c r="M22" s="205">
        <v>1</v>
      </c>
      <c r="N22" s="206" t="s">
        <v>1024</v>
      </c>
      <c r="O22" s="206" t="s">
        <v>977</v>
      </c>
      <c r="P22" s="184">
        <v>1300</v>
      </c>
      <c r="Q22" s="357">
        <f>IF(ISBLANK(P22),"  ",RANK(P22,$F$5:$F$78,1))</f>
        <v>18</v>
      </c>
      <c r="R22" s="360" t="s">
        <v>164</v>
      </c>
    </row>
    <row r="23" spans="1:18" ht="21" customHeight="1">
      <c r="A23" s="220">
        <v>8</v>
      </c>
      <c r="B23" s="179" t="s">
        <v>1001</v>
      </c>
      <c r="C23" s="219">
        <v>2</v>
      </c>
      <c r="D23" s="179" t="s">
        <v>1002</v>
      </c>
      <c r="E23" s="179" t="s">
        <v>262</v>
      </c>
      <c r="F23" s="116">
        <v>1439</v>
      </c>
      <c r="G23" s="341">
        <f t="shared" si="1"/>
        <v>4</v>
      </c>
      <c r="H23" s="341">
        <f>IF(ISBLANK(F23),"  ",RANK(F23,$F$5:$F$78,1))</f>
        <v>37</v>
      </c>
      <c r="I23" s="253"/>
      <c r="L23" s="206" t="s">
        <v>1039</v>
      </c>
      <c r="M23" s="205">
        <v>3</v>
      </c>
      <c r="N23" s="206" t="s">
        <v>1040</v>
      </c>
      <c r="O23" s="206" t="s">
        <v>642</v>
      </c>
      <c r="P23" s="184">
        <v>1302</v>
      </c>
      <c r="Q23" s="357">
        <f>IF(ISBLANK(P23),"  ",RANK(P23,$F$5:$F$78,1))</f>
        <v>19</v>
      </c>
      <c r="R23" s="360" t="s">
        <v>165</v>
      </c>
    </row>
    <row r="24" spans="1:18" ht="21" customHeight="1">
      <c r="A24" s="252"/>
      <c r="B24" s="347"/>
      <c r="C24" s="342"/>
      <c r="D24" s="343"/>
      <c r="E24" s="343"/>
      <c r="F24" s="44"/>
      <c r="G24" s="344"/>
      <c r="H24" s="345"/>
      <c r="I24" s="253"/>
      <c r="L24" s="206" t="s">
        <v>1020</v>
      </c>
      <c r="M24" s="205">
        <v>2</v>
      </c>
      <c r="N24" s="206" t="s">
        <v>462</v>
      </c>
      <c r="O24" s="206" t="s">
        <v>271</v>
      </c>
      <c r="P24" s="184">
        <v>1314</v>
      </c>
      <c r="Q24" s="357">
        <f>IF(ISBLANK(P24),"  ",RANK(P24,$F$5:$F$78,1))</f>
        <v>20</v>
      </c>
      <c r="R24" s="360" t="s">
        <v>164</v>
      </c>
    </row>
    <row r="25" spans="1:18" ht="21" customHeight="1">
      <c r="A25" s="252" t="s">
        <v>293</v>
      </c>
      <c r="B25" s="346" t="s">
        <v>163</v>
      </c>
      <c r="C25" s="342"/>
      <c r="D25" s="343"/>
      <c r="E25" s="343"/>
      <c r="F25" s="44"/>
      <c r="G25" s="344"/>
      <c r="H25" s="345"/>
      <c r="I25" s="253"/>
      <c r="L25" s="206" t="s">
        <v>1011</v>
      </c>
      <c r="M25" s="205">
        <v>2</v>
      </c>
      <c r="N25" s="206" t="s">
        <v>469</v>
      </c>
      <c r="O25" s="206" t="s">
        <v>271</v>
      </c>
      <c r="P25" s="184">
        <v>1315</v>
      </c>
      <c r="Q25" s="357">
        <f>IF(ISBLANK(P25),"  ",RANK(P25,$F$5:$F$78,1))</f>
        <v>21</v>
      </c>
      <c r="R25" s="360" t="s">
        <v>163</v>
      </c>
    </row>
    <row r="26" spans="1:18" ht="21" customHeight="1">
      <c r="A26" s="178" t="s">
        <v>287</v>
      </c>
      <c r="B26" s="178" t="s">
        <v>285</v>
      </c>
      <c r="C26" s="178" t="s">
        <v>210</v>
      </c>
      <c r="D26" s="178" t="s">
        <v>290</v>
      </c>
      <c r="E26" s="178" t="s">
        <v>286</v>
      </c>
      <c r="F26" s="178" t="s">
        <v>303</v>
      </c>
      <c r="G26" s="218" t="s">
        <v>304</v>
      </c>
      <c r="H26" s="220" t="s">
        <v>319</v>
      </c>
      <c r="I26" s="253"/>
      <c r="L26" s="206" t="s">
        <v>1016</v>
      </c>
      <c r="M26" s="205">
        <v>2</v>
      </c>
      <c r="N26" s="206" t="s">
        <v>1017</v>
      </c>
      <c r="O26" s="206" t="s">
        <v>642</v>
      </c>
      <c r="P26" s="184">
        <v>1316</v>
      </c>
      <c r="Q26" s="357">
        <f>IF(ISBLANK(P26),"  ",RANK(P26,$F$5:$F$78,1))</f>
        <v>22</v>
      </c>
      <c r="R26" s="360" t="s">
        <v>164</v>
      </c>
    </row>
    <row r="27" spans="1:18" ht="21" customHeight="1">
      <c r="A27" s="220">
        <v>1</v>
      </c>
      <c r="B27" s="179" t="s">
        <v>1003</v>
      </c>
      <c r="C27" s="219">
        <v>1</v>
      </c>
      <c r="D27" s="179" t="s">
        <v>1004</v>
      </c>
      <c r="E27" s="179" t="s">
        <v>659</v>
      </c>
      <c r="F27" s="116">
        <v>1407</v>
      </c>
      <c r="G27" s="341">
        <f>IF(ISBLANK(F27),"  ",RANK(F27,$F$27:$F$34,1))</f>
        <v>7</v>
      </c>
      <c r="H27" s="341">
        <f>IF(ISBLANK(F27),"  ",RANK(F27,$F$5:$F$78,1))</f>
        <v>32</v>
      </c>
      <c r="I27" s="253"/>
      <c r="L27" s="206" t="s">
        <v>1025</v>
      </c>
      <c r="M27" s="205">
        <v>3</v>
      </c>
      <c r="N27" s="206" t="s">
        <v>276</v>
      </c>
      <c r="O27" s="206" t="s">
        <v>271</v>
      </c>
      <c r="P27" s="184">
        <v>1325</v>
      </c>
      <c r="Q27" s="357">
        <f>IF(ISBLANK(P27),"  ",RANK(P27,$F$5:$F$78,1))</f>
        <v>23</v>
      </c>
      <c r="R27" s="360" t="s">
        <v>164</v>
      </c>
    </row>
    <row r="28" spans="1:18" ht="21" customHeight="1">
      <c r="A28" s="220">
        <v>2</v>
      </c>
      <c r="B28" s="179" t="s">
        <v>1005</v>
      </c>
      <c r="C28" s="219">
        <v>1</v>
      </c>
      <c r="D28" s="179" t="s">
        <v>1006</v>
      </c>
      <c r="E28" s="179" t="s">
        <v>271</v>
      </c>
      <c r="F28" s="116">
        <v>1406</v>
      </c>
      <c r="G28" s="341">
        <f aca="true" t="shared" si="2" ref="G28:G34">IF(ISBLANK(F28),"  ",RANK(F28,$F$27:$F$34,1))</f>
        <v>6</v>
      </c>
      <c r="H28" s="341">
        <f>IF(ISBLANK(F28),"  ",RANK(F28,$F$5:$F$78,1))</f>
        <v>31</v>
      </c>
      <c r="I28" s="253"/>
      <c r="L28" s="206" t="s">
        <v>1021</v>
      </c>
      <c r="M28" s="205">
        <v>1</v>
      </c>
      <c r="N28" s="206" t="s">
        <v>1022</v>
      </c>
      <c r="O28" s="206" t="s">
        <v>271</v>
      </c>
      <c r="P28" s="184">
        <v>1328</v>
      </c>
      <c r="Q28" s="357">
        <f>IF(ISBLANK(P28),"  ",RANK(P28,$F$5:$F$78,1))</f>
        <v>24</v>
      </c>
      <c r="R28" s="360" t="s">
        <v>164</v>
      </c>
    </row>
    <row r="29" spans="1:18" ht="21" customHeight="1">
      <c r="A29" s="220">
        <v>3</v>
      </c>
      <c r="B29" s="179" t="s">
        <v>1007</v>
      </c>
      <c r="C29" s="219">
        <v>1</v>
      </c>
      <c r="D29" s="179" t="s">
        <v>472</v>
      </c>
      <c r="E29" s="179" t="s">
        <v>271</v>
      </c>
      <c r="F29" s="116">
        <v>1376</v>
      </c>
      <c r="G29" s="341">
        <f t="shared" si="2"/>
        <v>5</v>
      </c>
      <c r="H29" s="341">
        <f>IF(ISBLANK(F29),"  ",RANK(F29,$F$5:$F$78,1))</f>
        <v>30</v>
      </c>
      <c r="I29" s="253"/>
      <c r="L29" s="206" t="s">
        <v>1013</v>
      </c>
      <c r="M29" s="205">
        <v>2</v>
      </c>
      <c r="N29" s="206" t="s">
        <v>1014</v>
      </c>
      <c r="O29" s="206" t="s">
        <v>271</v>
      </c>
      <c r="P29" s="184">
        <v>1329</v>
      </c>
      <c r="Q29" s="357">
        <f>IF(ISBLANK(P29),"  ",RANK(P29,$F$5:$F$78,1))</f>
        <v>25</v>
      </c>
      <c r="R29" s="360" t="s">
        <v>163</v>
      </c>
    </row>
    <row r="30" spans="1:18" ht="21" customHeight="1">
      <c r="A30" s="220">
        <v>4</v>
      </c>
      <c r="B30" s="179" t="s">
        <v>1008</v>
      </c>
      <c r="C30" s="219">
        <v>2</v>
      </c>
      <c r="D30" s="179" t="s">
        <v>1009</v>
      </c>
      <c r="E30" s="179" t="s">
        <v>659</v>
      </c>
      <c r="F30" s="116">
        <v>1407</v>
      </c>
      <c r="G30" s="341">
        <f t="shared" si="2"/>
        <v>7</v>
      </c>
      <c r="H30" s="341">
        <f>IF(ISBLANK(F30),"  ",RANK(F30,$F$5:$F$78,1))</f>
        <v>32</v>
      </c>
      <c r="I30" s="253"/>
      <c r="L30" s="206" t="s">
        <v>1015</v>
      </c>
      <c r="M30" s="205">
        <v>2</v>
      </c>
      <c r="N30" s="206" t="s">
        <v>463</v>
      </c>
      <c r="O30" s="206" t="s">
        <v>271</v>
      </c>
      <c r="P30" s="184">
        <v>1332</v>
      </c>
      <c r="Q30" s="357">
        <f>IF(ISBLANK(P30),"  ",RANK(P30,$F$5:$F$78,1))</f>
        <v>26</v>
      </c>
      <c r="R30" s="360" t="s">
        <v>164</v>
      </c>
    </row>
    <row r="31" spans="1:18" ht="21" customHeight="1">
      <c r="A31" s="220">
        <v>5</v>
      </c>
      <c r="B31" s="179" t="s">
        <v>1010</v>
      </c>
      <c r="C31" s="219">
        <v>3</v>
      </c>
      <c r="D31" s="179" t="s">
        <v>470</v>
      </c>
      <c r="E31" s="179" t="s">
        <v>262</v>
      </c>
      <c r="F31" s="116">
        <v>1365</v>
      </c>
      <c r="G31" s="341">
        <f t="shared" si="2"/>
        <v>4</v>
      </c>
      <c r="H31" s="341">
        <f>IF(ISBLANK(F31),"  ",RANK(F31,$F$5:$F$78,1))</f>
        <v>29</v>
      </c>
      <c r="I31" s="253"/>
      <c r="L31" s="206" t="s">
        <v>1026</v>
      </c>
      <c r="M31" s="205">
        <v>2</v>
      </c>
      <c r="N31" s="206" t="s">
        <v>1027</v>
      </c>
      <c r="O31" s="206" t="s">
        <v>659</v>
      </c>
      <c r="P31" s="184">
        <v>1335</v>
      </c>
      <c r="Q31" s="357">
        <f>IF(ISBLANK(P31),"  ",RANK(P31,$F$5:$F$78,1))</f>
        <v>27</v>
      </c>
      <c r="R31" s="360" t="s">
        <v>164</v>
      </c>
    </row>
    <row r="32" spans="1:18" ht="21" customHeight="1">
      <c r="A32" s="220">
        <v>6</v>
      </c>
      <c r="B32" s="179" t="s">
        <v>1011</v>
      </c>
      <c r="C32" s="219">
        <v>2</v>
      </c>
      <c r="D32" s="179" t="s">
        <v>469</v>
      </c>
      <c r="E32" s="179" t="s">
        <v>271</v>
      </c>
      <c r="F32" s="116">
        <v>1315</v>
      </c>
      <c r="G32" s="341">
        <f t="shared" si="2"/>
        <v>1</v>
      </c>
      <c r="H32" s="341">
        <f>IF(ISBLANK(F32),"  ",RANK(F32,$F$5:$F$78,1))</f>
        <v>21</v>
      </c>
      <c r="I32" s="253"/>
      <c r="L32" s="206" t="s">
        <v>1012</v>
      </c>
      <c r="M32" s="205">
        <v>2</v>
      </c>
      <c r="N32" s="206" t="s">
        <v>460</v>
      </c>
      <c r="O32" s="206" t="s">
        <v>271</v>
      </c>
      <c r="P32" s="184">
        <v>1362</v>
      </c>
      <c r="Q32" s="357">
        <f>IF(ISBLANK(P32),"  ",RANK(P32,$F$5:$F$78,1))</f>
        <v>28</v>
      </c>
      <c r="R32" s="360" t="s">
        <v>163</v>
      </c>
    </row>
    <row r="33" spans="1:18" ht="21" customHeight="1">
      <c r="A33" s="220">
        <v>7</v>
      </c>
      <c r="B33" s="179" t="s">
        <v>1012</v>
      </c>
      <c r="C33" s="219">
        <v>2</v>
      </c>
      <c r="D33" s="179" t="s">
        <v>460</v>
      </c>
      <c r="E33" s="179" t="s">
        <v>271</v>
      </c>
      <c r="F33" s="116">
        <v>1362</v>
      </c>
      <c r="G33" s="341">
        <f t="shared" si="2"/>
        <v>3</v>
      </c>
      <c r="H33" s="341">
        <f>IF(ISBLANK(F33),"  ",RANK(F33,$F$5:$F$78,1))</f>
        <v>28</v>
      </c>
      <c r="I33" s="253"/>
      <c r="L33" s="206" t="s">
        <v>1010</v>
      </c>
      <c r="M33" s="205">
        <v>3</v>
      </c>
      <c r="N33" s="206" t="s">
        <v>470</v>
      </c>
      <c r="O33" s="206" t="s">
        <v>262</v>
      </c>
      <c r="P33" s="184">
        <v>1365</v>
      </c>
      <c r="Q33" s="357">
        <f>IF(ISBLANK(P33),"  ",RANK(P33,$F$5:$F$78,1))</f>
        <v>29</v>
      </c>
      <c r="R33" s="360" t="s">
        <v>163</v>
      </c>
    </row>
    <row r="34" spans="1:18" ht="21" customHeight="1">
      <c r="A34" s="220">
        <v>8</v>
      </c>
      <c r="B34" s="179" t="s">
        <v>1013</v>
      </c>
      <c r="C34" s="219">
        <v>2</v>
      </c>
      <c r="D34" s="179" t="s">
        <v>1014</v>
      </c>
      <c r="E34" s="179" t="s">
        <v>271</v>
      </c>
      <c r="F34" s="116">
        <v>1329</v>
      </c>
      <c r="G34" s="341">
        <f t="shared" si="2"/>
        <v>2</v>
      </c>
      <c r="H34" s="341">
        <f>IF(ISBLANK(F34),"  ",RANK(F34,$F$5:$F$78,1))</f>
        <v>25</v>
      </c>
      <c r="I34" s="253"/>
      <c r="L34" s="206" t="s">
        <v>1007</v>
      </c>
      <c r="M34" s="205">
        <v>1</v>
      </c>
      <c r="N34" s="206" t="s">
        <v>472</v>
      </c>
      <c r="O34" s="206" t="s">
        <v>271</v>
      </c>
      <c r="P34" s="184">
        <v>1376</v>
      </c>
      <c r="Q34" s="357">
        <f>IF(ISBLANK(P34),"  ",RANK(P34,$F$5:$F$78,1))</f>
        <v>30</v>
      </c>
      <c r="R34" s="360" t="s">
        <v>163</v>
      </c>
    </row>
    <row r="35" spans="1:18" ht="21" customHeight="1">
      <c r="A35" s="252"/>
      <c r="B35" s="347"/>
      <c r="C35" s="342"/>
      <c r="D35" s="343"/>
      <c r="E35" s="343"/>
      <c r="F35" s="44"/>
      <c r="G35" s="253"/>
      <c r="H35" s="345"/>
      <c r="I35" s="253"/>
      <c r="L35" s="206" t="s">
        <v>1005</v>
      </c>
      <c r="M35" s="205">
        <v>1</v>
      </c>
      <c r="N35" s="206" t="s">
        <v>1006</v>
      </c>
      <c r="O35" s="206" t="s">
        <v>271</v>
      </c>
      <c r="P35" s="184">
        <v>1406</v>
      </c>
      <c r="Q35" s="357">
        <f>IF(ISBLANK(P35),"  ",RANK(P35,$F$5:$F$78,1))</f>
        <v>31</v>
      </c>
      <c r="R35" s="360" t="s">
        <v>163</v>
      </c>
    </row>
    <row r="36" spans="1:18" ht="21" customHeight="1">
      <c r="A36" s="252" t="s">
        <v>294</v>
      </c>
      <c r="B36" s="346" t="s">
        <v>164</v>
      </c>
      <c r="C36" s="342"/>
      <c r="D36" s="343"/>
      <c r="E36" s="343"/>
      <c r="F36" s="44"/>
      <c r="G36" s="253"/>
      <c r="H36" s="345"/>
      <c r="I36" s="253"/>
      <c r="L36" s="206" t="s">
        <v>1003</v>
      </c>
      <c r="M36" s="205">
        <v>1</v>
      </c>
      <c r="N36" s="206" t="s">
        <v>1004</v>
      </c>
      <c r="O36" s="206" t="s">
        <v>659</v>
      </c>
      <c r="P36" s="184">
        <v>1407</v>
      </c>
      <c r="Q36" s="357">
        <f>IF(ISBLANK(P36),"  ",RANK(P36,$F$5:$F$78,1))</f>
        <v>32</v>
      </c>
      <c r="R36" s="360" t="s">
        <v>163</v>
      </c>
    </row>
    <row r="37" spans="1:18" ht="21" customHeight="1">
      <c r="A37" s="178" t="s">
        <v>287</v>
      </c>
      <c r="B37" s="178" t="s">
        <v>285</v>
      </c>
      <c r="C37" s="178" t="s">
        <v>210</v>
      </c>
      <c r="D37" s="178" t="s">
        <v>290</v>
      </c>
      <c r="E37" s="178" t="s">
        <v>286</v>
      </c>
      <c r="F37" s="178" t="s">
        <v>303</v>
      </c>
      <c r="G37" s="218" t="s">
        <v>304</v>
      </c>
      <c r="H37" s="220" t="s">
        <v>319</v>
      </c>
      <c r="I37" s="253"/>
      <c r="L37" s="206" t="s">
        <v>1008</v>
      </c>
      <c r="M37" s="205">
        <v>2</v>
      </c>
      <c r="N37" s="206" t="s">
        <v>1009</v>
      </c>
      <c r="O37" s="206" t="s">
        <v>659</v>
      </c>
      <c r="P37" s="184">
        <v>1407</v>
      </c>
      <c r="Q37" s="357">
        <f>IF(ISBLANK(P37),"  ",RANK(P37,$F$5:$F$78,1))</f>
        <v>32</v>
      </c>
      <c r="R37" s="360" t="s">
        <v>163</v>
      </c>
    </row>
    <row r="38" spans="1:18" ht="21" customHeight="1">
      <c r="A38" s="220">
        <v>1</v>
      </c>
      <c r="B38" s="179" t="s">
        <v>1015</v>
      </c>
      <c r="C38" s="219">
        <v>2</v>
      </c>
      <c r="D38" s="179" t="s">
        <v>463</v>
      </c>
      <c r="E38" s="179" t="s">
        <v>271</v>
      </c>
      <c r="F38" s="116">
        <v>1332</v>
      </c>
      <c r="G38" s="341">
        <f>IF(ISBLANK(F38),"  ",RANK(F38,$F$38:$F$45,1))</f>
        <v>6</v>
      </c>
      <c r="H38" s="341">
        <f>IF(ISBLANK(F38),"  ",RANK(F38,$F$5:$F$78,1))</f>
        <v>26</v>
      </c>
      <c r="I38" s="253"/>
      <c r="L38" s="206" t="s">
        <v>996</v>
      </c>
      <c r="M38" s="205">
        <v>1</v>
      </c>
      <c r="N38" s="206" t="s">
        <v>476</v>
      </c>
      <c r="O38" s="206" t="s">
        <v>271</v>
      </c>
      <c r="P38" s="184">
        <v>1417</v>
      </c>
      <c r="Q38" s="357">
        <f>IF(ISBLANK(P38),"  ",RANK(P38,$F$5:$F$78,1))</f>
        <v>34</v>
      </c>
      <c r="R38" s="358" t="s">
        <v>161</v>
      </c>
    </row>
    <row r="39" spans="1:18" ht="21" customHeight="1">
      <c r="A39" s="220">
        <v>2</v>
      </c>
      <c r="B39" s="179" t="s">
        <v>1016</v>
      </c>
      <c r="C39" s="219">
        <v>2</v>
      </c>
      <c r="D39" s="179" t="s">
        <v>1017</v>
      </c>
      <c r="E39" s="179" t="s">
        <v>642</v>
      </c>
      <c r="F39" s="116">
        <v>1316</v>
      </c>
      <c r="G39" s="341">
        <f aca="true" t="shared" si="3" ref="G39:G45">IF(ISBLANK(F39),"  ",RANK(F39,$F$38:$F$45,1))</f>
        <v>3</v>
      </c>
      <c r="H39" s="341">
        <f>IF(ISBLANK(F39),"  ",RANK(F39,$F$5:$F$78,1))</f>
        <v>22</v>
      </c>
      <c r="I39" s="253"/>
      <c r="L39" s="206" t="s">
        <v>999</v>
      </c>
      <c r="M39" s="205">
        <v>2</v>
      </c>
      <c r="N39" s="206" t="s">
        <v>1000</v>
      </c>
      <c r="O39" s="206" t="s">
        <v>659</v>
      </c>
      <c r="P39" s="184">
        <v>1418</v>
      </c>
      <c r="Q39" s="357">
        <f>IF(ISBLANK(P39),"  ",RANK(P39,$F$5:$F$78,1))</f>
        <v>35</v>
      </c>
      <c r="R39" s="358" t="s">
        <v>161</v>
      </c>
    </row>
    <row r="40" spans="1:18" ht="21" customHeight="1">
      <c r="A40" s="220">
        <v>3</v>
      </c>
      <c r="B40" s="179" t="s">
        <v>1018</v>
      </c>
      <c r="C40" s="219">
        <v>1</v>
      </c>
      <c r="D40" s="179" t="s">
        <v>1019</v>
      </c>
      <c r="E40" s="179" t="s">
        <v>642</v>
      </c>
      <c r="F40" s="116" t="s">
        <v>130</v>
      </c>
      <c r="G40" s="341" t="s">
        <v>149</v>
      </c>
      <c r="H40" s="341" t="s">
        <v>149</v>
      </c>
      <c r="I40" s="253"/>
      <c r="L40" s="359" t="s">
        <v>988</v>
      </c>
      <c r="M40" s="205">
        <v>1</v>
      </c>
      <c r="N40" s="206" t="s">
        <v>989</v>
      </c>
      <c r="O40" s="206" t="s">
        <v>271</v>
      </c>
      <c r="P40" s="184">
        <v>1437</v>
      </c>
      <c r="Q40" s="357">
        <f>IF(ISBLANK(P40),"  ",RANK(P40,$F$5:$F$78,1))</f>
        <v>36</v>
      </c>
      <c r="R40" s="358" t="s">
        <v>161</v>
      </c>
    </row>
    <row r="41" spans="1:18" ht="21" customHeight="1">
      <c r="A41" s="220">
        <v>4</v>
      </c>
      <c r="B41" s="179" t="s">
        <v>1020</v>
      </c>
      <c r="C41" s="219">
        <v>2</v>
      </c>
      <c r="D41" s="179" t="s">
        <v>462</v>
      </c>
      <c r="E41" s="179" t="s">
        <v>271</v>
      </c>
      <c r="F41" s="116">
        <v>1314</v>
      </c>
      <c r="G41" s="341">
        <f t="shared" si="3"/>
        <v>2</v>
      </c>
      <c r="H41" s="341">
        <f>IF(ISBLANK(F41),"  ",RANK(F41,$F$5:$F$78,1))</f>
        <v>20</v>
      </c>
      <c r="I41" s="253"/>
      <c r="L41" s="206" t="s">
        <v>1001</v>
      </c>
      <c r="M41" s="205">
        <v>2</v>
      </c>
      <c r="N41" s="206" t="s">
        <v>1002</v>
      </c>
      <c r="O41" s="206" t="s">
        <v>262</v>
      </c>
      <c r="P41" s="184">
        <v>1439</v>
      </c>
      <c r="Q41" s="357">
        <f>IF(ISBLANK(P41),"  ",RANK(P41,$F$5:$F$78,1))</f>
        <v>37</v>
      </c>
      <c r="R41" s="358" t="s">
        <v>161</v>
      </c>
    </row>
    <row r="42" spans="1:18" ht="21" customHeight="1">
      <c r="A42" s="220">
        <v>5</v>
      </c>
      <c r="B42" s="179" t="s">
        <v>1021</v>
      </c>
      <c r="C42" s="219">
        <v>1</v>
      </c>
      <c r="D42" s="179" t="s">
        <v>1022</v>
      </c>
      <c r="E42" s="179" t="s">
        <v>271</v>
      </c>
      <c r="F42" s="116">
        <v>1328</v>
      </c>
      <c r="G42" s="341">
        <f t="shared" si="3"/>
        <v>5</v>
      </c>
      <c r="H42" s="341">
        <f>IF(ISBLANK(F42),"  ",RANK(F42,$F$5:$F$78,1))</f>
        <v>24</v>
      </c>
      <c r="I42" s="253"/>
      <c r="L42" s="206" t="s">
        <v>982</v>
      </c>
      <c r="M42" s="205">
        <v>1</v>
      </c>
      <c r="N42" s="206" t="s">
        <v>983</v>
      </c>
      <c r="O42" s="206" t="s">
        <v>271</v>
      </c>
      <c r="P42" s="184">
        <v>1479</v>
      </c>
      <c r="Q42" s="357">
        <f>IF(ISBLANK(P42),"  ",RANK(P42,$F$5:$F$78,1))</f>
        <v>38</v>
      </c>
      <c r="R42" s="358" t="s">
        <v>160</v>
      </c>
    </row>
    <row r="43" spans="1:18" ht="21" customHeight="1">
      <c r="A43" s="220">
        <v>6</v>
      </c>
      <c r="B43" s="179" t="s">
        <v>1023</v>
      </c>
      <c r="C43" s="219">
        <v>1</v>
      </c>
      <c r="D43" s="179" t="s">
        <v>1024</v>
      </c>
      <c r="E43" s="179" t="s">
        <v>977</v>
      </c>
      <c r="F43" s="116">
        <v>1300</v>
      </c>
      <c r="G43" s="341">
        <f t="shared" si="3"/>
        <v>1</v>
      </c>
      <c r="H43" s="341">
        <f>IF(ISBLANK(F43),"  ",RANK(F43,$F$5:$F$78,1))</f>
        <v>18</v>
      </c>
      <c r="I43" s="253"/>
      <c r="L43" s="206" t="s">
        <v>994</v>
      </c>
      <c r="M43" s="205">
        <v>1</v>
      </c>
      <c r="N43" s="206" t="s">
        <v>995</v>
      </c>
      <c r="O43" s="206" t="s">
        <v>262</v>
      </c>
      <c r="P43" s="184">
        <v>1497</v>
      </c>
      <c r="Q43" s="357">
        <f>IF(ISBLANK(P43),"  ",RANK(P43,$F$5:$F$78,1))</f>
        <v>39</v>
      </c>
      <c r="R43" s="358" t="s">
        <v>161</v>
      </c>
    </row>
    <row r="44" spans="1:18" ht="21" customHeight="1">
      <c r="A44" s="220">
        <v>7</v>
      </c>
      <c r="B44" s="179" t="s">
        <v>1025</v>
      </c>
      <c r="C44" s="219">
        <v>3</v>
      </c>
      <c r="D44" s="179" t="s">
        <v>276</v>
      </c>
      <c r="E44" s="179" t="s">
        <v>271</v>
      </c>
      <c r="F44" s="116">
        <v>1325</v>
      </c>
      <c r="G44" s="341">
        <f t="shared" si="3"/>
        <v>4</v>
      </c>
      <c r="H44" s="341">
        <f>IF(ISBLANK(F44),"  ",RANK(F44,$F$5:$F$78,1))</f>
        <v>23</v>
      </c>
      <c r="I44" s="253"/>
      <c r="L44" s="206" t="s">
        <v>990</v>
      </c>
      <c r="M44" s="205">
        <v>1</v>
      </c>
      <c r="N44" s="206" t="s">
        <v>991</v>
      </c>
      <c r="O44" s="206" t="s">
        <v>262</v>
      </c>
      <c r="P44" s="184">
        <v>1499</v>
      </c>
      <c r="Q44" s="357">
        <f>IF(ISBLANK(P44),"  ",RANK(P44,$F$5:$F$78,1))</f>
        <v>40</v>
      </c>
      <c r="R44" s="358" t="s">
        <v>161</v>
      </c>
    </row>
    <row r="45" spans="1:18" ht="21" customHeight="1">
      <c r="A45" s="220">
        <v>8</v>
      </c>
      <c r="B45" s="179" t="s">
        <v>1026</v>
      </c>
      <c r="C45" s="219">
        <v>2</v>
      </c>
      <c r="D45" s="179" t="s">
        <v>1027</v>
      </c>
      <c r="E45" s="179" t="s">
        <v>659</v>
      </c>
      <c r="F45" s="116">
        <v>1335</v>
      </c>
      <c r="G45" s="341">
        <f t="shared" si="3"/>
        <v>7</v>
      </c>
      <c r="H45" s="341">
        <f>IF(ISBLANK(F45),"  ",RANK(F45,$F$5:$F$78,1))</f>
        <v>27</v>
      </c>
      <c r="I45" s="253"/>
      <c r="L45" s="206" t="s">
        <v>986</v>
      </c>
      <c r="M45" s="205">
        <v>1</v>
      </c>
      <c r="N45" s="206" t="s">
        <v>987</v>
      </c>
      <c r="O45" s="206" t="s">
        <v>271</v>
      </c>
      <c r="P45" s="184">
        <v>1518</v>
      </c>
      <c r="Q45" s="357">
        <f>IF(ISBLANK(P45),"  ",RANK(P45,$F$5:$F$78,1))</f>
        <v>41</v>
      </c>
      <c r="R45" s="358" t="s">
        <v>160</v>
      </c>
    </row>
    <row r="46" spans="1:18" ht="21" customHeight="1">
      <c r="A46" s="252"/>
      <c r="B46" s="347"/>
      <c r="C46" s="342"/>
      <c r="D46" s="343"/>
      <c r="E46" s="343"/>
      <c r="F46" s="44"/>
      <c r="G46" s="344"/>
      <c r="H46" s="345"/>
      <c r="I46" s="253"/>
      <c r="L46" s="206" t="s">
        <v>992</v>
      </c>
      <c r="M46" s="205">
        <v>1</v>
      </c>
      <c r="N46" s="206" t="s">
        <v>993</v>
      </c>
      <c r="O46" s="206" t="s">
        <v>659</v>
      </c>
      <c r="P46" s="184">
        <v>1519</v>
      </c>
      <c r="Q46" s="357">
        <f>IF(ISBLANK(P46),"  ",RANK(P46,$F$5:$F$78,1))</f>
        <v>42</v>
      </c>
      <c r="R46" s="358" t="s">
        <v>161</v>
      </c>
    </row>
    <row r="47" spans="1:18" ht="21" customHeight="1">
      <c r="A47" s="252" t="s">
        <v>295</v>
      </c>
      <c r="B47" s="346" t="s">
        <v>165</v>
      </c>
      <c r="C47" s="342"/>
      <c r="D47" s="343"/>
      <c r="E47" s="343"/>
      <c r="F47" s="44"/>
      <c r="G47" s="344"/>
      <c r="H47" s="345"/>
      <c r="I47" s="253"/>
      <c r="L47" s="206" t="s">
        <v>984</v>
      </c>
      <c r="M47" s="205">
        <v>1</v>
      </c>
      <c r="N47" s="206" t="s">
        <v>985</v>
      </c>
      <c r="O47" s="206" t="s">
        <v>262</v>
      </c>
      <c r="P47" s="184">
        <v>1537</v>
      </c>
      <c r="Q47" s="357">
        <f>IF(ISBLANK(P47),"  ",RANK(P47,$F$5:$F$78,1))</f>
        <v>43</v>
      </c>
      <c r="R47" s="358" t="s">
        <v>160</v>
      </c>
    </row>
    <row r="48" spans="1:18" ht="21" customHeight="1">
      <c r="A48" s="178" t="s">
        <v>287</v>
      </c>
      <c r="B48" s="178" t="s">
        <v>285</v>
      </c>
      <c r="C48" s="178" t="s">
        <v>210</v>
      </c>
      <c r="D48" s="178" t="s">
        <v>290</v>
      </c>
      <c r="E48" s="178" t="s">
        <v>286</v>
      </c>
      <c r="F48" s="178" t="s">
        <v>303</v>
      </c>
      <c r="G48" s="218" t="s">
        <v>304</v>
      </c>
      <c r="H48" s="220" t="s">
        <v>319</v>
      </c>
      <c r="I48" s="253"/>
      <c r="L48" s="206" t="s">
        <v>978</v>
      </c>
      <c r="M48" s="205">
        <v>1</v>
      </c>
      <c r="N48" s="206" t="s">
        <v>979</v>
      </c>
      <c r="O48" s="206" t="s">
        <v>262</v>
      </c>
      <c r="P48" s="184">
        <v>1546</v>
      </c>
      <c r="Q48" s="357">
        <f>IF(ISBLANK(P48),"  ",RANK(P48,$F$5:$F$78,1))</f>
        <v>44</v>
      </c>
      <c r="R48" s="358" t="s">
        <v>160</v>
      </c>
    </row>
    <row r="49" spans="1:18" ht="21" customHeight="1">
      <c r="A49" s="220">
        <v>1</v>
      </c>
      <c r="B49" s="179" t="s">
        <v>1028</v>
      </c>
      <c r="C49" s="219">
        <v>1</v>
      </c>
      <c r="D49" s="179" t="s">
        <v>474</v>
      </c>
      <c r="E49" s="179" t="s">
        <v>659</v>
      </c>
      <c r="F49" s="116">
        <v>1272</v>
      </c>
      <c r="G49" s="341">
        <f>IF(ISBLANK(F49),"  ",RANK(F49,$F$49:$F$56,1))</f>
        <v>2</v>
      </c>
      <c r="H49" s="341">
        <f>IF(ISBLANK(F49),"  ",RANK(F49,$F$5:$F$78,1))</f>
        <v>11</v>
      </c>
      <c r="I49" s="253"/>
      <c r="L49" s="197" t="s">
        <v>971</v>
      </c>
      <c r="M49" s="197">
        <v>1</v>
      </c>
      <c r="N49" s="197" t="s">
        <v>972</v>
      </c>
      <c r="O49" s="197" t="s">
        <v>262</v>
      </c>
      <c r="P49" s="184">
        <v>1549</v>
      </c>
      <c r="Q49" s="357">
        <f>IF(ISBLANK(P49),"  ",RANK(P49,$F$5:$F$78,1))</f>
        <v>45</v>
      </c>
      <c r="R49" s="358" t="s">
        <v>160</v>
      </c>
    </row>
    <row r="50" spans="1:18" ht="21" customHeight="1">
      <c r="A50" s="220">
        <v>2</v>
      </c>
      <c r="B50" s="179" t="s">
        <v>1029</v>
      </c>
      <c r="C50" s="219">
        <v>2</v>
      </c>
      <c r="D50" s="179" t="s">
        <v>1030</v>
      </c>
      <c r="E50" s="179" t="s">
        <v>642</v>
      </c>
      <c r="F50" s="116">
        <v>1286</v>
      </c>
      <c r="G50" s="341">
        <f>IF(ISBLANK(F50),"  ",RANK(F50,$F$49:$F$56,1))</f>
        <v>4</v>
      </c>
      <c r="H50" s="341">
        <f>IF(ISBLANK(F50),"  ",RANK(F50,$F$5:$F$78,1))</f>
        <v>14</v>
      </c>
      <c r="I50" s="253"/>
      <c r="L50" s="206" t="s">
        <v>973</v>
      </c>
      <c r="M50" s="205">
        <v>1</v>
      </c>
      <c r="N50" s="206" t="s">
        <v>974</v>
      </c>
      <c r="O50" s="206" t="s">
        <v>262</v>
      </c>
      <c r="P50" s="184">
        <v>1564</v>
      </c>
      <c r="Q50" s="357">
        <f>IF(ISBLANK(P50),"  ",RANK(P50,$F$5:$F$78,1))</f>
        <v>46</v>
      </c>
      <c r="R50" s="358" t="s">
        <v>160</v>
      </c>
    </row>
    <row r="51" spans="1:18" ht="21" customHeight="1">
      <c r="A51" s="220">
        <v>3</v>
      </c>
      <c r="B51" s="179" t="s">
        <v>1031</v>
      </c>
      <c r="C51" s="219">
        <v>1</v>
      </c>
      <c r="D51" s="179" t="s">
        <v>1032</v>
      </c>
      <c r="E51" s="179" t="s">
        <v>659</v>
      </c>
      <c r="F51" s="116" t="s">
        <v>130</v>
      </c>
      <c r="G51" s="341" t="s">
        <v>149</v>
      </c>
      <c r="H51" s="341" t="s">
        <v>149</v>
      </c>
      <c r="I51" s="253"/>
      <c r="L51" s="206" t="s">
        <v>975</v>
      </c>
      <c r="M51" s="205">
        <v>1</v>
      </c>
      <c r="N51" s="206" t="s">
        <v>976</v>
      </c>
      <c r="O51" s="206" t="s">
        <v>977</v>
      </c>
      <c r="P51" s="184">
        <v>1628</v>
      </c>
      <c r="Q51" s="357">
        <f>IF(ISBLANK(P51),"  ",RANK(P51,$F$5:$F$78,1))</f>
        <v>47</v>
      </c>
      <c r="R51" s="358" t="s">
        <v>160</v>
      </c>
    </row>
    <row r="52" spans="1:18" ht="21" customHeight="1">
      <c r="A52" s="220">
        <v>4</v>
      </c>
      <c r="B52" s="179" t="s">
        <v>1033</v>
      </c>
      <c r="C52" s="219">
        <v>2</v>
      </c>
      <c r="D52" s="179" t="s">
        <v>1034</v>
      </c>
      <c r="E52" s="179" t="s">
        <v>642</v>
      </c>
      <c r="F52" s="116">
        <v>1294</v>
      </c>
      <c r="G52" s="341">
        <f>IF(ISBLANK(F52),"  ",RANK(F52,$F$49:$F$56,1))</f>
        <v>5</v>
      </c>
      <c r="H52" s="341">
        <f>IF(ISBLANK(F52),"  ",RANK(F52,$F$5:$F$78,1))</f>
        <v>16</v>
      </c>
      <c r="I52" s="253"/>
      <c r="L52" s="206" t="s">
        <v>980</v>
      </c>
      <c r="M52" s="205">
        <v>2</v>
      </c>
      <c r="N52" s="206" t="s">
        <v>981</v>
      </c>
      <c r="O52" s="206" t="s">
        <v>642</v>
      </c>
      <c r="P52" s="184" t="s">
        <v>130</v>
      </c>
      <c r="Q52" s="357" t="s">
        <v>143</v>
      </c>
      <c r="R52" s="358" t="s">
        <v>160</v>
      </c>
    </row>
    <row r="53" spans="1:18" ht="21" customHeight="1">
      <c r="A53" s="220">
        <v>5</v>
      </c>
      <c r="B53" s="179" t="s">
        <v>1035</v>
      </c>
      <c r="C53" s="219">
        <v>2</v>
      </c>
      <c r="D53" s="179" t="s">
        <v>1036</v>
      </c>
      <c r="E53" s="179" t="s">
        <v>642</v>
      </c>
      <c r="F53" s="116">
        <v>1271</v>
      </c>
      <c r="G53" s="341">
        <f>IF(ISBLANK(F53),"  ",RANK(F53,$F$49:$F$56,1))</f>
        <v>1</v>
      </c>
      <c r="H53" s="341">
        <f>IF(ISBLANK(F53),"  ",RANK(F53,$F$5:$F$78,1))</f>
        <v>10</v>
      </c>
      <c r="I53" s="253"/>
      <c r="L53" s="206" t="s">
        <v>997</v>
      </c>
      <c r="M53" s="205">
        <v>2</v>
      </c>
      <c r="N53" s="206" t="s">
        <v>998</v>
      </c>
      <c r="O53" s="206" t="s">
        <v>271</v>
      </c>
      <c r="P53" s="184" t="s">
        <v>130</v>
      </c>
      <c r="Q53" s="357" t="s">
        <v>143</v>
      </c>
      <c r="R53" s="358" t="s">
        <v>161</v>
      </c>
    </row>
    <row r="54" spans="1:18" ht="21" customHeight="1">
      <c r="A54" s="220">
        <v>6</v>
      </c>
      <c r="B54" s="179" t="s">
        <v>1037</v>
      </c>
      <c r="C54" s="219">
        <v>2</v>
      </c>
      <c r="D54" s="179" t="s">
        <v>1038</v>
      </c>
      <c r="E54" s="179" t="s">
        <v>659</v>
      </c>
      <c r="F54" s="116">
        <v>1296</v>
      </c>
      <c r="G54" s="341">
        <f>IF(ISBLANK(F54),"  ",RANK(F54,$F$49:$F$56,1))</f>
        <v>6</v>
      </c>
      <c r="H54" s="341">
        <f>IF(ISBLANK(F54),"  ",RANK(F54,$F$5:$F$78,1))</f>
        <v>17</v>
      </c>
      <c r="I54" s="253"/>
      <c r="L54" s="206" t="s">
        <v>1018</v>
      </c>
      <c r="M54" s="205">
        <v>1</v>
      </c>
      <c r="N54" s="206" t="s">
        <v>1019</v>
      </c>
      <c r="O54" s="206" t="s">
        <v>642</v>
      </c>
      <c r="P54" s="184" t="s">
        <v>130</v>
      </c>
      <c r="Q54" s="357" t="s">
        <v>143</v>
      </c>
      <c r="R54" s="360" t="s">
        <v>164</v>
      </c>
    </row>
    <row r="55" spans="1:18" ht="21" customHeight="1">
      <c r="A55" s="220">
        <v>7</v>
      </c>
      <c r="B55" s="179" t="s">
        <v>1039</v>
      </c>
      <c r="C55" s="219">
        <v>3</v>
      </c>
      <c r="D55" s="179" t="s">
        <v>1040</v>
      </c>
      <c r="E55" s="179" t="s">
        <v>642</v>
      </c>
      <c r="F55" s="116">
        <v>1302</v>
      </c>
      <c r="G55" s="341">
        <f>IF(ISBLANK(F55),"  ",RANK(F55,$F$49:$F$56,1))</f>
        <v>7</v>
      </c>
      <c r="H55" s="341">
        <f>IF(ISBLANK(F55),"  ",RANK(F55,$F$5:$F$78,1))</f>
        <v>19</v>
      </c>
      <c r="I55" s="253"/>
      <c r="L55" s="206" t="s">
        <v>1031</v>
      </c>
      <c r="M55" s="205">
        <v>1</v>
      </c>
      <c r="N55" s="206" t="s">
        <v>1032</v>
      </c>
      <c r="O55" s="206" t="s">
        <v>659</v>
      </c>
      <c r="P55" s="184" t="s">
        <v>130</v>
      </c>
      <c r="Q55" s="357" t="s">
        <v>143</v>
      </c>
      <c r="R55" s="360" t="s">
        <v>165</v>
      </c>
    </row>
    <row r="56" spans="1:18" ht="21" customHeight="1">
      <c r="A56" s="220">
        <v>8</v>
      </c>
      <c r="B56" s="179" t="s">
        <v>1041</v>
      </c>
      <c r="C56" s="219">
        <v>3</v>
      </c>
      <c r="D56" s="179" t="s">
        <v>1042</v>
      </c>
      <c r="E56" s="179" t="s">
        <v>467</v>
      </c>
      <c r="F56" s="116">
        <v>1282</v>
      </c>
      <c r="G56" s="341">
        <f>IF(ISBLANK(F56),"  ",RANK(F56,$F$49:$F$56,1))</f>
        <v>3</v>
      </c>
      <c r="H56" s="341">
        <f>IF(ISBLANK(F56),"  ",RANK(F56,$F$5:$F$78,1))</f>
        <v>13</v>
      </c>
      <c r="I56" s="253"/>
      <c r="L56" s="206" t="s">
        <v>1043</v>
      </c>
      <c r="M56" s="205">
        <v>3</v>
      </c>
      <c r="N56" s="206" t="s">
        <v>275</v>
      </c>
      <c r="O56" s="206" t="s">
        <v>271</v>
      </c>
      <c r="P56" s="184" t="s">
        <v>130</v>
      </c>
      <c r="Q56" s="357" t="s">
        <v>143</v>
      </c>
      <c r="R56" s="360" t="s">
        <v>166</v>
      </c>
    </row>
    <row r="57" spans="1:18" ht="21" customHeight="1">
      <c r="A57" s="336"/>
      <c r="B57" s="347"/>
      <c r="C57" s="342"/>
      <c r="D57" s="343"/>
      <c r="E57" s="343"/>
      <c r="F57" s="343"/>
      <c r="G57" s="337"/>
      <c r="H57" s="253"/>
      <c r="I57" s="253"/>
      <c r="L57" s="206" t="s">
        <v>1048</v>
      </c>
      <c r="M57" s="205">
        <v>3</v>
      </c>
      <c r="N57" s="206" t="s">
        <v>1049</v>
      </c>
      <c r="O57" s="206" t="s">
        <v>659</v>
      </c>
      <c r="P57" s="184" t="s">
        <v>130</v>
      </c>
      <c r="Q57" s="357" t="s">
        <v>143</v>
      </c>
      <c r="R57" s="360" t="s">
        <v>166</v>
      </c>
    </row>
    <row r="58" spans="1:18" ht="21" customHeight="1">
      <c r="A58" s="252" t="s">
        <v>969</v>
      </c>
      <c r="B58" s="346" t="s">
        <v>166</v>
      </c>
      <c r="C58" s="342"/>
      <c r="D58" s="343"/>
      <c r="E58" s="343"/>
      <c r="F58" s="44"/>
      <c r="G58" s="344"/>
      <c r="H58" s="345"/>
      <c r="I58" s="253"/>
      <c r="L58" s="206" t="s">
        <v>1058</v>
      </c>
      <c r="M58" s="205">
        <v>3</v>
      </c>
      <c r="N58" s="206" t="s">
        <v>272</v>
      </c>
      <c r="O58" s="206" t="s">
        <v>271</v>
      </c>
      <c r="P58" s="184" t="s">
        <v>130</v>
      </c>
      <c r="Q58" s="357" t="s">
        <v>143</v>
      </c>
      <c r="R58" s="361" t="s">
        <v>1627</v>
      </c>
    </row>
    <row r="59" spans="1:9" ht="21" customHeight="1">
      <c r="A59" s="178" t="s">
        <v>287</v>
      </c>
      <c r="B59" s="178" t="s">
        <v>285</v>
      </c>
      <c r="C59" s="178" t="s">
        <v>210</v>
      </c>
      <c r="D59" s="178" t="s">
        <v>290</v>
      </c>
      <c r="E59" s="178" t="s">
        <v>286</v>
      </c>
      <c r="F59" s="178" t="s">
        <v>303</v>
      </c>
      <c r="G59" s="218" t="s">
        <v>304</v>
      </c>
      <c r="H59" s="220" t="s">
        <v>319</v>
      </c>
      <c r="I59" s="253"/>
    </row>
    <row r="60" spans="1:9" ht="21" customHeight="1">
      <c r="A60" s="220">
        <v>1</v>
      </c>
      <c r="B60" s="179"/>
      <c r="C60" s="219"/>
      <c r="D60" s="179"/>
      <c r="E60" s="179"/>
      <c r="F60" s="116"/>
      <c r="G60" s="341" t="str">
        <f>IF(ISBLANK(F60),"  ",RANK(F60,$F$60:$F$67,1))</f>
        <v>  </v>
      </c>
      <c r="H60" s="341" t="str">
        <f>IF(ISBLANK(F60),"  ",RANK(F60,$F$5:$F$78,1))</f>
        <v>  </v>
      </c>
      <c r="I60" s="253"/>
    </row>
    <row r="61" spans="1:9" ht="21" customHeight="1">
      <c r="A61" s="220">
        <v>2</v>
      </c>
      <c r="B61" s="179" t="s">
        <v>1043</v>
      </c>
      <c r="C61" s="219">
        <v>3</v>
      </c>
      <c r="D61" s="179" t="s">
        <v>275</v>
      </c>
      <c r="E61" s="179" t="s">
        <v>271</v>
      </c>
      <c r="F61" s="116" t="s">
        <v>130</v>
      </c>
      <c r="G61" s="341" t="s">
        <v>149</v>
      </c>
      <c r="H61" s="341" t="s">
        <v>149</v>
      </c>
      <c r="I61" s="253"/>
    </row>
    <row r="62" spans="1:9" ht="21" customHeight="1">
      <c r="A62" s="220">
        <v>3</v>
      </c>
      <c r="B62" s="179" t="s">
        <v>1044</v>
      </c>
      <c r="C62" s="219">
        <v>1</v>
      </c>
      <c r="D62" s="179" t="s">
        <v>1045</v>
      </c>
      <c r="E62" s="179" t="s">
        <v>977</v>
      </c>
      <c r="F62" s="116">
        <v>1292</v>
      </c>
      <c r="G62" s="341">
        <f>IF(ISBLANK(F62),"  ",RANK(F62,$F$60:$F$67,1))</f>
        <v>5</v>
      </c>
      <c r="H62" s="341">
        <f>IF(ISBLANK(F62),"  ",RANK(F62,$F$5:$F$78,1))</f>
        <v>15</v>
      </c>
      <c r="I62" s="253"/>
    </row>
    <row r="63" spans="1:9" ht="21" customHeight="1">
      <c r="A63" s="220">
        <v>4</v>
      </c>
      <c r="B63" s="179" t="s">
        <v>1046</v>
      </c>
      <c r="C63" s="219">
        <v>3</v>
      </c>
      <c r="D63" s="179" t="s">
        <v>1047</v>
      </c>
      <c r="E63" s="179" t="s">
        <v>659</v>
      </c>
      <c r="F63" s="116">
        <v>1258</v>
      </c>
      <c r="G63" s="341">
        <f>IF(ISBLANK(F63),"  ",RANK(F63,$F$60:$F$67,1))</f>
        <v>3</v>
      </c>
      <c r="H63" s="341">
        <f>IF(ISBLANK(F63),"  ",RANK(F63,$F$5:$F$78,1))</f>
        <v>8</v>
      </c>
      <c r="I63" s="253"/>
    </row>
    <row r="64" spans="1:9" ht="21" customHeight="1">
      <c r="A64" s="220">
        <v>5</v>
      </c>
      <c r="B64" s="179" t="s">
        <v>1048</v>
      </c>
      <c r="C64" s="219">
        <v>3</v>
      </c>
      <c r="D64" s="179" t="s">
        <v>1049</v>
      </c>
      <c r="E64" s="179" t="s">
        <v>659</v>
      </c>
      <c r="F64" s="116" t="s">
        <v>130</v>
      </c>
      <c r="G64" s="341" t="s">
        <v>149</v>
      </c>
      <c r="H64" s="341" t="s">
        <v>149</v>
      </c>
      <c r="I64" s="253"/>
    </row>
    <row r="65" spans="1:9" ht="21" customHeight="1">
      <c r="A65" s="220">
        <v>6</v>
      </c>
      <c r="B65" s="179" t="s">
        <v>1050</v>
      </c>
      <c r="C65" s="219">
        <v>2</v>
      </c>
      <c r="D65" s="179" t="s">
        <v>468</v>
      </c>
      <c r="E65" s="179" t="s">
        <v>271</v>
      </c>
      <c r="F65" s="116">
        <v>1248</v>
      </c>
      <c r="G65" s="341">
        <f>IF(ISBLANK(F65),"  ",RANK(F65,$F$60:$F$67,1))</f>
        <v>2</v>
      </c>
      <c r="H65" s="341">
        <f>IF(ISBLANK(F65),"  ",RANK(F65,$F$5:$F$78,1))</f>
        <v>6</v>
      </c>
      <c r="I65" s="253"/>
    </row>
    <row r="66" spans="1:9" ht="21" customHeight="1">
      <c r="A66" s="220">
        <v>7</v>
      </c>
      <c r="B66" s="179" t="s">
        <v>1051</v>
      </c>
      <c r="C66" s="219">
        <v>3</v>
      </c>
      <c r="D66" s="179" t="s">
        <v>471</v>
      </c>
      <c r="E66" s="179" t="s">
        <v>271</v>
      </c>
      <c r="F66" s="116">
        <v>1277</v>
      </c>
      <c r="G66" s="341">
        <f>IF(ISBLANK(F66),"  ",RANK(F66,$F$60:$F$67,1))</f>
        <v>4</v>
      </c>
      <c r="H66" s="341">
        <f>IF(ISBLANK(F66),"  ",RANK(F66,$F$5:$F$78,1))</f>
        <v>12</v>
      </c>
      <c r="I66" s="253"/>
    </row>
    <row r="67" spans="1:9" ht="21" customHeight="1">
      <c r="A67" s="220">
        <v>8</v>
      </c>
      <c r="B67" s="179" t="s">
        <v>1052</v>
      </c>
      <c r="C67" s="219">
        <v>3</v>
      </c>
      <c r="D67" s="179" t="s">
        <v>263</v>
      </c>
      <c r="E67" s="179" t="s">
        <v>262</v>
      </c>
      <c r="F67" s="116">
        <v>1243</v>
      </c>
      <c r="G67" s="341">
        <f>IF(ISBLANK(F67),"  ",RANK(F67,$F$60:$F$67,1))</f>
        <v>1</v>
      </c>
      <c r="H67" s="341">
        <f>IF(ISBLANK(F67),"  ",RANK(F67,$F$5:$F$78,1))</f>
        <v>5</v>
      </c>
      <c r="I67" s="253"/>
    </row>
    <row r="68" spans="1:9" ht="21" customHeight="1">
      <c r="A68" s="252"/>
      <c r="B68" s="343"/>
      <c r="C68" s="342"/>
      <c r="D68" s="343"/>
      <c r="E68" s="343"/>
      <c r="F68" s="343"/>
      <c r="G68" s="344"/>
      <c r="H68" s="253"/>
      <c r="I68" s="253"/>
    </row>
    <row r="69" spans="1:9" ht="21" customHeight="1">
      <c r="A69" s="252" t="s">
        <v>968</v>
      </c>
      <c r="B69" s="346" t="s">
        <v>160</v>
      </c>
      <c r="C69" s="342"/>
      <c r="D69" s="343"/>
      <c r="E69" s="343"/>
      <c r="F69" s="44"/>
      <c r="G69" s="344"/>
      <c r="H69" s="345"/>
      <c r="I69" s="253"/>
    </row>
    <row r="70" spans="1:9" ht="21" customHeight="1">
      <c r="A70" s="178" t="s">
        <v>287</v>
      </c>
      <c r="B70" s="178" t="s">
        <v>285</v>
      </c>
      <c r="C70" s="178" t="s">
        <v>210</v>
      </c>
      <c r="D70" s="178" t="s">
        <v>290</v>
      </c>
      <c r="E70" s="178" t="s">
        <v>286</v>
      </c>
      <c r="F70" s="178" t="s">
        <v>303</v>
      </c>
      <c r="G70" s="218" t="s">
        <v>304</v>
      </c>
      <c r="H70" s="220" t="s">
        <v>319</v>
      </c>
      <c r="I70" s="253"/>
    </row>
    <row r="71" spans="1:9" ht="21" customHeight="1">
      <c r="A71" s="220">
        <v>1</v>
      </c>
      <c r="B71" s="179"/>
      <c r="C71" s="219"/>
      <c r="D71" s="179"/>
      <c r="E71" s="179"/>
      <c r="F71" s="116"/>
      <c r="G71" s="341" t="str">
        <f>IF(ISBLANK(F71),"  ",RANK(F71,$F$71:$F$78,1))</f>
        <v>  </v>
      </c>
      <c r="H71" s="341" t="str">
        <f>IF(ISBLANK(F71),"  ",RANK(F71,$F$5:$F$78,1))</f>
        <v>  </v>
      </c>
      <c r="I71" s="253"/>
    </row>
    <row r="72" spans="1:9" ht="21" customHeight="1">
      <c r="A72" s="220">
        <v>2</v>
      </c>
      <c r="B72" s="179" t="s">
        <v>1053</v>
      </c>
      <c r="C72" s="219">
        <v>3</v>
      </c>
      <c r="D72" s="179" t="s">
        <v>261</v>
      </c>
      <c r="E72" s="179" t="s">
        <v>262</v>
      </c>
      <c r="F72" s="116">
        <v>1256</v>
      </c>
      <c r="G72" s="341">
        <f aca="true" t="shared" si="4" ref="G72:G78">IF(ISBLANK(F72),"  ",RANK(F72,$F$71:$F$78,1))</f>
        <v>5</v>
      </c>
      <c r="H72" s="341">
        <f>IF(ISBLANK(F72),"  ",RANK(F72,$F$5:$F$78,1))</f>
        <v>7</v>
      </c>
      <c r="I72" s="253"/>
    </row>
    <row r="73" spans="1:9" ht="21" customHeight="1">
      <c r="A73" s="220">
        <v>3</v>
      </c>
      <c r="B73" s="179" t="s">
        <v>1054</v>
      </c>
      <c r="C73" s="219">
        <v>3</v>
      </c>
      <c r="D73" s="179" t="s">
        <v>273</v>
      </c>
      <c r="E73" s="179" t="s">
        <v>271</v>
      </c>
      <c r="F73" s="116">
        <v>1269</v>
      </c>
      <c r="G73" s="341">
        <f t="shared" si="4"/>
        <v>6</v>
      </c>
      <c r="H73" s="341">
        <f>IF(ISBLANK(F73),"  ",RANK(F73,$F$5:$F$78,1))</f>
        <v>9</v>
      </c>
      <c r="I73" s="253"/>
    </row>
    <row r="74" spans="1:9" ht="21" customHeight="1">
      <c r="A74" s="220">
        <v>4</v>
      </c>
      <c r="B74" s="179" t="s">
        <v>1055</v>
      </c>
      <c r="C74" s="219">
        <v>3</v>
      </c>
      <c r="D74" s="179" t="s">
        <v>1056</v>
      </c>
      <c r="E74" s="179" t="s">
        <v>659</v>
      </c>
      <c r="F74" s="116">
        <v>1206</v>
      </c>
      <c r="G74" s="341">
        <f t="shared" si="4"/>
        <v>4</v>
      </c>
      <c r="H74" s="341">
        <f>IF(ISBLANK(F74),"  ",RANK(F74,$F$5:$F$78,1))</f>
        <v>4</v>
      </c>
      <c r="I74" s="253"/>
    </row>
    <row r="75" spans="1:9" ht="21" customHeight="1">
      <c r="A75" s="220">
        <v>5</v>
      </c>
      <c r="B75" s="179" t="s">
        <v>1057</v>
      </c>
      <c r="C75" s="219">
        <v>3</v>
      </c>
      <c r="D75" s="179" t="s">
        <v>274</v>
      </c>
      <c r="E75" s="179" t="s">
        <v>271</v>
      </c>
      <c r="F75" s="116">
        <v>1196</v>
      </c>
      <c r="G75" s="341">
        <f t="shared" si="4"/>
        <v>3</v>
      </c>
      <c r="H75" s="341">
        <f>IF(ISBLANK(F75),"  ",RANK(F75,$F$5:$F$78,1))</f>
        <v>3</v>
      </c>
      <c r="I75" s="253"/>
    </row>
    <row r="76" spans="1:9" ht="21" customHeight="1">
      <c r="A76" s="220">
        <v>6</v>
      </c>
      <c r="B76" s="179" t="s">
        <v>1058</v>
      </c>
      <c r="C76" s="219">
        <v>3</v>
      </c>
      <c r="D76" s="179" t="s">
        <v>272</v>
      </c>
      <c r="E76" s="179" t="s">
        <v>271</v>
      </c>
      <c r="F76" s="116" t="s">
        <v>130</v>
      </c>
      <c r="G76" s="341" t="s">
        <v>149</v>
      </c>
      <c r="H76" s="341" t="s">
        <v>149</v>
      </c>
      <c r="I76" s="253"/>
    </row>
    <row r="77" spans="1:9" ht="21" customHeight="1">
      <c r="A77" s="220">
        <v>7</v>
      </c>
      <c r="B77" s="179" t="s">
        <v>1059</v>
      </c>
      <c r="C77" s="219">
        <v>3</v>
      </c>
      <c r="D77" s="179" t="s">
        <v>1060</v>
      </c>
      <c r="E77" s="179" t="s">
        <v>659</v>
      </c>
      <c r="F77" s="116">
        <v>1182</v>
      </c>
      <c r="G77" s="341">
        <f t="shared" si="4"/>
        <v>2</v>
      </c>
      <c r="H77" s="341">
        <f>IF(ISBLANK(F77),"  ",RANK(F77,$F$5:$F$78,1))</f>
        <v>2</v>
      </c>
      <c r="I77" s="253"/>
    </row>
    <row r="78" spans="1:9" ht="21" customHeight="1">
      <c r="A78" s="220">
        <v>8</v>
      </c>
      <c r="B78" s="179" t="s">
        <v>1061</v>
      </c>
      <c r="C78" s="219">
        <v>3</v>
      </c>
      <c r="D78" s="179" t="s">
        <v>1062</v>
      </c>
      <c r="E78" s="179" t="s">
        <v>659</v>
      </c>
      <c r="F78" s="116">
        <v>1164</v>
      </c>
      <c r="G78" s="341">
        <f t="shared" si="4"/>
        <v>1</v>
      </c>
      <c r="H78" s="341">
        <f>IF(ISBLANK(F78),"  ",RANK(F78,$F$5:$F$78,1))</f>
        <v>1</v>
      </c>
      <c r="I78" s="253"/>
    </row>
    <row r="79" spans="1:9" ht="21" customHeight="1">
      <c r="A79" s="252"/>
      <c r="B79" s="343"/>
      <c r="C79" s="342"/>
      <c r="D79" s="343"/>
      <c r="E79" s="343"/>
      <c r="F79" s="343"/>
      <c r="G79" s="344"/>
      <c r="H79" s="253"/>
      <c r="I79" s="253"/>
    </row>
    <row r="80" spans="1:9" ht="16.5">
      <c r="A80" s="252"/>
      <c r="B80" s="343"/>
      <c r="C80" s="342"/>
      <c r="D80" s="343"/>
      <c r="E80" s="343"/>
      <c r="F80" s="343"/>
      <c r="G80" s="344"/>
      <c r="H80" s="253"/>
      <c r="I80" s="253"/>
    </row>
    <row r="81" spans="1:9" ht="16.5">
      <c r="A81" s="252"/>
      <c r="B81" s="343"/>
      <c r="C81" s="342"/>
      <c r="D81" s="343"/>
      <c r="E81" s="343"/>
      <c r="F81" s="343"/>
      <c r="G81" s="344"/>
      <c r="H81" s="253"/>
      <c r="I81" s="253"/>
    </row>
    <row r="82" spans="1:9" ht="16.5">
      <c r="A82" s="252"/>
      <c r="B82" s="343"/>
      <c r="C82" s="342"/>
      <c r="D82" s="343"/>
      <c r="E82" s="343"/>
      <c r="F82" s="343"/>
      <c r="G82" s="344"/>
      <c r="H82" s="253"/>
      <c r="I82" s="253"/>
    </row>
    <row r="83" spans="1:9" ht="16.5">
      <c r="A83" s="252"/>
      <c r="B83" s="343"/>
      <c r="C83" s="342"/>
      <c r="D83" s="343"/>
      <c r="E83" s="343"/>
      <c r="F83" s="343"/>
      <c r="G83" s="344"/>
      <c r="H83" s="253"/>
      <c r="I83" s="253"/>
    </row>
    <row r="84" spans="1:9" ht="16.5">
      <c r="A84" s="252"/>
      <c r="B84" s="343"/>
      <c r="C84" s="342"/>
      <c r="D84" s="343"/>
      <c r="E84" s="343"/>
      <c r="F84" s="343"/>
      <c r="G84" s="344"/>
      <c r="H84" s="253"/>
      <c r="I84" s="253"/>
    </row>
    <row r="85" spans="1:9" ht="16.5">
      <c r="A85" s="252"/>
      <c r="B85" s="343"/>
      <c r="C85" s="342"/>
      <c r="D85" s="343"/>
      <c r="E85" s="343"/>
      <c r="F85" s="343"/>
      <c r="G85" s="344"/>
      <c r="H85" s="253"/>
      <c r="I85" s="253"/>
    </row>
    <row r="86" spans="1:9" ht="16.5">
      <c r="A86" s="252"/>
      <c r="B86" s="343"/>
      <c r="C86" s="342"/>
      <c r="D86" s="343"/>
      <c r="E86" s="343"/>
      <c r="F86" s="343"/>
      <c r="G86" s="344"/>
      <c r="H86" s="253"/>
      <c r="I86" s="253"/>
    </row>
    <row r="87" spans="1:9" ht="16.5">
      <c r="A87" s="252"/>
      <c r="B87" s="343"/>
      <c r="C87" s="342"/>
      <c r="D87" s="343"/>
      <c r="E87" s="343"/>
      <c r="F87" s="343"/>
      <c r="G87" s="344"/>
      <c r="H87" s="253"/>
      <c r="I87" s="253"/>
    </row>
    <row r="88" spans="1:9" ht="16.5">
      <c r="A88" s="252"/>
      <c r="B88" s="343"/>
      <c r="C88" s="342"/>
      <c r="D88" s="343"/>
      <c r="E88" s="343"/>
      <c r="F88" s="343"/>
      <c r="G88" s="344"/>
      <c r="H88" s="253"/>
      <c r="I88" s="253"/>
    </row>
    <row r="89" spans="1:9" ht="16.5">
      <c r="A89" s="252"/>
      <c r="B89" s="343"/>
      <c r="C89" s="342"/>
      <c r="D89" s="343"/>
      <c r="E89" s="343"/>
      <c r="F89" s="343"/>
      <c r="G89" s="344"/>
      <c r="H89" s="253"/>
      <c r="I89" s="253"/>
    </row>
    <row r="90" spans="1:9" ht="16.5">
      <c r="A90" s="252"/>
      <c r="B90" s="210"/>
      <c r="C90" s="342"/>
      <c r="D90" s="343"/>
      <c r="E90" s="343"/>
      <c r="F90" s="343"/>
      <c r="G90" s="253"/>
      <c r="H90" s="253"/>
      <c r="I90" s="253"/>
    </row>
    <row r="91" spans="1:9" ht="16.5">
      <c r="A91" s="252"/>
      <c r="B91" s="210"/>
      <c r="C91" s="342"/>
      <c r="D91" s="343"/>
      <c r="E91" s="343"/>
      <c r="F91" s="343"/>
      <c r="G91" s="253"/>
      <c r="H91" s="253"/>
      <c r="I91" s="253"/>
    </row>
    <row r="92" spans="1:9" ht="16.5">
      <c r="A92" s="252"/>
      <c r="B92" s="210"/>
      <c r="C92" s="342"/>
      <c r="D92" s="343"/>
      <c r="E92" s="343"/>
      <c r="F92" s="343"/>
      <c r="G92" s="253"/>
      <c r="H92" s="253"/>
      <c r="I92" s="253"/>
    </row>
    <row r="93" spans="1:9" ht="16.5">
      <c r="A93" s="252"/>
      <c r="B93" s="210"/>
      <c r="C93" s="342"/>
      <c r="D93" s="343"/>
      <c r="E93" s="343"/>
      <c r="F93" s="343"/>
      <c r="G93" s="253"/>
      <c r="H93" s="253"/>
      <c r="I93" s="253"/>
    </row>
    <row r="94" spans="1:9" ht="16.5">
      <c r="A94" s="252"/>
      <c r="B94" s="210"/>
      <c r="C94" s="342"/>
      <c r="D94" s="343"/>
      <c r="E94" s="343"/>
      <c r="F94" s="343"/>
      <c r="G94" s="253"/>
      <c r="H94" s="253"/>
      <c r="I94" s="253"/>
    </row>
    <row r="95" spans="1:9" ht="16.5">
      <c r="A95" s="252"/>
      <c r="B95" s="343"/>
      <c r="C95" s="342"/>
      <c r="D95" s="343"/>
      <c r="E95" s="343"/>
      <c r="F95" s="343"/>
      <c r="G95" s="253"/>
      <c r="H95" s="253"/>
      <c r="I95" s="253"/>
    </row>
    <row r="96" spans="1:9" ht="16.5">
      <c r="A96" s="252"/>
      <c r="B96" s="343"/>
      <c r="C96" s="342"/>
      <c r="D96" s="343"/>
      <c r="E96" s="343"/>
      <c r="F96" s="343"/>
      <c r="G96" s="344"/>
      <c r="H96" s="253"/>
      <c r="I96" s="253"/>
    </row>
    <row r="97" spans="1:9" ht="16.5">
      <c r="A97" s="252"/>
      <c r="B97" s="210"/>
      <c r="C97" s="342"/>
      <c r="D97" s="343"/>
      <c r="E97" s="343"/>
      <c r="F97" s="343"/>
      <c r="G97" s="253"/>
      <c r="H97" s="253"/>
      <c r="I97" s="253"/>
    </row>
    <row r="98" spans="1:9" ht="16.5">
      <c r="A98" s="252"/>
      <c r="B98" s="210"/>
      <c r="C98" s="342"/>
      <c r="D98" s="343"/>
      <c r="E98" s="343"/>
      <c r="F98" s="343"/>
      <c r="G98" s="253"/>
      <c r="H98" s="253"/>
      <c r="I98" s="253"/>
    </row>
    <row r="99" spans="1:9" ht="16.5">
      <c r="A99" s="252"/>
      <c r="B99" s="343"/>
      <c r="C99" s="342"/>
      <c r="D99" s="343"/>
      <c r="E99" s="343"/>
      <c r="F99" s="343"/>
      <c r="G99" s="344"/>
      <c r="H99" s="253"/>
      <c r="I99" s="253"/>
    </row>
    <row r="100" spans="1:9" ht="16.5">
      <c r="A100" s="252"/>
      <c r="B100" s="210"/>
      <c r="C100" s="342"/>
      <c r="D100" s="343"/>
      <c r="E100" s="343"/>
      <c r="F100" s="343"/>
      <c r="G100" s="253"/>
      <c r="H100" s="253"/>
      <c r="I100" s="253"/>
    </row>
    <row r="101" spans="1:9" ht="16.5">
      <c r="A101" s="252"/>
      <c r="B101" s="210"/>
      <c r="C101" s="342"/>
      <c r="D101" s="343"/>
      <c r="E101" s="343"/>
      <c r="F101" s="343"/>
      <c r="G101" s="253"/>
      <c r="H101" s="253"/>
      <c r="I101" s="253"/>
    </row>
    <row r="102" spans="1:9" ht="16.5">
      <c r="A102" s="252"/>
      <c r="B102" s="210"/>
      <c r="C102" s="342"/>
      <c r="D102" s="343"/>
      <c r="E102" s="343"/>
      <c r="F102" s="343"/>
      <c r="G102" s="253"/>
      <c r="H102" s="253"/>
      <c r="I102" s="253"/>
    </row>
    <row r="103" spans="1:9" ht="16.5">
      <c r="A103" s="252"/>
      <c r="B103" s="210"/>
      <c r="C103" s="342"/>
      <c r="D103" s="343"/>
      <c r="E103" s="343"/>
      <c r="F103" s="343"/>
      <c r="G103" s="253"/>
      <c r="H103" s="253"/>
      <c r="I103" s="253"/>
    </row>
    <row r="104" spans="1:9" ht="16.5">
      <c r="A104" s="252"/>
      <c r="B104" s="210"/>
      <c r="C104" s="342"/>
      <c r="D104" s="343"/>
      <c r="E104" s="343"/>
      <c r="F104" s="343"/>
      <c r="G104" s="253"/>
      <c r="H104" s="253"/>
      <c r="I104" s="253"/>
    </row>
    <row r="105" spans="1:9" ht="16.5">
      <c r="A105" s="252"/>
      <c r="B105" s="343"/>
      <c r="C105" s="342"/>
      <c r="D105" s="343"/>
      <c r="E105" s="343"/>
      <c r="F105" s="343"/>
      <c r="G105" s="253"/>
      <c r="H105" s="253"/>
      <c r="I105" s="253"/>
    </row>
    <row r="106" spans="1:9" ht="16.5">
      <c r="A106" s="252"/>
      <c r="B106" s="343"/>
      <c r="C106" s="342"/>
      <c r="D106" s="343"/>
      <c r="E106" s="343"/>
      <c r="F106" s="343"/>
      <c r="G106" s="253"/>
      <c r="H106" s="253"/>
      <c r="I106" s="253"/>
    </row>
    <row r="107" spans="1:9" ht="16.5">
      <c r="A107" s="252"/>
      <c r="B107" s="210"/>
      <c r="C107" s="342"/>
      <c r="D107" s="343"/>
      <c r="E107" s="343"/>
      <c r="F107" s="343"/>
      <c r="G107" s="253"/>
      <c r="H107" s="253"/>
      <c r="I107" s="253"/>
    </row>
    <row r="108" spans="1:9" ht="16.5">
      <c r="A108" s="252"/>
      <c r="B108" s="210"/>
      <c r="C108" s="342"/>
      <c r="D108" s="343"/>
      <c r="E108" s="343"/>
      <c r="F108" s="343"/>
      <c r="G108" s="253"/>
      <c r="H108" s="253"/>
      <c r="I108" s="253"/>
    </row>
    <row r="109" spans="1:9" ht="16.5">
      <c r="A109" s="252"/>
      <c r="B109" s="210"/>
      <c r="C109" s="342"/>
      <c r="D109" s="343"/>
      <c r="E109" s="343"/>
      <c r="F109" s="343"/>
      <c r="G109" s="253"/>
      <c r="H109" s="253"/>
      <c r="I109" s="253"/>
    </row>
    <row r="110" spans="1:9" ht="16.5">
      <c r="A110" s="252"/>
      <c r="B110" s="210"/>
      <c r="C110" s="342"/>
      <c r="D110" s="343"/>
      <c r="E110" s="343"/>
      <c r="F110" s="343"/>
      <c r="G110" s="253"/>
      <c r="H110" s="253"/>
      <c r="I110" s="253"/>
    </row>
    <row r="111" spans="1:9" ht="16.5">
      <c r="A111" s="252"/>
      <c r="B111" s="210"/>
      <c r="C111" s="342"/>
      <c r="D111" s="343"/>
      <c r="E111" s="343"/>
      <c r="F111" s="343"/>
      <c r="G111" s="253"/>
      <c r="H111" s="253"/>
      <c r="I111" s="253"/>
    </row>
    <row r="112" spans="1:9" ht="16.5">
      <c r="A112" s="252"/>
      <c r="B112" s="210"/>
      <c r="C112" s="342"/>
      <c r="D112" s="343"/>
      <c r="E112" s="343"/>
      <c r="F112" s="343"/>
      <c r="G112" s="253"/>
      <c r="H112" s="253"/>
      <c r="I112" s="253"/>
    </row>
    <row r="113" spans="1:9" ht="16.5">
      <c r="A113" s="252"/>
      <c r="B113" s="343"/>
      <c r="C113" s="342"/>
      <c r="D113" s="343"/>
      <c r="E113" s="343"/>
      <c r="F113" s="343"/>
      <c r="G113" s="344"/>
      <c r="H113" s="253"/>
      <c r="I113" s="253"/>
    </row>
    <row r="114" spans="1:9" ht="16.5">
      <c r="A114" s="252"/>
      <c r="B114" s="343"/>
      <c r="C114" s="342"/>
      <c r="D114" s="343"/>
      <c r="E114" s="343"/>
      <c r="F114" s="343"/>
      <c r="G114" s="344"/>
      <c r="H114" s="253"/>
      <c r="I114" s="253"/>
    </row>
    <row r="115" spans="1:9" ht="16.5">
      <c r="A115" s="252"/>
      <c r="B115" s="210"/>
      <c r="C115" s="342"/>
      <c r="D115" s="343"/>
      <c r="E115" s="343"/>
      <c r="F115" s="343"/>
      <c r="G115" s="253"/>
      <c r="H115" s="253"/>
      <c r="I115" s="253"/>
    </row>
    <row r="116" spans="1:9" ht="16.5">
      <c r="A116" s="252"/>
      <c r="B116" s="210"/>
      <c r="C116" s="342"/>
      <c r="D116" s="343"/>
      <c r="E116" s="343"/>
      <c r="F116" s="343"/>
      <c r="G116" s="253"/>
      <c r="H116" s="253"/>
      <c r="I116" s="253"/>
    </row>
    <row r="117" spans="1:9" ht="16.5">
      <c r="A117" s="252"/>
      <c r="B117" s="343"/>
      <c r="C117" s="342"/>
      <c r="D117" s="343"/>
      <c r="E117" s="343"/>
      <c r="F117" s="343"/>
      <c r="G117" s="253"/>
      <c r="H117" s="253"/>
      <c r="I117" s="253"/>
    </row>
    <row r="118" spans="1:9" ht="16.5">
      <c r="A118" s="252"/>
      <c r="B118" s="343"/>
      <c r="C118" s="342"/>
      <c r="D118" s="343"/>
      <c r="E118" s="343"/>
      <c r="F118" s="343"/>
      <c r="G118" s="344"/>
      <c r="H118" s="253"/>
      <c r="I118" s="253"/>
    </row>
    <row r="119" spans="1:9" ht="16.5">
      <c r="A119" s="252"/>
      <c r="B119" s="210"/>
      <c r="C119" s="342"/>
      <c r="D119" s="343"/>
      <c r="E119" s="343"/>
      <c r="F119" s="343"/>
      <c r="G119" s="253"/>
      <c r="H119" s="253"/>
      <c r="I119" s="253"/>
    </row>
    <row r="120" spans="1:9" ht="16.5">
      <c r="A120" s="252"/>
      <c r="B120" s="210"/>
      <c r="C120" s="342"/>
      <c r="D120" s="343"/>
      <c r="E120" s="343"/>
      <c r="F120" s="343"/>
      <c r="G120" s="253"/>
      <c r="H120" s="253"/>
      <c r="I120" s="253"/>
    </row>
    <row r="121" spans="1:9" ht="16.5">
      <c r="A121" s="252"/>
      <c r="B121" s="210"/>
      <c r="C121" s="342"/>
      <c r="D121" s="343"/>
      <c r="E121" s="343"/>
      <c r="F121" s="343"/>
      <c r="G121" s="253"/>
      <c r="H121" s="253"/>
      <c r="I121" s="253"/>
    </row>
    <row r="122" spans="1:9" ht="16.5">
      <c r="A122" s="252"/>
      <c r="B122" s="210"/>
      <c r="C122" s="342"/>
      <c r="D122" s="343"/>
      <c r="E122" s="343"/>
      <c r="F122" s="343"/>
      <c r="G122" s="253"/>
      <c r="H122" s="253"/>
      <c r="I122" s="253"/>
    </row>
    <row r="123" spans="1:9" ht="16.5">
      <c r="A123" s="252"/>
      <c r="B123" s="210"/>
      <c r="C123" s="342"/>
      <c r="D123" s="343"/>
      <c r="E123" s="343"/>
      <c r="F123" s="343"/>
      <c r="G123" s="253"/>
      <c r="H123" s="253"/>
      <c r="I123" s="253"/>
    </row>
    <row r="124" spans="1:9" ht="16.5">
      <c r="A124" s="252"/>
      <c r="B124" s="210"/>
      <c r="C124" s="342"/>
      <c r="D124" s="343"/>
      <c r="E124" s="343"/>
      <c r="F124" s="343"/>
      <c r="G124" s="253"/>
      <c r="H124" s="253"/>
      <c r="I124" s="253"/>
    </row>
    <row r="125" spans="1:9" ht="16.5">
      <c r="A125" s="252"/>
      <c r="B125" s="210"/>
      <c r="C125" s="342"/>
      <c r="D125" s="343"/>
      <c r="E125" s="343"/>
      <c r="F125" s="343"/>
      <c r="G125" s="253"/>
      <c r="H125" s="253"/>
      <c r="I125" s="253"/>
    </row>
    <row r="126" spans="1:9" ht="16.5">
      <c r="A126" s="252"/>
      <c r="B126" s="210"/>
      <c r="C126" s="342"/>
      <c r="D126" s="343"/>
      <c r="E126" s="343"/>
      <c r="F126" s="343"/>
      <c r="G126" s="253"/>
      <c r="H126" s="253"/>
      <c r="I126" s="253"/>
    </row>
    <row r="127" spans="1:9" ht="16.5">
      <c r="A127" s="252"/>
      <c r="B127" s="210"/>
      <c r="C127" s="342"/>
      <c r="D127" s="343"/>
      <c r="E127" s="343"/>
      <c r="F127" s="343"/>
      <c r="G127" s="253"/>
      <c r="H127" s="253"/>
      <c r="I127" s="253"/>
    </row>
    <row r="128" spans="1:9" ht="16.5">
      <c r="A128" s="252"/>
      <c r="B128" s="210"/>
      <c r="C128" s="342"/>
      <c r="D128" s="343"/>
      <c r="E128" s="343"/>
      <c r="F128" s="343"/>
      <c r="G128" s="253"/>
      <c r="H128" s="253"/>
      <c r="I128" s="253"/>
    </row>
    <row r="129" spans="1:9" ht="16.5">
      <c r="A129" s="252"/>
      <c r="B129" s="210"/>
      <c r="C129" s="342"/>
      <c r="D129" s="343"/>
      <c r="E129" s="343"/>
      <c r="F129" s="343"/>
      <c r="G129" s="253"/>
      <c r="H129" s="253"/>
      <c r="I129" s="253"/>
    </row>
    <row r="130" spans="1:9" ht="16.5">
      <c r="A130" s="252"/>
      <c r="B130" s="210"/>
      <c r="C130" s="342"/>
      <c r="D130" s="343"/>
      <c r="E130" s="343"/>
      <c r="F130" s="343"/>
      <c r="G130" s="253"/>
      <c r="H130" s="253"/>
      <c r="I130" s="253"/>
    </row>
    <row r="131" spans="1:9" ht="16.5">
      <c r="A131" s="252"/>
      <c r="B131" s="343"/>
      <c r="C131" s="342"/>
      <c r="D131" s="343"/>
      <c r="E131" s="343"/>
      <c r="F131" s="343"/>
      <c r="G131" s="344"/>
      <c r="H131" s="253"/>
      <c r="I131" s="253"/>
    </row>
    <row r="132" spans="1:9" ht="16.5">
      <c r="A132" s="252"/>
      <c r="B132" s="210"/>
      <c r="C132" s="342"/>
      <c r="D132" s="343"/>
      <c r="E132" s="343"/>
      <c r="F132" s="343"/>
      <c r="G132" s="253"/>
      <c r="H132" s="253"/>
      <c r="I132" s="253"/>
    </row>
    <row r="133" spans="1:9" ht="16.5">
      <c r="A133" s="252"/>
      <c r="B133" s="210"/>
      <c r="C133" s="342"/>
      <c r="D133" s="343"/>
      <c r="E133" s="343"/>
      <c r="F133" s="343"/>
      <c r="G133" s="253"/>
      <c r="H133" s="253"/>
      <c r="I133" s="253"/>
    </row>
    <row r="134" spans="1:9" ht="16.5">
      <c r="A134" s="252"/>
      <c r="B134" s="210"/>
      <c r="C134" s="342"/>
      <c r="D134" s="343"/>
      <c r="E134" s="343"/>
      <c r="F134" s="343"/>
      <c r="G134" s="253"/>
      <c r="H134" s="253"/>
      <c r="I134" s="253"/>
    </row>
    <row r="135" spans="1:9" ht="16.5">
      <c r="A135" s="252"/>
      <c r="B135" s="343"/>
      <c r="C135" s="342"/>
      <c r="D135" s="343"/>
      <c r="E135" s="343"/>
      <c r="F135" s="343"/>
      <c r="G135" s="253"/>
      <c r="H135" s="253"/>
      <c r="I135" s="253"/>
    </row>
    <row r="136" spans="1:9" ht="16.5">
      <c r="A136" s="252"/>
      <c r="B136" s="199"/>
      <c r="C136" s="252"/>
      <c r="D136" s="252"/>
      <c r="E136" s="252"/>
      <c r="F136" s="252"/>
      <c r="G136" s="253"/>
      <c r="H136" s="253"/>
      <c r="I136" s="253"/>
    </row>
    <row r="137" spans="1:9" ht="16.5">
      <c r="A137" s="252"/>
      <c r="B137" s="199"/>
      <c r="C137" s="252"/>
      <c r="D137" s="252"/>
      <c r="E137" s="252"/>
      <c r="F137" s="252"/>
      <c r="G137" s="253"/>
      <c r="H137" s="253"/>
      <c r="I137" s="253"/>
    </row>
    <row r="138" spans="1:9" ht="16.5">
      <c r="A138" s="252"/>
      <c r="B138" s="343"/>
      <c r="C138" s="342"/>
      <c r="D138" s="343"/>
      <c r="E138" s="343"/>
      <c r="F138" s="343"/>
      <c r="G138" s="253"/>
      <c r="H138" s="253"/>
      <c r="I138" s="253"/>
    </row>
    <row r="139" spans="1:9" ht="16.5">
      <c r="A139" s="252"/>
      <c r="B139" s="210"/>
      <c r="C139" s="309"/>
      <c r="D139" s="210"/>
      <c r="E139" s="210"/>
      <c r="F139" s="210"/>
      <c r="G139" s="253"/>
      <c r="H139" s="253"/>
      <c r="I139" s="253"/>
    </row>
    <row r="140" spans="1:9" ht="16.5">
      <c r="A140" s="252"/>
      <c r="B140" s="210"/>
      <c r="C140" s="342"/>
      <c r="D140" s="343"/>
      <c r="E140" s="343"/>
      <c r="F140" s="343"/>
      <c r="G140" s="253"/>
      <c r="H140" s="253"/>
      <c r="I140" s="253"/>
    </row>
    <row r="141" spans="1:9" ht="16.5">
      <c r="A141" s="252"/>
      <c r="B141" s="210"/>
      <c r="C141" s="342"/>
      <c r="D141" s="343"/>
      <c r="E141" s="343"/>
      <c r="F141" s="343"/>
      <c r="G141" s="253"/>
      <c r="H141" s="253"/>
      <c r="I141" s="253"/>
    </row>
    <row r="142" spans="1:9" ht="16.5">
      <c r="A142" s="252"/>
      <c r="B142" s="210"/>
      <c r="C142" s="342"/>
      <c r="D142" s="343"/>
      <c r="E142" s="343"/>
      <c r="F142" s="343"/>
      <c r="G142" s="253"/>
      <c r="H142" s="253"/>
      <c r="I142" s="253"/>
    </row>
    <row r="143" spans="1:9" ht="16.5">
      <c r="A143" s="252"/>
      <c r="B143" s="210"/>
      <c r="C143" s="342"/>
      <c r="D143" s="343"/>
      <c r="E143" s="343"/>
      <c r="F143" s="343"/>
      <c r="G143" s="253"/>
      <c r="H143" s="253"/>
      <c r="I143" s="253"/>
    </row>
    <row r="144" spans="1:9" ht="16.5">
      <c r="A144" s="252"/>
      <c r="B144" s="348"/>
      <c r="C144" s="342"/>
      <c r="D144" s="21"/>
      <c r="E144" s="343"/>
      <c r="F144" s="343"/>
      <c r="G144" s="253"/>
      <c r="H144" s="253"/>
      <c r="I144" s="253"/>
    </row>
    <row r="145" spans="1:9" ht="16.5">
      <c r="A145" s="252"/>
      <c r="B145" s="349"/>
      <c r="C145" s="342"/>
      <c r="D145" s="350"/>
      <c r="E145" s="343"/>
      <c r="F145" s="343"/>
      <c r="G145" s="253"/>
      <c r="H145" s="253"/>
      <c r="I145" s="253"/>
    </row>
    <row r="146" spans="1:9" ht="16.5">
      <c r="A146" s="252"/>
      <c r="B146" s="348"/>
      <c r="C146" s="342"/>
      <c r="D146" s="21"/>
      <c r="E146" s="343"/>
      <c r="F146" s="343"/>
      <c r="G146" s="253"/>
      <c r="H146" s="253"/>
      <c r="I146" s="253"/>
    </row>
    <row r="147" spans="1:9" ht="16.5">
      <c r="A147" s="252"/>
      <c r="B147" s="348"/>
      <c r="C147" s="342"/>
      <c r="D147" s="21"/>
      <c r="E147" s="343"/>
      <c r="F147" s="343"/>
      <c r="G147" s="253"/>
      <c r="H147" s="253"/>
      <c r="I147" s="253"/>
    </row>
    <row r="148" spans="1:9" ht="16.5">
      <c r="A148" s="252"/>
      <c r="B148" s="348"/>
      <c r="C148" s="342"/>
      <c r="D148" s="21"/>
      <c r="E148" s="343"/>
      <c r="F148" s="343"/>
      <c r="G148" s="253"/>
      <c r="H148" s="253"/>
      <c r="I148" s="253"/>
    </row>
    <row r="149" spans="1:9" ht="16.5">
      <c r="A149" s="252"/>
      <c r="B149" s="348"/>
      <c r="C149" s="342"/>
      <c r="D149" s="21"/>
      <c r="E149" s="343"/>
      <c r="F149" s="343"/>
      <c r="G149" s="253"/>
      <c r="H149" s="253"/>
      <c r="I149" s="253"/>
    </row>
    <row r="150" spans="1:9" ht="16.5">
      <c r="A150" s="252"/>
      <c r="B150" s="348"/>
      <c r="C150" s="342"/>
      <c r="D150" s="21"/>
      <c r="E150" s="343"/>
      <c r="F150" s="343"/>
      <c r="G150" s="253"/>
      <c r="H150" s="253"/>
      <c r="I150" s="253"/>
    </row>
    <row r="151" spans="1:9" ht="16.5">
      <c r="A151" s="252"/>
      <c r="B151" s="348"/>
      <c r="C151" s="342"/>
      <c r="D151" s="21"/>
      <c r="E151" s="343"/>
      <c r="F151" s="343"/>
      <c r="G151" s="253"/>
      <c r="H151" s="253"/>
      <c r="I151" s="253"/>
    </row>
    <row r="152" spans="1:9" ht="16.5">
      <c r="A152" s="252"/>
      <c r="B152" s="348"/>
      <c r="C152" s="342"/>
      <c r="D152" s="21"/>
      <c r="E152" s="343"/>
      <c r="F152" s="343"/>
      <c r="G152" s="253"/>
      <c r="H152" s="253"/>
      <c r="I152" s="253"/>
    </row>
    <row r="153" spans="1:9" ht="19.5">
      <c r="A153" s="252"/>
      <c r="B153" s="348"/>
      <c r="C153" s="25"/>
      <c r="D153" s="21"/>
      <c r="E153" s="343"/>
      <c r="F153" s="343"/>
      <c r="G153" s="253"/>
      <c r="H153" s="253"/>
      <c r="I153" s="253"/>
    </row>
    <row r="154" spans="1:9" ht="19.5">
      <c r="A154" s="252"/>
      <c r="B154" s="348"/>
      <c r="C154" s="25"/>
      <c r="D154" s="21"/>
      <c r="E154" s="343"/>
      <c r="F154" s="343"/>
      <c r="G154" s="253"/>
      <c r="H154" s="253"/>
      <c r="I154" s="253"/>
    </row>
    <row r="155" spans="1:9" ht="19.5">
      <c r="A155" s="252"/>
      <c r="B155" s="348"/>
      <c r="C155" s="25"/>
      <c r="D155" s="21"/>
      <c r="E155" s="343"/>
      <c r="F155" s="343"/>
      <c r="G155" s="253"/>
      <c r="H155" s="253"/>
      <c r="I155" s="253"/>
    </row>
    <row r="156" spans="1:9" ht="19.5">
      <c r="A156" s="252"/>
      <c r="B156" s="348"/>
      <c r="C156" s="25"/>
      <c r="D156" s="21"/>
      <c r="E156" s="343"/>
      <c r="F156" s="343"/>
      <c r="G156" s="253"/>
      <c r="H156" s="253"/>
      <c r="I156" s="253"/>
    </row>
    <row r="157" spans="1:9" ht="19.5">
      <c r="A157" s="252"/>
      <c r="B157" s="348"/>
      <c r="C157" s="25"/>
      <c r="D157" s="21"/>
      <c r="E157" s="343"/>
      <c r="F157" s="343"/>
      <c r="G157" s="253"/>
      <c r="H157" s="253"/>
      <c r="I157" s="253"/>
    </row>
    <row r="158" spans="1:9" ht="19.5">
      <c r="A158" s="252"/>
      <c r="B158" s="348"/>
      <c r="C158" s="25"/>
      <c r="D158" s="21"/>
      <c r="E158" s="343"/>
      <c r="F158" s="343"/>
      <c r="G158" s="253"/>
      <c r="H158" s="253"/>
      <c r="I158" s="253"/>
    </row>
    <row r="159" spans="1:9" ht="16.5">
      <c r="A159" s="252"/>
      <c r="B159" s="199"/>
      <c r="C159" s="252"/>
      <c r="D159" s="252"/>
      <c r="E159" s="252"/>
      <c r="F159" s="252"/>
      <c r="G159" s="253"/>
      <c r="H159" s="253"/>
      <c r="I159" s="253"/>
    </row>
    <row r="160" spans="1:9" ht="16.5">
      <c r="A160" s="252"/>
      <c r="B160" s="349"/>
      <c r="C160" s="342"/>
      <c r="D160" s="350"/>
      <c r="E160" s="343"/>
      <c r="F160" s="343"/>
      <c r="G160" s="253"/>
      <c r="H160" s="253"/>
      <c r="I160" s="253"/>
    </row>
    <row r="161" spans="1:9" ht="16.5">
      <c r="A161" s="252"/>
      <c r="B161" s="349"/>
      <c r="C161" s="342"/>
      <c r="D161" s="350"/>
      <c r="E161" s="343"/>
      <c r="F161" s="343"/>
      <c r="G161" s="253"/>
      <c r="H161" s="253"/>
      <c r="I161" s="253"/>
    </row>
    <row r="162" spans="1:9" ht="16.5">
      <c r="A162" s="252"/>
      <c r="B162" s="349"/>
      <c r="C162" s="342"/>
      <c r="D162" s="350"/>
      <c r="E162" s="343"/>
      <c r="F162" s="343"/>
      <c r="G162" s="253"/>
      <c r="H162" s="253"/>
      <c r="I162" s="253"/>
    </row>
    <row r="163" spans="1:9" ht="16.5">
      <c r="A163" s="252"/>
      <c r="B163" s="349"/>
      <c r="C163" s="342"/>
      <c r="D163" s="350"/>
      <c r="E163" s="343"/>
      <c r="F163" s="343"/>
      <c r="G163" s="253"/>
      <c r="H163" s="253"/>
      <c r="I163" s="253"/>
    </row>
    <row r="164" spans="1:9" ht="16.5">
      <c r="A164" s="252"/>
      <c r="B164" s="349"/>
      <c r="C164" s="342"/>
      <c r="D164" s="350"/>
      <c r="E164" s="343"/>
      <c r="F164" s="343"/>
      <c r="G164" s="253"/>
      <c r="H164" s="253"/>
      <c r="I164" s="253"/>
    </row>
    <row r="165" spans="1:9" ht="16.5">
      <c r="A165" s="252"/>
      <c r="B165" s="349"/>
      <c r="C165" s="342"/>
      <c r="D165" s="350"/>
      <c r="E165" s="343"/>
      <c r="F165" s="343"/>
      <c r="G165" s="253"/>
      <c r="H165" s="253"/>
      <c r="I165" s="253"/>
    </row>
    <row r="166" spans="1:9" ht="16.5">
      <c r="A166" s="252"/>
      <c r="B166" s="349"/>
      <c r="C166" s="342"/>
      <c r="D166" s="350"/>
      <c r="E166" s="343"/>
      <c r="F166" s="343"/>
      <c r="G166" s="253"/>
      <c r="H166" s="253"/>
      <c r="I166" s="253"/>
    </row>
    <row r="167" spans="1:9" ht="16.5">
      <c r="A167" s="252"/>
      <c r="B167" s="349"/>
      <c r="C167" s="342"/>
      <c r="D167" s="350"/>
      <c r="E167" s="343"/>
      <c r="F167" s="343"/>
      <c r="G167" s="253"/>
      <c r="H167" s="253"/>
      <c r="I167" s="253"/>
    </row>
    <row r="168" spans="1:9" ht="16.5">
      <c r="A168" s="252"/>
      <c r="B168" s="349"/>
      <c r="C168" s="342"/>
      <c r="D168" s="350"/>
      <c r="E168" s="343"/>
      <c r="F168" s="343"/>
      <c r="G168" s="253"/>
      <c r="H168" s="253"/>
      <c r="I168" s="253"/>
    </row>
    <row r="169" spans="1:9" ht="16.5">
      <c r="A169" s="252"/>
      <c r="B169" s="349"/>
      <c r="C169" s="342"/>
      <c r="D169" s="350"/>
      <c r="E169" s="343"/>
      <c r="F169" s="343"/>
      <c r="G169" s="253"/>
      <c r="H169" s="253"/>
      <c r="I169" s="253"/>
    </row>
    <row r="170" spans="1:9" ht="16.5">
      <c r="A170" s="252"/>
      <c r="B170" s="349"/>
      <c r="C170" s="342"/>
      <c r="D170" s="350"/>
      <c r="E170" s="343"/>
      <c r="F170" s="343"/>
      <c r="G170" s="253"/>
      <c r="H170" s="253"/>
      <c r="I170" s="253"/>
    </row>
    <row r="171" spans="1:9" ht="16.5">
      <c r="A171" s="252"/>
      <c r="B171" s="349"/>
      <c r="C171" s="342"/>
      <c r="D171" s="350"/>
      <c r="E171" s="343"/>
      <c r="F171" s="343"/>
      <c r="G171" s="253"/>
      <c r="H171" s="253"/>
      <c r="I171" s="253"/>
    </row>
    <row r="172" spans="1:9" ht="16.5">
      <c r="A172" s="252"/>
      <c r="B172" s="349"/>
      <c r="C172" s="342"/>
      <c r="D172" s="350"/>
      <c r="E172" s="343"/>
      <c r="F172" s="343"/>
      <c r="G172" s="253"/>
      <c r="H172" s="253"/>
      <c r="I172" s="253"/>
    </row>
    <row r="173" spans="1:9" ht="16.5">
      <c r="A173" s="252"/>
      <c r="B173" s="210"/>
      <c r="C173" s="342"/>
      <c r="D173" s="343"/>
      <c r="E173" s="343"/>
      <c r="F173" s="343"/>
      <c r="G173" s="253"/>
      <c r="H173" s="253"/>
      <c r="I173" s="253"/>
    </row>
    <row r="174" spans="1:9" ht="16.5">
      <c r="A174" s="252"/>
      <c r="B174" s="210"/>
      <c r="C174" s="342"/>
      <c r="D174" s="343"/>
      <c r="E174" s="343"/>
      <c r="F174" s="343"/>
      <c r="G174" s="253"/>
      <c r="H174" s="253"/>
      <c r="I174" s="253"/>
    </row>
    <row r="175" spans="1:9" ht="16.5">
      <c r="A175" s="252"/>
      <c r="B175" s="349"/>
      <c r="C175" s="342"/>
      <c r="D175" s="350"/>
      <c r="E175" s="343"/>
      <c r="F175" s="343"/>
      <c r="G175" s="253"/>
      <c r="H175" s="253"/>
      <c r="I175" s="253"/>
    </row>
    <row r="176" spans="1:9" ht="16.5">
      <c r="A176" s="252"/>
      <c r="B176" s="349"/>
      <c r="C176" s="342"/>
      <c r="D176" s="350"/>
      <c r="E176" s="343"/>
      <c r="F176" s="343"/>
      <c r="G176" s="253"/>
      <c r="H176" s="253"/>
      <c r="I176" s="253"/>
    </row>
    <row r="177" spans="1:9" ht="16.5">
      <c r="A177" s="252"/>
      <c r="B177" s="349"/>
      <c r="C177" s="342"/>
      <c r="D177" s="350"/>
      <c r="E177" s="343"/>
      <c r="F177" s="343"/>
      <c r="G177" s="253"/>
      <c r="H177" s="253"/>
      <c r="I177" s="253"/>
    </row>
    <row r="178" spans="1:9" ht="16.5">
      <c r="A178" s="252"/>
      <c r="B178" s="349"/>
      <c r="C178" s="342"/>
      <c r="D178" s="350"/>
      <c r="E178" s="343"/>
      <c r="F178" s="343"/>
      <c r="G178" s="253"/>
      <c r="H178" s="253"/>
      <c r="I178" s="253"/>
    </row>
    <row r="179" spans="1:9" ht="16.5">
      <c r="A179" s="252"/>
      <c r="B179" s="349"/>
      <c r="C179" s="342"/>
      <c r="D179" s="350"/>
      <c r="E179" s="343"/>
      <c r="F179" s="343"/>
      <c r="G179" s="253"/>
      <c r="H179" s="253"/>
      <c r="I179" s="253"/>
    </row>
    <row r="180" spans="1:9" ht="16.5">
      <c r="A180" s="252"/>
      <c r="B180" s="349"/>
      <c r="C180" s="342"/>
      <c r="D180" s="350"/>
      <c r="E180" s="343"/>
      <c r="F180" s="343"/>
      <c r="G180" s="253"/>
      <c r="H180" s="253"/>
      <c r="I180" s="253"/>
    </row>
    <row r="181" spans="1:9" ht="16.5">
      <c r="A181" s="252"/>
      <c r="B181" s="349"/>
      <c r="C181" s="342"/>
      <c r="D181" s="350"/>
      <c r="E181" s="343"/>
      <c r="F181" s="343"/>
      <c r="G181" s="253"/>
      <c r="H181" s="253"/>
      <c r="I181" s="253"/>
    </row>
    <row r="182" spans="1:9" ht="16.5">
      <c r="A182" s="252"/>
      <c r="B182" s="349"/>
      <c r="C182" s="342"/>
      <c r="D182" s="350"/>
      <c r="E182" s="343"/>
      <c r="F182" s="343"/>
      <c r="G182" s="253"/>
      <c r="H182" s="253"/>
      <c r="I182" s="253"/>
    </row>
    <row r="183" spans="1:9" ht="19.5">
      <c r="A183" s="252"/>
      <c r="B183" s="349"/>
      <c r="C183" s="351"/>
      <c r="D183" s="350"/>
      <c r="E183" s="343"/>
      <c r="F183" s="343"/>
      <c r="G183" s="253"/>
      <c r="H183" s="253"/>
      <c r="I183" s="253"/>
    </row>
    <row r="184" spans="1:9" ht="16.5">
      <c r="A184" s="252"/>
      <c r="B184" s="199"/>
      <c r="C184" s="252"/>
      <c r="D184" s="252"/>
      <c r="E184" s="252"/>
      <c r="F184" s="252"/>
      <c r="G184" s="253"/>
      <c r="H184" s="253"/>
      <c r="I184" s="253"/>
    </row>
    <row r="185" spans="1:9" ht="19.5">
      <c r="A185" s="252"/>
      <c r="B185" s="343"/>
      <c r="C185" s="342"/>
      <c r="D185" s="343"/>
      <c r="E185" s="343"/>
      <c r="F185" s="343"/>
      <c r="G185" s="352"/>
      <c r="H185" s="253"/>
      <c r="I185" s="253"/>
    </row>
    <row r="186" spans="1:9" ht="16.5">
      <c r="A186" s="252"/>
      <c r="B186" s="343"/>
      <c r="C186" s="342"/>
      <c r="D186" s="343"/>
      <c r="E186" s="343"/>
      <c r="F186" s="343"/>
      <c r="G186" s="344"/>
      <c r="H186" s="253"/>
      <c r="I186" s="253"/>
    </row>
    <row r="187" spans="1:9" ht="19.5">
      <c r="A187" s="252"/>
      <c r="B187" s="343"/>
      <c r="C187" s="342"/>
      <c r="D187" s="343"/>
      <c r="E187" s="343"/>
      <c r="F187" s="343"/>
      <c r="G187" s="352"/>
      <c r="H187" s="253"/>
      <c r="I187" s="253"/>
    </row>
    <row r="188" spans="1:9" ht="19.5">
      <c r="A188" s="252"/>
      <c r="B188" s="343"/>
      <c r="C188" s="342"/>
      <c r="D188" s="343"/>
      <c r="E188" s="343"/>
      <c r="F188" s="343"/>
      <c r="G188" s="344"/>
      <c r="H188" s="352"/>
      <c r="I188" s="253"/>
    </row>
    <row r="189" spans="1:9" ht="16.5">
      <c r="A189" s="252"/>
      <c r="B189" s="199"/>
      <c r="C189" s="252"/>
      <c r="D189" s="252"/>
      <c r="E189" s="252"/>
      <c r="F189" s="252"/>
      <c r="G189" s="253"/>
      <c r="H189" s="253"/>
      <c r="I189" s="253"/>
    </row>
    <row r="190" spans="1:9" ht="16.5">
      <c r="A190" s="252"/>
      <c r="B190" s="199"/>
      <c r="C190" s="252"/>
      <c r="D190" s="252"/>
      <c r="E190" s="252"/>
      <c r="F190" s="252"/>
      <c r="G190" s="253"/>
      <c r="H190" s="253"/>
      <c r="I190" s="253"/>
    </row>
    <row r="191" spans="1:9" ht="16.5">
      <c r="A191" s="252"/>
      <c r="B191" s="199"/>
      <c r="C191" s="252"/>
      <c r="D191" s="252"/>
      <c r="E191" s="252"/>
      <c r="F191" s="252"/>
      <c r="G191" s="253"/>
      <c r="H191" s="253"/>
      <c r="I191" s="253"/>
    </row>
    <row r="192" spans="1:9" ht="16.5">
      <c r="A192" s="252"/>
      <c r="B192" s="199"/>
      <c r="C192" s="252"/>
      <c r="D192" s="252"/>
      <c r="E192" s="252"/>
      <c r="F192" s="252"/>
      <c r="G192" s="253"/>
      <c r="H192" s="253"/>
      <c r="I192" s="253"/>
    </row>
    <row r="193" spans="1:9" ht="16.5">
      <c r="A193" s="252"/>
      <c r="B193" s="199"/>
      <c r="C193" s="252"/>
      <c r="D193" s="252"/>
      <c r="E193" s="252"/>
      <c r="F193" s="252"/>
      <c r="G193" s="253"/>
      <c r="H193" s="253"/>
      <c r="I193" s="253"/>
    </row>
    <row r="194" spans="1:9" ht="16.5">
      <c r="A194" s="252"/>
      <c r="B194" s="199"/>
      <c r="C194" s="252"/>
      <c r="D194" s="252"/>
      <c r="E194" s="252"/>
      <c r="F194" s="252"/>
      <c r="G194" s="253"/>
      <c r="H194" s="253"/>
      <c r="I194" s="253"/>
    </row>
    <row r="195" spans="1:9" ht="16.5">
      <c r="A195" s="252"/>
      <c r="B195" s="199"/>
      <c r="C195" s="252"/>
      <c r="D195" s="252"/>
      <c r="E195" s="252"/>
      <c r="F195" s="252"/>
      <c r="G195" s="253"/>
      <c r="H195" s="253"/>
      <c r="I195" s="253"/>
    </row>
    <row r="196" spans="1:9" ht="16.5">
      <c r="A196" s="252"/>
      <c r="B196" s="199"/>
      <c r="C196" s="252"/>
      <c r="D196" s="252"/>
      <c r="E196" s="252"/>
      <c r="F196" s="252"/>
      <c r="G196" s="253"/>
      <c r="H196" s="253"/>
      <c r="I196" s="253"/>
    </row>
    <row r="197" spans="1:9" ht="16.5">
      <c r="A197" s="252"/>
      <c r="B197" s="199"/>
      <c r="C197" s="252"/>
      <c r="D197" s="252"/>
      <c r="E197" s="252"/>
      <c r="F197" s="252"/>
      <c r="G197" s="253"/>
      <c r="H197" s="253"/>
      <c r="I197" s="253"/>
    </row>
    <row r="198" spans="1:9" ht="16.5">
      <c r="A198" s="252"/>
      <c r="B198" s="199"/>
      <c r="C198" s="252"/>
      <c r="D198" s="252"/>
      <c r="E198" s="252"/>
      <c r="F198" s="252"/>
      <c r="G198" s="253"/>
      <c r="H198" s="253"/>
      <c r="I198" s="253"/>
    </row>
    <row r="199" spans="1:9" ht="16.5">
      <c r="A199" s="252"/>
      <c r="B199" s="199"/>
      <c r="C199" s="252"/>
      <c r="D199" s="252"/>
      <c r="E199" s="252"/>
      <c r="F199" s="252"/>
      <c r="G199" s="253"/>
      <c r="H199" s="253"/>
      <c r="I199" s="253"/>
    </row>
    <row r="200" spans="1:9" ht="16.5">
      <c r="A200" s="252"/>
      <c r="B200" s="199"/>
      <c r="C200" s="252"/>
      <c r="D200" s="252"/>
      <c r="E200" s="252"/>
      <c r="F200" s="252"/>
      <c r="G200" s="253"/>
      <c r="H200" s="253"/>
      <c r="I200" s="253"/>
    </row>
    <row r="201" spans="1:9" ht="16.5">
      <c r="A201" s="252"/>
      <c r="B201" s="199"/>
      <c r="C201" s="252"/>
      <c r="D201" s="252"/>
      <c r="E201" s="252"/>
      <c r="F201" s="252"/>
      <c r="G201" s="253"/>
      <c r="H201" s="253"/>
      <c r="I201" s="253"/>
    </row>
    <row r="202" spans="1:9" ht="16.5">
      <c r="A202" s="252"/>
      <c r="B202" s="199"/>
      <c r="C202" s="252"/>
      <c r="D202" s="252"/>
      <c r="E202" s="252"/>
      <c r="F202" s="252"/>
      <c r="G202" s="253"/>
      <c r="H202" s="253"/>
      <c r="I202" s="253"/>
    </row>
    <row r="203" spans="1:9" ht="16.5">
      <c r="A203" s="252"/>
      <c r="B203" s="199"/>
      <c r="C203" s="252"/>
      <c r="D203" s="252"/>
      <c r="E203" s="252"/>
      <c r="F203" s="252"/>
      <c r="G203" s="253"/>
      <c r="H203" s="253"/>
      <c r="I203" s="253"/>
    </row>
    <row r="204" spans="1:9" ht="16.5">
      <c r="A204" s="252"/>
      <c r="B204" s="199"/>
      <c r="C204" s="252"/>
      <c r="D204" s="252"/>
      <c r="E204" s="252"/>
      <c r="F204" s="252"/>
      <c r="G204" s="253"/>
      <c r="H204" s="253"/>
      <c r="I204" s="253"/>
    </row>
    <row r="205" spans="1:9" ht="16.5">
      <c r="A205" s="252"/>
      <c r="B205" s="199"/>
      <c r="C205" s="252"/>
      <c r="D205" s="252"/>
      <c r="E205" s="252"/>
      <c r="F205" s="252"/>
      <c r="G205" s="253"/>
      <c r="H205" s="253"/>
      <c r="I205" s="253"/>
    </row>
    <row r="206" spans="1:9" ht="16.5">
      <c r="A206" s="252"/>
      <c r="B206" s="199"/>
      <c r="C206" s="252"/>
      <c r="D206" s="252"/>
      <c r="E206" s="252"/>
      <c r="F206" s="252"/>
      <c r="G206" s="253"/>
      <c r="H206" s="253"/>
      <c r="I206" s="253"/>
    </row>
    <row r="207" spans="1:9" ht="16.5">
      <c r="A207" s="252"/>
      <c r="B207" s="199"/>
      <c r="C207" s="252"/>
      <c r="D207" s="252"/>
      <c r="E207" s="252"/>
      <c r="F207" s="252"/>
      <c r="G207" s="253"/>
      <c r="H207" s="253"/>
      <c r="I207" s="253"/>
    </row>
    <row r="208" spans="1:9" ht="16.5">
      <c r="A208" s="252"/>
      <c r="B208" s="199"/>
      <c r="C208" s="252"/>
      <c r="D208" s="252"/>
      <c r="E208" s="252"/>
      <c r="F208" s="252"/>
      <c r="G208" s="253"/>
      <c r="H208" s="253"/>
      <c r="I208" s="253"/>
    </row>
    <row r="209" spans="1:9" ht="16.5">
      <c r="A209" s="252"/>
      <c r="B209" s="199"/>
      <c r="C209" s="252"/>
      <c r="D209" s="252"/>
      <c r="E209" s="252"/>
      <c r="F209" s="252"/>
      <c r="G209" s="253"/>
      <c r="H209" s="253"/>
      <c r="I209" s="253"/>
    </row>
    <row r="210" spans="1:9" ht="16.5">
      <c r="A210" s="252"/>
      <c r="B210" s="199"/>
      <c r="C210" s="252"/>
      <c r="D210" s="252"/>
      <c r="E210" s="252"/>
      <c r="F210" s="252"/>
      <c r="G210" s="253"/>
      <c r="H210" s="253"/>
      <c r="I210" s="253"/>
    </row>
    <row r="211" spans="1:9" ht="16.5">
      <c r="A211" s="252"/>
      <c r="B211" s="199"/>
      <c r="C211" s="252"/>
      <c r="D211" s="252"/>
      <c r="E211" s="252"/>
      <c r="F211" s="252"/>
      <c r="G211" s="253"/>
      <c r="H211" s="253"/>
      <c r="I211" s="253"/>
    </row>
    <row r="212" spans="1:9" ht="16.5">
      <c r="A212" s="252"/>
      <c r="B212" s="199"/>
      <c r="C212" s="252"/>
      <c r="D212" s="252"/>
      <c r="E212" s="252"/>
      <c r="F212" s="252"/>
      <c r="G212" s="253"/>
      <c r="H212" s="253"/>
      <c r="I212" s="253"/>
    </row>
    <row r="213" spans="1:9" ht="16.5">
      <c r="A213" s="252"/>
      <c r="B213" s="199"/>
      <c r="C213" s="252"/>
      <c r="D213" s="252"/>
      <c r="E213" s="252"/>
      <c r="F213" s="252"/>
      <c r="G213" s="253"/>
      <c r="H213" s="253"/>
      <c r="I213" s="253"/>
    </row>
    <row r="214" spans="1:9" ht="16.5">
      <c r="A214" s="252"/>
      <c r="B214" s="199"/>
      <c r="C214" s="252"/>
      <c r="D214" s="252"/>
      <c r="E214" s="252"/>
      <c r="F214" s="252"/>
      <c r="G214" s="253"/>
      <c r="H214" s="253"/>
      <c r="I214" s="253"/>
    </row>
    <row r="215" spans="1:9" ht="16.5">
      <c r="A215" s="252"/>
      <c r="B215" s="199"/>
      <c r="C215" s="252"/>
      <c r="D215" s="252"/>
      <c r="E215" s="252"/>
      <c r="F215" s="252"/>
      <c r="G215" s="253"/>
      <c r="H215" s="253"/>
      <c r="I215" s="253"/>
    </row>
    <row r="216" spans="1:9" ht="16.5">
      <c r="A216" s="252"/>
      <c r="B216" s="199"/>
      <c r="C216" s="252"/>
      <c r="D216" s="252"/>
      <c r="E216" s="252"/>
      <c r="F216" s="252"/>
      <c r="G216" s="253"/>
      <c r="H216" s="253"/>
      <c r="I216" s="253"/>
    </row>
    <row r="217" spans="1:9" ht="16.5">
      <c r="A217" s="252"/>
      <c r="B217" s="199"/>
      <c r="C217" s="252"/>
      <c r="D217" s="252"/>
      <c r="E217" s="252"/>
      <c r="F217" s="252"/>
      <c r="G217" s="253"/>
      <c r="H217" s="253"/>
      <c r="I217" s="253"/>
    </row>
    <row r="218" spans="1:9" ht="16.5">
      <c r="A218" s="252"/>
      <c r="B218" s="199"/>
      <c r="C218" s="252"/>
      <c r="D218" s="252"/>
      <c r="E218" s="252"/>
      <c r="F218" s="252"/>
      <c r="G218" s="253"/>
      <c r="H218" s="253"/>
      <c r="I218" s="253"/>
    </row>
    <row r="219" spans="1:9" ht="16.5">
      <c r="A219" s="252"/>
      <c r="B219" s="199"/>
      <c r="C219" s="252"/>
      <c r="D219" s="252"/>
      <c r="E219" s="252"/>
      <c r="F219" s="252"/>
      <c r="G219" s="253"/>
      <c r="H219" s="253"/>
      <c r="I219" s="253"/>
    </row>
    <row r="220" spans="1:9" ht="16.5">
      <c r="A220" s="252"/>
      <c r="B220" s="199"/>
      <c r="C220" s="252"/>
      <c r="D220" s="252"/>
      <c r="E220" s="252"/>
      <c r="F220" s="252"/>
      <c r="G220" s="253"/>
      <c r="H220" s="253"/>
      <c r="I220" s="253"/>
    </row>
    <row r="221" spans="1:9" ht="16.5">
      <c r="A221" s="252"/>
      <c r="B221" s="199"/>
      <c r="C221" s="252"/>
      <c r="D221" s="252"/>
      <c r="E221" s="252"/>
      <c r="F221" s="252"/>
      <c r="G221" s="253"/>
      <c r="H221" s="253"/>
      <c r="I221" s="253"/>
    </row>
    <row r="222" spans="1:9" ht="16.5">
      <c r="A222" s="252"/>
      <c r="B222" s="199"/>
      <c r="C222" s="252"/>
      <c r="D222" s="252"/>
      <c r="E222" s="252"/>
      <c r="F222" s="252"/>
      <c r="G222" s="253"/>
      <c r="H222" s="253"/>
      <c r="I222" s="253"/>
    </row>
    <row r="223" spans="1:9" ht="16.5">
      <c r="A223" s="252"/>
      <c r="B223" s="199"/>
      <c r="C223" s="252"/>
      <c r="D223" s="252"/>
      <c r="E223" s="252"/>
      <c r="F223" s="252"/>
      <c r="G223" s="253"/>
      <c r="H223" s="253"/>
      <c r="I223" s="253"/>
    </row>
    <row r="224" spans="1:9" ht="16.5">
      <c r="A224" s="252"/>
      <c r="B224" s="199"/>
      <c r="C224" s="252"/>
      <c r="D224" s="252"/>
      <c r="E224" s="252"/>
      <c r="F224" s="252"/>
      <c r="G224" s="253"/>
      <c r="H224" s="253"/>
      <c r="I224" s="253"/>
    </row>
    <row r="225" spans="1:9" ht="16.5">
      <c r="A225" s="252"/>
      <c r="B225" s="199"/>
      <c r="C225" s="252"/>
      <c r="D225" s="252"/>
      <c r="E225" s="252"/>
      <c r="F225" s="252"/>
      <c r="G225" s="253"/>
      <c r="H225" s="253"/>
      <c r="I225" s="253"/>
    </row>
    <row r="226" spans="1:9" ht="16.5">
      <c r="A226" s="252"/>
      <c r="B226" s="199"/>
      <c r="C226" s="252"/>
      <c r="D226" s="252"/>
      <c r="E226" s="252"/>
      <c r="F226" s="252"/>
      <c r="G226" s="253"/>
      <c r="H226" s="253"/>
      <c r="I226" s="253"/>
    </row>
    <row r="227" spans="1:9" ht="16.5">
      <c r="A227" s="252"/>
      <c r="B227" s="199"/>
      <c r="C227" s="252"/>
      <c r="D227" s="252"/>
      <c r="E227" s="252"/>
      <c r="F227" s="252"/>
      <c r="G227" s="253"/>
      <c r="H227" s="253"/>
      <c r="I227" s="253"/>
    </row>
    <row r="228" spans="1:9" ht="16.5">
      <c r="A228" s="252"/>
      <c r="B228" s="199"/>
      <c r="C228" s="252"/>
      <c r="D228" s="252"/>
      <c r="E228" s="252"/>
      <c r="F228" s="252"/>
      <c r="G228" s="253"/>
      <c r="H228" s="253"/>
      <c r="I228" s="253"/>
    </row>
    <row r="229" spans="1:9" ht="16.5">
      <c r="A229" s="252"/>
      <c r="B229" s="199"/>
      <c r="C229" s="252"/>
      <c r="D229" s="252"/>
      <c r="E229" s="252"/>
      <c r="F229" s="252"/>
      <c r="G229" s="253"/>
      <c r="H229" s="253"/>
      <c r="I229" s="253"/>
    </row>
    <row r="230" spans="1:9" ht="16.5">
      <c r="A230" s="252"/>
      <c r="B230" s="199"/>
      <c r="C230" s="252"/>
      <c r="D230" s="252"/>
      <c r="E230" s="252"/>
      <c r="F230" s="252"/>
      <c r="G230" s="253"/>
      <c r="H230" s="253"/>
      <c r="I230" s="253"/>
    </row>
    <row r="231" spans="1:9" ht="16.5">
      <c r="A231" s="252"/>
      <c r="B231" s="199"/>
      <c r="C231" s="252"/>
      <c r="D231" s="252"/>
      <c r="E231" s="252"/>
      <c r="F231" s="252"/>
      <c r="G231" s="253"/>
      <c r="H231" s="253"/>
      <c r="I231" s="253"/>
    </row>
    <row r="232" spans="1:9" ht="16.5">
      <c r="A232" s="252"/>
      <c r="B232" s="199"/>
      <c r="C232" s="252"/>
      <c r="D232" s="252"/>
      <c r="E232" s="252"/>
      <c r="F232" s="252"/>
      <c r="G232" s="253"/>
      <c r="H232" s="253"/>
      <c r="I232" s="253"/>
    </row>
    <row r="233" spans="1:9" ht="16.5">
      <c r="A233" s="252"/>
      <c r="B233" s="199"/>
      <c r="C233" s="252"/>
      <c r="D233" s="252"/>
      <c r="E233" s="252"/>
      <c r="F233" s="252"/>
      <c r="G233" s="253"/>
      <c r="H233" s="253"/>
      <c r="I233" s="253"/>
    </row>
    <row r="234" spans="1:9" ht="16.5">
      <c r="A234" s="252"/>
      <c r="B234" s="199"/>
      <c r="C234" s="252"/>
      <c r="D234" s="252"/>
      <c r="E234" s="252"/>
      <c r="F234" s="252"/>
      <c r="G234" s="253"/>
      <c r="H234" s="253"/>
      <c r="I234" s="253"/>
    </row>
    <row r="235" spans="1:9" ht="16.5">
      <c r="A235" s="252"/>
      <c r="B235" s="199"/>
      <c r="C235" s="252"/>
      <c r="D235" s="252"/>
      <c r="E235" s="252"/>
      <c r="F235" s="252"/>
      <c r="G235" s="253"/>
      <c r="H235" s="253"/>
      <c r="I235" s="253"/>
    </row>
    <row r="236" spans="1:9" ht="16.5">
      <c r="A236" s="252"/>
      <c r="B236" s="199"/>
      <c r="C236" s="252"/>
      <c r="D236" s="252"/>
      <c r="E236" s="252"/>
      <c r="F236" s="252"/>
      <c r="G236" s="253"/>
      <c r="H236" s="253"/>
      <c r="I236" s="253"/>
    </row>
    <row r="237" spans="1:9" ht="16.5">
      <c r="A237" s="252"/>
      <c r="B237" s="199"/>
      <c r="C237" s="252"/>
      <c r="D237" s="252"/>
      <c r="E237" s="252"/>
      <c r="F237" s="252"/>
      <c r="G237" s="253"/>
      <c r="H237" s="253"/>
      <c r="I237" s="253"/>
    </row>
    <row r="238" spans="1:9" ht="16.5">
      <c r="A238" s="252"/>
      <c r="B238" s="199"/>
      <c r="C238" s="252"/>
      <c r="D238" s="252"/>
      <c r="E238" s="252"/>
      <c r="F238" s="252"/>
      <c r="G238" s="253"/>
      <c r="H238" s="253"/>
      <c r="I238" s="253"/>
    </row>
    <row r="239" spans="1:9" ht="16.5">
      <c r="A239" s="252"/>
      <c r="B239" s="199"/>
      <c r="C239" s="252"/>
      <c r="D239" s="252"/>
      <c r="E239" s="252"/>
      <c r="F239" s="252"/>
      <c r="G239" s="253"/>
      <c r="H239" s="253"/>
      <c r="I239" s="253"/>
    </row>
    <row r="240" spans="1:9" ht="16.5">
      <c r="A240" s="252"/>
      <c r="B240" s="199"/>
      <c r="C240" s="252"/>
      <c r="D240" s="252"/>
      <c r="E240" s="252"/>
      <c r="F240" s="252"/>
      <c r="G240" s="253"/>
      <c r="H240" s="253"/>
      <c r="I240" s="253"/>
    </row>
    <row r="241" spans="1:9" ht="16.5">
      <c r="A241" s="252"/>
      <c r="B241" s="199"/>
      <c r="C241" s="252"/>
      <c r="D241" s="252"/>
      <c r="E241" s="252"/>
      <c r="F241" s="252"/>
      <c r="G241" s="253"/>
      <c r="H241" s="253"/>
      <c r="I241" s="253"/>
    </row>
    <row r="242" spans="1:9" ht="16.5">
      <c r="A242" s="252"/>
      <c r="B242" s="199"/>
      <c r="C242" s="252"/>
      <c r="D242" s="252"/>
      <c r="E242" s="252"/>
      <c r="F242" s="252"/>
      <c r="G242" s="253"/>
      <c r="H242" s="253"/>
      <c r="I242" s="253"/>
    </row>
    <row r="243" spans="1:9" ht="16.5">
      <c r="A243" s="252"/>
      <c r="B243" s="199"/>
      <c r="C243" s="252"/>
      <c r="D243" s="252"/>
      <c r="E243" s="252"/>
      <c r="F243" s="252"/>
      <c r="G243" s="253"/>
      <c r="H243" s="253"/>
      <c r="I243" s="253"/>
    </row>
    <row r="244" spans="1:9" ht="16.5">
      <c r="A244" s="252"/>
      <c r="B244" s="199"/>
      <c r="C244" s="252"/>
      <c r="D244" s="252"/>
      <c r="E244" s="252"/>
      <c r="F244" s="252"/>
      <c r="G244" s="253"/>
      <c r="H244" s="253"/>
      <c r="I244" s="253"/>
    </row>
    <row r="245" spans="1:9" ht="16.5">
      <c r="A245" s="252"/>
      <c r="B245" s="199"/>
      <c r="C245" s="252"/>
      <c r="D245" s="252"/>
      <c r="E245" s="252"/>
      <c r="F245" s="252"/>
      <c r="G245" s="253"/>
      <c r="H245" s="253"/>
      <c r="I245" s="253"/>
    </row>
    <row r="246" spans="1:9" ht="16.5">
      <c r="A246" s="252"/>
      <c r="B246" s="199"/>
      <c r="C246" s="252"/>
      <c r="D246" s="252"/>
      <c r="E246" s="252"/>
      <c r="F246" s="252"/>
      <c r="G246" s="253"/>
      <c r="H246" s="253"/>
      <c r="I246" s="253"/>
    </row>
    <row r="247" spans="1:9" ht="16.5">
      <c r="A247" s="252"/>
      <c r="B247" s="199"/>
      <c r="C247" s="252"/>
      <c r="D247" s="252"/>
      <c r="E247" s="252"/>
      <c r="F247" s="252"/>
      <c r="G247" s="253"/>
      <c r="H247" s="253"/>
      <c r="I247" s="253"/>
    </row>
    <row r="248" spans="1:9" ht="16.5">
      <c r="A248" s="252"/>
      <c r="B248" s="199"/>
      <c r="C248" s="252"/>
      <c r="D248" s="252"/>
      <c r="E248" s="252"/>
      <c r="F248" s="252"/>
      <c r="G248" s="253"/>
      <c r="H248" s="253"/>
      <c r="I248" s="253"/>
    </row>
    <row r="249" spans="1:9" ht="16.5">
      <c r="A249" s="252"/>
      <c r="B249" s="199"/>
      <c r="C249" s="252"/>
      <c r="D249" s="252"/>
      <c r="E249" s="252"/>
      <c r="F249" s="252"/>
      <c r="G249" s="253"/>
      <c r="H249" s="253"/>
      <c r="I249" s="253"/>
    </row>
    <row r="250" spans="1:9" ht="16.5">
      <c r="A250" s="252"/>
      <c r="B250" s="199"/>
      <c r="C250" s="252"/>
      <c r="D250" s="252"/>
      <c r="E250" s="252"/>
      <c r="F250" s="252"/>
      <c r="G250" s="253"/>
      <c r="H250" s="253"/>
      <c r="I250" s="253"/>
    </row>
    <row r="251" spans="1:9" ht="16.5">
      <c r="A251" s="252"/>
      <c r="B251" s="199"/>
      <c r="C251" s="252"/>
      <c r="D251" s="252"/>
      <c r="E251" s="252"/>
      <c r="F251" s="252"/>
      <c r="G251" s="253"/>
      <c r="H251" s="253"/>
      <c r="I251" s="253"/>
    </row>
    <row r="252" spans="1:9" ht="16.5">
      <c r="A252" s="252"/>
      <c r="B252" s="199"/>
      <c r="C252" s="252"/>
      <c r="D252" s="252"/>
      <c r="E252" s="252"/>
      <c r="F252" s="252"/>
      <c r="G252" s="253"/>
      <c r="H252" s="253"/>
      <c r="I252" s="253"/>
    </row>
    <row r="253" spans="1:9" ht="16.5">
      <c r="A253" s="252"/>
      <c r="B253" s="199"/>
      <c r="C253" s="252"/>
      <c r="D253" s="252"/>
      <c r="E253" s="252"/>
      <c r="F253" s="252"/>
      <c r="G253" s="253"/>
      <c r="H253" s="253"/>
      <c r="I253" s="253"/>
    </row>
    <row r="254" spans="1:9" ht="16.5">
      <c r="A254" s="252"/>
      <c r="B254" s="199"/>
      <c r="C254" s="252"/>
      <c r="D254" s="252"/>
      <c r="E254" s="252"/>
      <c r="F254" s="252"/>
      <c r="G254" s="253"/>
      <c r="H254" s="253"/>
      <c r="I254" s="253"/>
    </row>
    <row r="255" spans="1:9" ht="16.5">
      <c r="A255" s="252"/>
      <c r="B255" s="199"/>
      <c r="C255" s="252"/>
      <c r="D255" s="252"/>
      <c r="E255" s="252"/>
      <c r="F255" s="252"/>
      <c r="G255" s="253"/>
      <c r="H255" s="253"/>
      <c r="I255" s="253"/>
    </row>
    <row r="256" spans="1:9" ht="16.5">
      <c r="A256" s="252"/>
      <c r="B256" s="199"/>
      <c r="C256" s="252"/>
      <c r="D256" s="252"/>
      <c r="E256" s="252"/>
      <c r="F256" s="252"/>
      <c r="G256" s="253"/>
      <c r="H256" s="253"/>
      <c r="I256" s="253"/>
    </row>
    <row r="257" spans="1:9" ht="16.5">
      <c r="A257" s="252"/>
      <c r="B257" s="199"/>
      <c r="C257" s="252"/>
      <c r="D257" s="252"/>
      <c r="E257" s="252"/>
      <c r="F257" s="252"/>
      <c r="G257" s="253"/>
      <c r="H257" s="253"/>
      <c r="I257" s="253"/>
    </row>
    <row r="258" spans="1:9" ht="16.5">
      <c r="A258" s="252"/>
      <c r="B258" s="199"/>
      <c r="C258" s="252"/>
      <c r="D258" s="252"/>
      <c r="E258" s="252"/>
      <c r="F258" s="252"/>
      <c r="G258" s="253"/>
      <c r="H258" s="253"/>
      <c r="I258" s="253"/>
    </row>
    <row r="259" spans="1:9" ht="16.5">
      <c r="A259" s="252"/>
      <c r="B259" s="199"/>
      <c r="C259" s="252"/>
      <c r="D259" s="252"/>
      <c r="E259" s="252"/>
      <c r="F259" s="252"/>
      <c r="G259" s="253"/>
      <c r="H259" s="253"/>
      <c r="I259" s="253"/>
    </row>
    <row r="260" spans="1:9" ht="16.5">
      <c r="A260" s="252"/>
      <c r="B260" s="199"/>
      <c r="C260" s="252"/>
      <c r="D260" s="252"/>
      <c r="E260" s="252"/>
      <c r="F260" s="252"/>
      <c r="G260" s="253"/>
      <c r="H260" s="253"/>
      <c r="I260" s="253"/>
    </row>
    <row r="261" spans="1:9" ht="16.5">
      <c r="A261" s="252"/>
      <c r="B261" s="199"/>
      <c r="C261" s="252"/>
      <c r="D261" s="252"/>
      <c r="E261" s="252"/>
      <c r="F261" s="252"/>
      <c r="G261" s="253"/>
      <c r="H261" s="253"/>
      <c r="I261" s="253"/>
    </row>
    <row r="262" spans="1:9" ht="16.5">
      <c r="A262" s="252"/>
      <c r="B262" s="199"/>
      <c r="C262" s="252"/>
      <c r="D262" s="252"/>
      <c r="E262" s="252"/>
      <c r="F262" s="252"/>
      <c r="G262" s="253"/>
      <c r="H262" s="253"/>
      <c r="I262" s="253"/>
    </row>
    <row r="263" spans="1:9" ht="16.5">
      <c r="A263" s="252"/>
      <c r="B263" s="199"/>
      <c r="C263" s="252"/>
      <c r="D263" s="252"/>
      <c r="E263" s="252"/>
      <c r="F263" s="252"/>
      <c r="G263" s="253"/>
      <c r="H263" s="253"/>
      <c r="I263" s="253"/>
    </row>
    <row r="264" spans="1:9" ht="16.5">
      <c r="A264" s="252"/>
      <c r="B264" s="199"/>
      <c r="C264" s="252"/>
      <c r="D264" s="252"/>
      <c r="E264" s="252"/>
      <c r="F264" s="252"/>
      <c r="G264" s="253"/>
      <c r="H264" s="253"/>
      <c r="I264" s="253"/>
    </row>
    <row r="265" spans="1:9" ht="16.5">
      <c r="A265" s="252"/>
      <c r="B265" s="199"/>
      <c r="C265" s="252"/>
      <c r="D265" s="252"/>
      <c r="E265" s="252"/>
      <c r="F265" s="252"/>
      <c r="G265" s="253"/>
      <c r="H265" s="253"/>
      <c r="I265" s="253"/>
    </row>
    <row r="266" spans="1:9" ht="16.5">
      <c r="A266" s="252"/>
      <c r="B266" s="199"/>
      <c r="C266" s="252"/>
      <c r="D266" s="252"/>
      <c r="E266" s="252"/>
      <c r="F266" s="252"/>
      <c r="G266" s="253"/>
      <c r="H266" s="253"/>
      <c r="I266" s="253"/>
    </row>
    <row r="267" spans="1:9" ht="16.5">
      <c r="A267" s="252"/>
      <c r="B267" s="199"/>
      <c r="C267" s="252"/>
      <c r="D267" s="252"/>
      <c r="E267" s="252"/>
      <c r="F267" s="252"/>
      <c r="G267" s="253"/>
      <c r="H267" s="253"/>
      <c r="I267" s="253"/>
    </row>
    <row r="268" spans="1:9" ht="16.5">
      <c r="A268" s="252"/>
      <c r="B268" s="199"/>
      <c r="C268" s="252"/>
      <c r="D268" s="252"/>
      <c r="E268" s="252"/>
      <c r="F268" s="252"/>
      <c r="G268" s="253"/>
      <c r="H268" s="253"/>
      <c r="I268" s="253"/>
    </row>
    <row r="269" spans="1:9" ht="16.5">
      <c r="A269" s="252"/>
      <c r="B269" s="199"/>
      <c r="C269" s="252"/>
      <c r="D269" s="252"/>
      <c r="E269" s="252"/>
      <c r="F269" s="252"/>
      <c r="G269" s="253"/>
      <c r="H269" s="253"/>
      <c r="I269" s="253"/>
    </row>
    <row r="270" spans="1:9" ht="16.5">
      <c r="A270" s="252"/>
      <c r="B270" s="199"/>
      <c r="C270" s="252"/>
      <c r="D270" s="252"/>
      <c r="E270" s="252"/>
      <c r="F270" s="252"/>
      <c r="G270" s="253"/>
      <c r="H270" s="253"/>
      <c r="I270" s="253"/>
    </row>
    <row r="271" spans="1:9" ht="16.5">
      <c r="A271" s="252"/>
      <c r="B271" s="199"/>
      <c r="C271" s="252"/>
      <c r="D271" s="252"/>
      <c r="E271" s="252"/>
      <c r="F271" s="252"/>
      <c r="G271" s="253"/>
      <c r="H271" s="253"/>
      <c r="I271" s="253"/>
    </row>
    <row r="272" spans="1:9" ht="16.5">
      <c r="A272" s="252"/>
      <c r="B272" s="199"/>
      <c r="C272" s="252"/>
      <c r="D272" s="252"/>
      <c r="E272" s="252"/>
      <c r="F272" s="252"/>
      <c r="G272" s="253"/>
      <c r="H272" s="253"/>
      <c r="I272" s="253"/>
    </row>
    <row r="273" spans="1:9" ht="16.5">
      <c r="A273" s="252"/>
      <c r="B273" s="199"/>
      <c r="C273" s="252"/>
      <c r="D273" s="252"/>
      <c r="E273" s="252"/>
      <c r="F273" s="252"/>
      <c r="G273" s="253"/>
      <c r="H273" s="253"/>
      <c r="I273" s="253"/>
    </row>
    <row r="274" spans="1:9" ht="16.5">
      <c r="A274" s="252"/>
      <c r="B274" s="199"/>
      <c r="C274" s="252"/>
      <c r="D274" s="252"/>
      <c r="E274" s="252"/>
      <c r="F274" s="252"/>
      <c r="G274" s="253"/>
      <c r="H274" s="253"/>
      <c r="I274" s="253"/>
    </row>
    <row r="275" spans="1:9" ht="16.5">
      <c r="A275" s="252"/>
      <c r="B275" s="199"/>
      <c r="C275" s="252"/>
      <c r="D275" s="252"/>
      <c r="E275" s="252"/>
      <c r="F275" s="252"/>
      <c r="G275" s="253"/>
      <c r="H275" s="253"/>
      <c r="I275" s="253"/>
    </row>
    <row r="276" spans="1:9" ht="16.5">
      <c r="A276" s="252"/>
      <c r="B276" s="199"/>
      <c r="C276" s="252"/>
      <c r="D276" s="252"/>
      <c r="E276" s="252"/>
      <c r="F276" s="252"/>
      <c r="G276" s="253"/>
      <c r="H276" s="253"/>
      <c r="I276" s="253"/>
    </row>
    <row r="277" spans="1:9" ht="16.5">
      <c r="A277" s="252"/>
      <c r="B277" s="199"/>
      <c r="C277" s="252"/>
      <c r="D277" s="252"/>
      <c r="E277" s="252"/>
      <c r="F277" s="252"/>
      <c r="G277" s="253"/>
      <c r="H277" s="253"/>
      <c r="I277" s="253"/>
    </row>
    <row r="278" spans="1:9" ht="16.5">
      <c r="A278" s="252"/>
      <c r="B278" s="199"/>
      <c r="C278" s="252"/>
      <c r="D278" s="252"/>
      <c r="E278" s="252"/>
      <c r="F278" s="252"/>
      <c r="G278" s="253"/>
      <c r="H278" s="253"/>
      <c r="I278" s="253"/>
    </row>
    <row r="279" spans="1:9" ht="16.5">
      <c r="A279" s="252"/>
      <c r="B279" s="199"/>
      <c r="C279" s="252"/>
      <c r="D279" s="252"/>
      <c r="E279" s="252"/>
      <c r="F279" s="252"/>
      <c r="G279" s="253"/>
      <c r="H279" s="253"/>
      <c r="I279" s="253"/>
    </row>
    <row r="280" spans="1:9" ht="16.5">
      <c r="A280" s="252"/>
      <c r="B280" s="199"/>
      <c r="C280" s="252"/>
      <c r="D280" s="252"/>
      <c r="E280" s="252"/>
      <c r="F280" s="252"/>
      <c r="G280" s="253"/>
      <c r="H280" s="253"/>
      <c r="I280" s="253"/>
    </row>
    <row r="281" spans="1:9" ht="16.5">
      <c r="A281" s="252"/>
      <c r="B281" s="199"/>
      <c r="C281" s="252"/>
      <c r="D281" s="252"/>
      <c r="E281" s="252"/>
      <c r="F281" s="252"/>
      <c r="G281" s="253"/>
      <c r="H281" s="253"/>
      <c r="I281" s="253"/>
    </row>
    <row r="282" spans="1:9" ht="16.5">
      <c r="A282" s="252"/>
      <c r="B282" s="199"/>
      <c r="C282" s="252"/>
      <c r="D282" s="252"/>
      <c r="E282" s="252"/>
      <c r="F282" s="252"/>
      <c r="G282" s="253"/>
      <c r="H282" s="253"/>
      <c r="I282" s="253"/>
    </row>
    <row r="283" spans="1:9" ht="16.5">
      <c r="A283" s="252"/>
      <c r="B283" s="199"/>
      <c r="C283" s="252"/>
      <c r="D283" s="252"/>
      <c r="E283" s="252"/>
      <c r="F283" s="252"/>
      <c r="G283" s="253"/>
      <c r="H283" s="253"/>
      <c r="I283" s="253"/>
    </row>
    <row r="284" spans="1:9" ht="16.5">
      <c r="A284" s="252"/>
      <c r="B284" s="199"/>
      <c r="C284" s="252"/>
      <c r="D284" s="252"/>
      <c r="E284" s="252"/>
      <c r="F284" s="252"/>
      <c r="G284" s="253"/>
      <c r="H284" s="253"/>
      <c r="I284" s="253"/>
    </row>
    <row r="285" spans="1:9" ht="16.5">
      <c r="A285" s="252"/>
      <c r="B285" s="199"/>
      <c r="C285" s="252"/>
      <c r="D285" s="252"/>
      <c r="E285" s="252"/>
      <c r="F285" s="252"/>
      <c r="G285" s="253"/>
      <c r="H285" s="253"/>
      <c r="I285" s="253"/>
    </row>
    <row r="286" spans="1:9" ht="16.5">
      <c r="A286" s="252"/>
      <c r="B286" s="199"/>
      <c r="C286" s="252"/>
      <c r="D286" s="252"/>
      <c r="E286" s="252"/>
      <c r="F286" s="252"/>
      <c r="G286" s="253"/>
      <c r="H286" s="253"/>
      <c r="I286" s="253"/>
    </row>
    <row r="287" spans="1:9" ht="16.5">
      <c r="A287" s="252"/>
      <c r="B287" s="199"/>
      <c r="C287" s="252"/>
      <c r="D287" s="252"/>
      <c r="E287" s="252"/>
      <c r="F287" s="252"/>
      <c r="G287" s="253"/>
      <c r="H287" s="253"/>
      <c r="I287" s="253"/>
    </row>
    <row r="288" spans="1:9" ht="16.5">
      <c r="A288" s="252"/>
      <c r="B288" s="199"/>
      <c r="C288" s="252"/>
      <c r="D288" s="252"/>
      <c r="E288" s="252"/>
      <c r="F288" s="252"/>
      <c r="G288" s="253"/>
      <c r="H288" s="253"/>
      <c r="I288" s="253"/>
    </row>
    <row r="289" spans="1:9" ht="16.5">
      <c r="A289" s="252"/>
      <c r="B289" s="199"/>
      <c r="C289" s="252"/>
      <c r="D289" s="252"/>
      <c r="E289" s="252"/>
      <c r="F289" s="252"/>
      <c r="G289" s="253"/>
      <c r="H289" s="253"/>
      <c r="I289" s="253"/>
    </row>
    <row r="290" spans="1:9" ht="16.5">
      <c r="A290" s="252"/>
      <c r="B290" s="199"/>
      <c r="C290" s="252"/>
      <c r="D290" s="252"/>
      <c r="E290" s="252"/>
      <c r="F290" s="252"/>
      <c r="G290" s="253"/>
      <c r="H290" s="253"/>
      <c r="I290" s="253"/>
    </row>
    <row r="291" spans="1:9" ht="16.5">
      <c r="A291" s="252"/>
      <c r="B291" s="199"/>
      <c r="C291" s="252"/>
      <c r="D291" s="252"/>
      <c r="E291" s="252"/>
      <c r="F291" s="252"/>
      <c r="G291" s="253"/>
      <c r="H291" s="253"/>
      <c r="I291" s="253"/>
    </row>
    <row r="292" spans="1:9" ht="16.5">
      <c r="A292" s="252"/>
      <c r="B292" s="199"/>
      <c r="C292" s="252"/>
      <c r="D292" s="252"/>
      <c r="E292" s="252"/>
      <c r="F292" s="252"/>
      <c r="G292" s="253"/>
      <c r="H292" s="253"/>
      <c r="I292" s="253"/>
    </row>
    <row r="293" spans="1:9" ht="16.5">
      <c r="A293" s="252"/>
      <c r="B293" s="199"/>
      <c r="C293" s="252"/>
      <c r="D293" s="252"/>
      <c r="E293" s="252"/>
      <c r="F293" s="252"/>
      <c r="G293" s="253"/>
      <c r="H293" s="253"/>
      <c r="I293" s="253"/>
    </row>
    <row r="294" spans="1:9" ht="16.5">
      <c r="A294" s="252"/>
      <c r="B294" s="199"/>
      <c r="C294" s="252"/>
      <c r="D294" s="252"/>
      <c r="E294" s="252"/>
      <c r="F294" s="252"/>
      <c r="G294" s="253"/>
      <c r="H294" s="253"/>
      <c r="I294" s="253"/>
    </row>
    <row r="295" spans="1:9" ht="16.5">
      <c r="A295" s="252"/>
      <c r="B295" s="199"/>
      <c r="C295" s="252"/>
      <c r="D295" s="252"/>
      <c r="E295" s="252"/>
      <c r="F295" s="252"/>
      <c r="G295" s="253"/>
      <c r="H295" s="253"/>
      <c r="I295" s="253"/>
    </row>
    <row r="296" spans="1:9" ht="16.5">
      <c r="A296" s="252"/>
      <c r="B296" s="199"/>
      <c r="C296" s="252"/>
      <c r="D296" s="252"/>
      <c r="E296" s="252"/>
      <c r="F296" s="252"/>
      <c r="G296" s="253"/>
      <c r="H296" s="253"/>
      <c r="I296" s="253"/>
    </row>
    <row r="297" spans="1:9" ht="16.5">
      <c r="A297" s="252"/>
      <c r="B297" s="199"/>
      <c r="C297" s="252"/>
      <c r="D297" s="252"/>
      <c r="E297" s="252"/>
      <c r="F297" s="252"/>
      <c r="G297" s="253"/>
      <c r="H297" s="253"/>
      <c r="I297" s="253"/>
    </row>
    <row r="298" spans="1:9" ht="16.5">
      <c r="A298" s="252"/>
      <c r="B298" s="199"/>
      <c r="C298" s="252"/>
      <c r="D298" s="252"/>
      <c r="E298" s="252"/>
      <c r="F298" s="252"/>
      <c r="G298" s="253"/>
      <c r="H298" s="253"/>
      <c r="I298" s="253"/>
    </row>
    <row r="299" spans="1:9" ht="16.5">
      <c r="A299" s="252"/>
      <c r="B299" s="199"/>
      <c r="C299" s="252"/>
      <c r="D299" s="252"/>
      <c r="E299" s="252"/>
      <c r="F299" s="252"/>
      <c r="G299" s="253"/>
      <c r="H299" s="253"/>
      <c r="I299" s="253"/>
    </row>
    <row r="300" spans="1:9" ht="16.5">
      <c r="A300" s="252"/>
      <c r="B300" s="199"/>
      <c r="C300" s="252"/>
      <c r="D300" s="252"/>
      <c r="E300" s="252"/>
      <c r="F300" s="252"/>
      <c r="G300" s="253"/>
      <c r="H300" s="253"/>
      <c r="I300" s="253"/>
    </row>
    <row r="301" spans="1:9" ht="16.5">
      <c r="A301" s="252"/>
      <c r="B301" s="199"/>
      <c r="C301" s="252"/>
      <c r="D301" s="252"/>
      <c r="E301" s="252"/>
      <c r="F301" s="252"/>
      <c r="G301" s="253"/>
      <c r="H301" s="253"/>
      <c r="I301" s="253"/>
    </row>
    <row r="302" spans="1:9" ht="16.5">
      <c r="A302" s="252"/>
      <c r="B302" s="199"/>
      <c r="C302" s="252"/>
      <c r="D302" s="252"/>
      <c r="E302" s="252"/>
      <c r="F302" s="252"/>
      <c r="G302" s="253"/>
      <c r="H302" s="253"/>
      <c r="I302" s="253"/>
    </row>
    <row r="303" spans="1:9" ht="16.5">
      <c r="A303" s="252"/>
      <c r="B303" s="199"/>
      <c r="C303" s="252"/>
      <c r="D303" s="252"/>
      <c r="E303" s="252"/>
      <c r="F303" s="252"/>
      <c r="G303" s="253"/>
      <c r="H303" s="253"/>
      <c r="I303" s="253"/>
    </row>
    <row r="304" spans="1:9" ht="16.5">
      <c r="A304" s="252"/>
      <c r="B304" s="199"/>
      <c r="C304" s="252"/>
      <c r="D304" s="252"/>
      <c r="E304" s="252"/>
      <c r="F304" s="252"/>
      <c r="G304" s="253"/>
      <c r="H304" s="253"/>
      <c r="I304" s="253"/>
    </row>
    <row r="305" spans="1:9" ht="16.5">
      <c r="A305" s="252"/>
      <c r="B305" s="199"/>
      <c r="C305" s="252"/>
      <c r="D305" s="252"/>
      <c r="E305" s="252"/>
      <c r="F305" s="252"/>
      <c r="G305" s="253"/>
      <c r="H305" s="253"/>
      <c r="I305" s="253"/>
    </row>
    <row r="306" spans="1:9" ht="16.5">
      <c r="A306" s="252"/>
      <c r="B306" s="199"/>
      <c r="C306" s="252"/>
      <c r="D306" s="252"/>
      <c r="E306" s="252"/>
      <c r="F306" s="252"/>
      <c r="G306" s="253"/>
      <c r="H306" s="253"/>
      <c r="I306" s="253"/>
    </row>
    <row r="307" spans="1:9" ht="16.5">
      <c r="A307" s="252"/>
      <c r="B307" s="199"/>
      <c r="C307" s="252"/>
      <c r="D307" s="252"/>
      <c r="E307" s="252"/>
      <c r="F307" s="252"/>
      <c r="G307" s="253"/>
      <c r="H307" s="253"/>
      <c r="I307" s="253"/>
    </row>
    <row r="308" spans="1:9" ht="16.5">
      <c r="A308" s="252"/>
      <c r="B308" s="199"/>
      <c r="C308" s="252"/>
      <c r="D308" s="252"/>
      <c r="E308" s="252"/>
      <c r="F308" s="252"/>
      <c r="G308" s="253"/>
      <c r="H308" s="253"/>
      <c r="I308" s="253"/>
    </row>
    <row r="309" spans="1:9" ht="16.5">
      <c r="A309" s="252"/>
      <c r="B309" s="199"/>
      <c r="C309" s="252"/>
      <c r="D309" s="252"/>
      <c r="E309" s="252"/>
      <c r="F309" s="252"/>
      <c r="G309" s="253"/>
      <c r="H309" s="253"/>
      <c r="I309" s="253"/>
    </row>
    <row r="310" spans="1:9" ht="16.5">
      <c r="A310" s="252"/>
      <c r="B310" s="199"/>
      <c r="C310" s="252"/>
      <c r="D310" s="252"/>
      <c r="E310" s="252"/>
      <c r="F310" s="252"/>
      <c r="G310" s="253"/>
      <c r="H310" s="253"/>
      <c r="I310" s="253"/>
    </row>
    <row r="311" spans="1:9" ht="16.5">
      <c r="A311" s="252"/>
      <c r="B311" s="199"/>
      <c r="C311" s="252"/>
      <c r="D311" s="252"/>
      <c r="E311" s="252"/>
      <c r="F311" s="252"/>
      <c r="G311" s="253"/>
      <c r="H311" s="253"/>
      <c r="I311" s="253"/>
    </row>
    <row r="312" spans="1:9" ht="16.5">
      <c r="A312" s="252"/>
      <c r="B312" s="199"/>
      <c r="C312" s="252"/>
      <c r="D312" s="252"/>
      <c r="E312" s="252"/>
      <c r="F312" s="252"/>
      <c r="G312" s="253"/>
      <c r="H312" s="253"/>
      <c r="I312" s="253"/>
    </row>
    <row r="313" spans="1:9" ht="16.5">
      <c r="A313" s="252"/>
      <c r="B313" s="199"/>
      <c r="C313" s="252"/>
      <c r="D313" s="252"/>
      <c r="E313" s="252"/>
      <c r="F313" s="252"/>
      <c r="G313" s="253"/>
      <c r="H313" s="253"/>
      <c r="I313" s="253"/>
    </row>
    <row r="314" spans="1:9" ht="16.5">
      <c r="A314" s="252"/>
      <c r="B314" s="199"/>
      <c r="C314" s="252"/>
      <c r="D314" s="252"/>
      <c r="E314" s="252"/>
      <c r="F314" s="252"/>
      <c r="G314" s="253"/>
      <c r="H314" s="253"/>
      <c r="I314" s="253"/>
    </row>
    <row r="315" spans="1:9" ht="16.5">
      <c r="A315" s="252"/>
      <c r="B315" s="199"/>
      <c r="C315" s="252"/>
      <c r="D315" s="252"/>
      <c r="E315" s="252"/>
      <c r="F315" s="252"/>
      <c r="G315" s="253"/>
      <c r="H315" s="253"/>
      <c r="I315" s="253"/>
    </row>
    <row r="316" spans="1:9" ht="16.5">
      <c r="A316" s="252"/>
      <c r="B316" s="199"/>
      <c r="C316" s="252"/>
      <c r="D316" s="252"/>
      <c r="E316" s="252"/>
      <c r="F316" s="252"/>
      <c r="G316" s="253"/>
      <c r="H316" s="253"/>
      <c r="I316" s="253"/>
    </row>
    <row r="317" spans="1:9" ht="16.5">
      <c r="A317" s="252"/>
      <c r="B317" s="199"/>
      <c r="C317" s="252"/>
      <c r="D317" s="252"/>
      <c r="E317" s="252"/>
      <c r="F317" s="252"/>
      <c r="G317" s="253"/>
      <c r="H317" s="253"/>
      <c r="I317" s="253"/>
    </row>
    <row r="318" spans="1:9" ht="16.5">
      <c r="A318" s="252"/>
      <c r="B318" s="199"/>
      <c r="C318" s="252"/>
      <c r="D318" s="252"/>
      <c r="E318" s="252"/>
      <c r="F318" s="252"/>
      <c r="G318" s="253"/>
      <c r="H318" s="253"/>
      <c r="I318" s="253"/>
    </row>
    <row r="319" spans="1:9" ht="16.5">
      <c r="A319" s="252"/>
      <c r="B319" s="199"/>
      <c r="C319" s="252"/>
      <c r="D319" s="252"/>
      <c r="E319" s="252"/>
      <c r="F319" s="252"/>
      <c r="G319" s="253"/>
      <c r="H319" s="253"/>
      <c r="I319" s="253"/>
    </row>
    <row r="320" spans="1:9" ht="16.5">
      <c r="A320" s="252"/>
      <c r="B320" s="199"/>
      <c r="C320" s="252"/>
      <c r="D320" s="252"/>
      <c r="E320" s="252"/>
      <c r="F320" s="252"/>
      <c r="G320" s="253"/>
      <c r="H320" s="253"/>
      <c r="I320" s="253"/>
    </row>
    <row r="321" spans="1:9" ht="16.5">
      <c r="A321" s="252"/>
      <c r="B321" s="199"/>
      <c r="C321" s="252"/>
      <c r="D321" s="252"/>
      <c r="E321" s="252"/>
      <c r="F321" s="252"/>
      <c r="G321" s="253"/>
      <c r="H321" s="253"/>
      <c r="I321" s="253"/>
    </row>
    <row r="322" spans="1:9" ht="16.5">
      <c r="A322" s="252"/>
      <c r="B322" s="199"/>
      <c r="C322" s="252"/>
      <c r="D322" s="252"/>
      <c r="E322" s="252"/>
      <c r="F322" s="252"/>
      <c r="G322" s="253"/>
      <c r="H322" s="253"/>
      <c r="I322" s="253"/>
    </row>
    <row r="323" spans="1:9" ht="16.5">
      <c r="A323" s="252"/>
      <c r="B323" s="199"/>
      <c r="C323" s="252"/>
      <c r="D323" s="252"/>
      <c r="E323" s="252"/>
      <c r="F323" s="252"/>
      <c r="G323" s="253"/>
      <c r="H323" s="253"/>
      <c r="I323" s="253"/>
    </row>
    <row r="324" spans="1:9" ht="16.5">
      <c r="A324" s="252"/>
      <c r="B324" s="199"/>
      <c r="C324" s="252"/>
      <c r="D324" s="252"/>
      <c r="E324" s="252"/>
      <c r="F324" s="252"/>
      <c r="G324" s="253"/>
      <c r="H324" s="253"/>
      <c r="I324" s="253"/>
    </row>
    <row r="325" spans="1:9" ht="16.5">
      <c r="A325" s="252"/>
      <c r="B325" s="199"/>
      <c r="C325" s="252"/>
      <c r="D325" s="252"/>
      <c r="E325" s="252"/>
      <c r="F325" s="252"/>
      <c r="G325" s="253"/>
      <c r="H325" s="253"/>
      <c r="I325" s="253"/>
    </row>
    <row r="326" spans="1:9" ht="16.5">
      <c r="A326" s="252"/>
      <c r="B326" s="199"/>
      <c r="C326" s="252"/>
      <c r="D326" s="252"/>
      <c r="E326" s="252"/>
      <c r="F326" s="252"/>
      <c r="G326" s="253"/>
      <c r="H326" s="253"/>
      <c r="I326" s="253"/>
    </row>
    <row r="327" spans="1:9" ht="16.5">
      <c r="A327" s="252"/>
      <c r="B327" s="199"/>
      <c r="C327" s="252"/>
      <c r="D327" s="252"/>
      <c r="E327" s="252"/>
      <c r="F327" s="252"/>
      <c r="G327" s="253"/>
      <c r="H327" s="253"/>
      <c r="I327" s="253"/>
    </row>
    <row r="328" spans="1:9" ht="16.5">
      <c r="A328" s="252"/>
      <c r="B328" s="199"/>
      <c r="C328" s="252"/>
      <c r="D328" s="252"/>
      <c r="E328" s="252"/>
      <c r="F328" s="252"/>
      <c r="G328" s="253"/>
      <c r="H328" s="253"/>
      <c r="I328" s="253"/>
    </row>
    <row r="329" spans="1:9" ht="16.5">
      <c r="A329" s="252"/>
      <c r="B329" s="199"/>
      <c r="C329" s="252"/>
      <c r="D329" s="252"/>
      <c r="E329" s="252"/>
      <c r="F329" s="252"/>
      <c r="G329" s="253"/>
      <c r="H329" s="253"/>
      <c r="I329" s="253"/>
    </row>
    <row r="330" spans="1:9" ht="16.5">
      <c r="A330" s="252"/>
      <c r="B330" s="199"/>
      <c r="C330" s="252"/>
      <c r="D330" s="252"/>
      <c r="E330" s="252"/>
      <c r="F330" s="252"/>
      <c r="G330" s="253"/>
      <c r="H330" s="253"/>
      <c r="I330" s="253"/>
    </row>
    <row r="331" spans="1:9" ht="16.5">
      <c r="A331" s="252"/>
      <c r="B331" s="199"/>
      <c r="C331" s="252"/>
      <c r="D331" s="252"/>
      <c r="E331" s="252"/>
      <c r="F331" s="252"/>
      <c r="G331" s="253"/>
      <c r="H331" s="253"/>
      <c r="I331" s="253"/>
    </row>
    <row r="332" spans="1:9" ht="16.5">
      <c r="A332" s="252"/>
      <c r="B332" s="199"/>
      <c r="C332" s="252"/>
      <c r="D332" s="252"/>
      <c r="E332" s="252"/>
      <c r="F332" s="252"/>
      <c r="G332" s="253"/>
      <c r="H332" s="253"/>
      <c r="I332" s="253"/>
    </row>
    <row r="333" spans="1:9" ht="16.5">
      <c r="A333" s="252"/>
      <c r="B333" s="199"/>
      <c r="C333" s="252"/>
      <c r="D333" s="252"/>
      <c r="E333" s="252"/>
      <c r="F333" s="252"/>
      <c r="G333" s="253"/>
      <c r="H333" s="253"/>
      <c r="I333" s="253"/>
    </row>
    <row r="334" spans="1:9" ht="16.5">
      <c r="A334" s="252"/>
      <c r="B334" s="199"/>
      <c r="C334" s="252"/>
      <c r="D334" s="252"/>
      <c r="E334" s="252"/>
      <c r="F334" s="252"/>
      <c r="G334" s="253"/>
      <c r="H334" s="253"/>
      <c r="I334" s="253"/>
    </row>
    <row r="335" spans="1:9" ht="16.5">
      <c r="A335" s="252"/>
      <c r="B335" s="199"/>
      <c r="C335" s="252"/>
      <c r="D335" s="252"/>
      <c r="E335" s="252"/>
      <c r="F335" s="252"/>
      <c r="G335" s="253"/>
      <c r="H335" s="253"/>
      <c r="I335" s="253"/>
    </row>
    <row r="336" spans="1:9" ht="16.5">
      <c r="A336" s="252"/>
      <c r="B336" s="199"/>
      <c r="C336" s="252"/>
      <c r="D336" s="252"/>
      <c r="E336" s="252"/>
      <c r="F336" s="252"/>
      <c r="G336" s="253"/>
      <c r="H336" s="253"/>
      <c r="I336" s="253"/>
    </row>
    <row r="337" spans="1:9" ht="16.5">
      <c r="A337" s="252"/>
      <c r="B337" s="199"/>
      <c r="C337" s="252"/>
      <c r="D337" s="252"/>
      <c r="E337" s="252"/>
      <c r="F337" s="252"/>
      <c r="G337" s="253"/>
      <c r="H337" s="253"/>
      <c r="I337" s="253"/>
    </row>
    <row r="338" spans="1:9" ht="16.5">
      <c r="A338" s="252"/>
      <c r="B338" s="199"/>
      <c r="C338" s="252"/>
      <c r="D338" s="252"/>
      <c r="E338" s="252"/>
      <c r="F338" s="252"/>
      <c r="G338" s="253"/>
      <c r="H338" s="253"/>
      <c r="I338" s="253"/>
    </row>
    <row r="339" spans="1:9" ht="16.5">
      <c r="A339" s="252"/>
      <c r="B339" s="199"/>
      <c r="C339" s="252"/>
      <c r="D339" s="252"/>
      <c r="E339" s="252"/>
      <c r="F339" s="252"/>
      <c r="G339" s="253"/>
      <c r="H339" s="253"/>
      <c r="I339" s="253"/>
    </row>
    <row r="340" spans="1:9" ht="16.5">
      <c r="A340" s="252"/>
      <c r="B340" s="199"/>
      <c r="C340" s="252"/>
      <c r="D340" s="252"/>
      <c r="E340" s="252"/>
      <c r="F340" s="252"/>
      <c r="G340" s="253"/>
      <c r="H340" s="253"/>
      <c r="I340" s="253"/>
    </row>
    <row r="341" spans="1:9" ht="16.5">
      <c r="A341" s="252"/>
      <c r="B341" s="199"/>
      <c r="C341" s="252"/>
      <c r="D341" s="252"/>
      <c r="E341" s="252"/>
      <c r="F341" s="252"/>
      <c r="G341" s="253"/>
      <c r="H341" s="253"/>
      <c r="I341" s="253"/>
    </row>
    <row r="342" spans="1:9" ht="16.5">
      <c r="A342" s="252"/>
      <c r="B342" s="199"/>
      <c r="C342" s="252"/>
      <c r="D342" s="252"/>
      <c r="E342" s="252"/>
      <c r="F342" s="252"/>
      <c r="G342" s="253"/>
      <c r="H342" s="253"/>
      <c r="I342" s="253"/>
    </row>
    <row r="343" spans="1:9" ht="16.5">
      <c r="A343" s="252"/>
      <c r="B343" s="199"/>
      <c r="C343" s="252"/>
      <c r="D343" s="252"/>
      <c r="E343" s="252"/>
      <c r="F343" s="252"/>
      <c r="G343" s="253"/>
      <c r="H343" s="253"/>
      <c r="I343" s="253"/>
    </row>
    <row r="344" spans="1:9" ht="16.5">
      <c r="A344" s="252"/>
      <c r="B344" s="199"/>
      <c r="C344" s="252"/>
      <c r="D344" s="252"/>
      <c r="E344" s="252"/>
      <c r="F344" s="252"/>
      <c r="G344" s="253"/>
      <c r="H344" s="253"/>
      <c r="I344" s="253"/>
    </row>
    <row r="345" spans="1:9" ht="16.5">
      <c r="A345" s="252"/>
      <c r="B345" s="199"/>
      <c r="C345" s="252"/>
      <c r="D345" s="252"/>
      <c r="E345" s="252"/>
      <c r="F345" s="252"/>
      <c r="G345" s="253"/>
      <c r="H345" s="253"/>
      <c r="I345" s="253"/>
    </row>
    <row r="346" spans="1:9" ht="16.5">
      <c r="A346" s="252"/>
      <c r="B346" s="199"/>
      <c r="C346" s="252"/>
      <c r="D346" s="252"/>
      <c r="E346" s="252"/>
      <c r="F346" s="252"/>
      <c r="G346" s="253"/>
      <c r="H346" s="253"/>
      <c r="I346" s="253"/>
    </row>
    <row r="347" spans="1:9" ht="16.5">
      <c r="A347" s="252"/>
      <c r="B347" s="199"/>
      <c r="C347" s="252"/>
      <c r="D347" s="252"/>
      <c r="E347" s="252"/>
      <c r="F347" s="252"/>
      <c r="G347" s="253"/>
      <c r="H347" s="253"/>
      <c r="I347" s="253"/>
    </row>
    <row r="348" spans="1:9" ht="16.5">
      <c r="A348" s="252"/>
      <c r="B348" s="199"/>
      <c r="C348" s="252"/>
      <c r="D348" s="252"/>
      <c r="E348" s="252"/>
      <c r="F348" s="252"/>
      <c r="G348" s="253"/>
      <c r="H348" s="253"/>
      <c r="I348" s="253"/>
    </row>
    <row r="349" spans="1:9" ht="16.5">
      <c r="A349" s="252"/>
      <c r="B349" s="199"/>
      <c r="C349" s="252"/>
      <c r="D349" s="252"/>
      <c r="E349" s="252"/>
      <c r="F349" s="252"/>
      <c r="G349" s="253"/>
      <c r="H349" s="253"/>
      <c r="I349" s="253"/>
    </row>
    <row r="350" spans="1:9" ht="16.5">
      <c r="A350" s="252"/>
      <c r="B350" s="199"/>
      <c r="C350" s="252"/>
      <c r="D350" s="252"/>
      <c r="E350" s="252"/>
      <c r="F350" s="252"/>
      <c r="G350" s="253"/>
      <c r="H350" s="253"/>
      <c r="I350" s="253"/>
    </row>
    <row r="351" spans="1:9" ht="16.5">
      <c r="A351" s="252"/>
      <c r="B351" s="199"/>
      <c r="C351" s="252"/>
      <c r="D351" s="252"/>
      <c r="E351" s="252"/>
      <c r="F351" s="252"/>
      <c r="G351" s="253"/>
      <c r="H351" s="253"/>
      <c r="I351" s="253"/>
    </row>
    <row r="352" spans="1:9" ht="16.5">
      <c r="A352" s="252"/>
      <c r="B352" s="199"/>
      <c r="C352" s="252"/>
      <c r="D352" s="252"/>
      <c r="E352" s="252"/>
      <c r="F352" s="252"/>
      <c r="G352" s="253"/>
      <c r="H352" s="253"/>
      <c r="I352" s="253"/>
    </row>
    <row r="353" spans="1:9" ht="16.5">
      <c r="A353" s="252"/>
      <c r="B353" s="199"/>
      <c r="C353" s="252"/>
      <c r="D353" s="252"/>
      <c r="E353" s="252"/>
      <c r="F353" s="252"/>
      <c r="G353" s="253"/>
      <c r="H353" s="253"/>
      <c r="I353" s="253"/>
    </row>
    <row r="354" spans="1:9" ht="16.5">
      <c r="A354" s="252"/>
      <c r="B354" s="199"/>
      <c r="C354" s="252"/>
      <c r="D354" s="252"/>
      <c r="E354" s="252"/>
      <c r="F354" s="252"/>
      <c r="G354" s="253"/>
      <c r="H354" s="253"/>
      <c r="I354" s="253"/>
    </row>
    <row r="355" spans="1:9" ht="16.5">
      <c r="A355" s="252"/>
      <c r="B355" s="199"/>
      <c r="C355" s="252"/>
      <c r="D355" s="252"/>
      <c r="E355" s="252"/>
      <c r="F355" s="252"/>
      <c r="G355" s="253"/>
      <c r="H355" s="253"/>
      <c r="I355" s="253"/>
    </row>
    <row r="356" spans="1:9" ht="16.5">
      <c r="A356" s="252"/>
      <c r="B356" s="199"/>
      <c r="C356" s="252"/>
      <c r="D356" s="252"/>
      <c r="E356" s="252"/>
      <c r="F356" s="252"/>
      <c r="G356" s="253"/>
      <c r="H356" s="253"/>
      <c r="I356" s="253"/>
    </row>
    <row r="357" spans="1:9" ht="16.5">
      <c r="A357" s="252"/>
      <c r="B357" s="199"/>
      <c r="C357" s="252"/>
      <c r="D357" s="252"/>
      <c r="E357" s="252"/>
      <c r="F357" s="252"/>
      <c r="G357" s="253"/>
      <c r="H357" s="253"/>
      <c r="I357" s="253"/>
    </row>
    <row r="358" spans="1:9" ht="16.5">
      <c r="A358" s="252"/>
      <c r="B358" s="199"/>
      <c r="C358" s="252"/>
      <c r="D358" s="252"/>
      <c r="E358" s="252"/>
      <c r="F358" s="252"/>
      <c r="G358" s="253"/>
      <c r="H358" s="253"/>
      <c r="I358" s="253"/>
    </row>
    <row r="359" spans="1:9" ht="16.5">
      <c r="A359" s="252"/>
      <c r="B359" s="199"/>
      <c r="C359" s="252"/>
      <c r="D359" s="252"/>
      <c r="E359" s="252"/>
      <c r="F359" s="252"/>
      <c r="G359" s="253"/>
      <c r="H359" s="253"/>
      <c r="I359" s="253"/>
    </row>
    <row r="360" spans="1:9" ht="16.5">
      <c r="A360" s="252"/>
      <c r="B360" s="199"/>
      <c r="C360" s="252"/>
      <c r="D360" s="252"/>
      <c r="E360" s="252"/>
      <c r="F360" s="252"/>
      <c r="G360" s="253"/>
      <c r="H360" s="253"/>
      <c r="I360" s="253"/>
    </row>
    <row r="361" spans="1:9" ht="16.5">
      <c r="A361" s="252"/>
      <c r="B361" s="199"/>
      <c r="C361" s="252"/>
      <c r="D361" s="252"/>
      <c r="E361" s="252"/>
      <c r="F361" s="252"/>
      <c r="G361" s="253"/>
      <c r="H361" s="253"/>
      <c r="I361" s="253"/>
    </row>
    <row r="362" spans="1:9" ht="16.5">
      <c r="A362" s="252"/>
      <c r="B362" s="199"/>
      <c r="C362" s="252"/>
      <c r="D362" s="252"/>
      <c r="E362" s="252"/>
      <c r="F362" s="252"/>
      <c r="G362" s="253"/>
      <c r="H362" s="253"/>
      <c r="I362" s="253"/>
    </row>
    <row r="363" spans="1:9" ht="16.5">
      <c r="A363" s="252"/>
      <c r="B363" s="199"/>
      <c r="C363" s="252"/>
      <c r="D363" s="252"/>
      <c r="E363" s="252"/>
      <c r="F363" s="252"/>
      <c r="G363" s="253"/>
      <c r="H363" s="253"/>
      <c r="I363" s="253"/>
    </row>
    <row r="364" spans="1:9" ht="16.5">
      <c r="A364" s="252"/>
      <c r="B364" s="199"/>
      <c r="C364" s="252"/>
      <c r="D364" s="252"/>
      <c r="E364" s="252"/>
      <c r="F364" s="252"/>
      <c r="G364" s="253"/>
      <c r="H364" s="253"/>
      <c r="I364" s="253"/>
    </row>
    <row r="365" spans="1:9" ht="16.5">
      <c r="A365" s="252"/>
      <c r="B365" s="199"/>
      <c r="C365" s="252"/>
      <c r="D365" s="252"/>
      <c r="E365" s="252"/>
      <c r="F365" s="252"/>
      <c r="G365" s="253"/>
      <c r="H365" s="253"/>
      <c r="I365" s="253"/>
    </row>
    <row r="366" spans="1:9" ht="16.5">
      <c r="A366" s="252"/>
      <c r="B366" s="199"/>
      <c r="C366" s="252"/>
      <c r="D366" s="252"/>
      <c r="E366" s="252"/>
      <c r="F366" s="252"/>
      <c r="G366" s="253"/>
      <c r="H366" s="253"/>
      <c r="I366" s="253"/>
    </row>
    <row r="367" spans="1:9" ht="16.5">
      <c r="A367" s="252"/>
      <c r="B367" s="199"/>
      <c r="C367" s="252"/>
      <c r="D367" s="252"/>
      <c r="E367" s="252"/>
      <c r="F367" s="252"/>
      <c r="G367" s="253"/>
      <c r="H367" s="253"/>
      <c r="I367" s="253"/>
    </row>
    <row r="368" spans="1:9" ht="16.5">
      <c r="A368" s="252"/>
      <c r="B368" s="199"/>
      <c r="C368" s="252"/>
      <c r="D368" s="252"/>
      <c r="E368" s="252"/>
      <c r="F368" s="252"/>
      <c r="G368" s="253"/>
      <c r="H368" s="253"/>
      <c r="I368" s="253"/>
    </row>
    <row r="369" spans="1:9" ht="16.5">
      <c r="A369" s="252"/>
      <c r="B369" s="199"/>
      <c r="C369" s="252"/>
      <c r="D369" s="252"/>
      <c r="E369" s="252"/>
      <c r="F369" s="252"/>
      <c r="G369" s="253"/>
      <c r="H369" s="253"/>
      <c r="I369" s="253"/>
    </row>
    <row r="370" spans="1:9" ht="16.5">
      <c r="A370" s="252"/>
      <c r="B370" s="199"/>
      <c r="C370" s="252"/>
      <c r="D370" s="252"/>
      <c r="E370" s="252"/>
      <c r="F370" s="252"/>
      <c r="G370" s="253"/>
      <c r="H370" s="253"/>
      <c r="I370" s="253"/>
    </row>
    <row r="371" spans="1:9" ht="16.5">
      <c r="A371" s="252"/>
      <c r="B371" s="199"/>
      <c r="C371" s="252"/>
      <c r="D371" s="252"/>
      <c r="E371" s="252"/>
      <c r="F371" s="252"/>
      <c r="G371" s="253"/>
      <c r="H371" s="253"/>
      <c r="I371" s="253"/>
    </row>
    <row r="372" spans="1:9" ht="16.5">
      <c r="A372" s="252"/>
      <c r="B372" s="199"/>
      <c r="C372" s="252"/>
      <c r="D372" s="252"/>
      <c r="E372" s="252"/>
      <c r="F372" s="252"/>
      <c r="G372" s="253"/>
      <c r="H372" s="253"/>
      <c r="I372" s="253"/>
    </row>
    <row r="373" spans="1:9" ht="16.5">
      <c r="A373" s="252"/>
      <c r="B373" s="199"/>
      <c r="C373" s="252"/>
      <c r="D373" s="252"/>
      <c r="E373" s="252"/>
      <c r="F373" s="252"/>
      <c r="G373" s="253"/>
      <c r="H373" s="253"/>
      <c r="I373" s="253"/>
    </row>
    <row r="374" spans="1:9" ht="16.5">
      <c r="A374" s="252"/>
      <c r="B374" s="199"/>
      <c r="C374" s="252"/>
      <c r="D374" s="252"/>
      <c r="E374" s="252"/>
      <c r="F374" s="252"/>
      <c r="G374" s="253"/>
      <c r="H374" s="253"/>
      <c r="I374" s="253"/>
    </row>
    <row r="375" spans="1:9" ht="16.5">
      <c r="A375" s="252"/>
      <c r="B375" s="199"/>
      <c r="C375" s="252"/>
      <c r="D375" s="252"/>
      <c r="E375" s="252"/>
      <c r="F375" s="252"/>
      <c r="G375" s="253"/>
      <c r="H375" s="253"/>
      <c r="I375" s="253"/>
    </row>
    <row r="376" spans="1:9" ht="16.5">
      <c r="A376" s="252"/>
      <c r="B376" s="199"/>
      <c r="C376" s="252"/>
      <c r="D376" s="252"/>
      <c r="E376" s="252"/>
      <c r="F376" s="252"/>
      <c r="G376" s="253"/>
      <c r="H376" s="253"/>
      <c r="I376" s="253"/>
    </row>
    <row r="377" spans="1:9" ht="16.5">
      <c r="A377" s="252"/>
      <c r="B377" s="199"/>
      <c r="C377" s="252"/>
      <c r="D377" s="252"/>
      <c r="E377" s="252"/>
      <c r="F377" s="252"/>
      <c r="G377" s="253"/>
      <c r="H377" s="253"/>
      <c r="I377" s="253"/>
    </row>
    <row r="378" spans="1:9" ht="16.5">
      <c r="A378" s="252"/>
      <c r="B378" s="199"/>
      <c r="C378" s="252"/>
      <c r="D378" s="252"/>
      <c r="E378" s="252"/>
      <c r="F378" s="252"/>
      <c r="G378" s="253"/>
      <c r="H378" s="253"/>
      <c r="I378" s="253"/>
    </row>
    <row r="379" spans="1:9" ht="16.5">
      <c r="A379" s="252"/>
      <c r="B379" s="199"/>
      <c r="C379" s="252"/>
      <c r="D379" s="252"/>
      <c r="E379" s="252"/>
      <c r="F379" s="252"/>
      <c r="G379" s="253"/>
      <c r="H379" s="253"/>
      <c r="I379" s="253"/>
    </row>
    <row r="380" spans="1:9" ht="16.5">
      <c r="A380" s="252"/>
      <c r="B380" s="199"/>
      <c r="C380" s="252"/>
      <c r="D380" s="252"/>
      <c r="E380" s="252"/>
      <c r="F380" s="252"/>
      <c r="G380" s="253"/>
      <c r="H380" s="253"/>
      <c r="I380" s="253"/>
    </row>
    <row r="381" spans="1:9" ht="16.5">
      <c r="A381" s="252"/>
      <c r="B381" s="199"/>
      <c r="C381" s="252"/>
      <c r="D381" s="252"/>
      <c r="E381" s="252"/>
      <c r="F381" s="252"/>
      <c r="G381" s="253"/>
      <c r="H381" s="253"/>
      <c r="I381" s="253"/>
    </row>
    <row r="382" spans="1:9" ht="16.5">
      <c r="A382" s="252"/>
      <c r="B382" s="199"/>
      <c r="C382" s="252"/>
      <c r="D382" s="252"/>
      <c r="E382" s="252"/>
      <c r="F382" s="252"/>
      <c r="G382" s="253"/>
      <c r="H382" s="253"/>
      <c r="I382" s="253"/>
    </row>
    <row r="383" spans="1:9" ht="16.5">
      <c r="A383" s="252"/>
      <c r="B383" s="199"/>
      <c r="C383" s="252"/>
      <c r="D383" s="252"/>
      <c r="E383" s="252"/>
      <c r="F383" s="252"/>
      <c r="G383" s="253"/>
      <c r="H383" s="253"/>
      <c r="I383" s="253"/>
    </row>
    <row r="384" spans="1:9" ht="16.5">
      <c r="A384" s="252"/>
      <c r="B384" s="199"/>
      <c r="C384" s="252"/>
      <c r="D384" s="252"/>
      <c r="E384" s="252"/>
      <c r="F384" s="252"/>
      <c r="G384" s="253"/>
      <c r="H384" s="253"/>
      <c r="I384" s="253"/>
    </row>
    <row r="385" spans="1:9" ht="16.5">
      <c r="A385" s="252"/>
      <c r="B385" s="199"/>
      <c r="C385" s="252"/>
      <c r="D385" s="252"/>
      <c r="E385" s="252"/>
      <c r="F385" s="252"/>
      <c r="G385" s="253"/>
      <c r="H385" s="253"/>
      <c r="I385" s="253"/>
    </row>
    <row r="386" spans="1:9" ht="16.5">
      <c r="A386" s="252"/>
      <c r="B386" s="199"/>
      <c r="C386" s="252"/>
      <c r="D386" s="252"/>
      <c r="E386" s="252"/>
      <c r="F386" s="252"/>
      <c r="G386" s="253"/>
      <c r="H386" s="253"/>
      <c r="I386" s="253"/>
    </row>
    <row r="387" spans="1:9" ht="16.5">
      <c r="A387" s="252"/>
      <c r="B387" s="199"/>
      <c r="C387" s="252"/>
      <c r="D387" s="252"/>
      <c r="E387" s="252"/>
      <c r="F387" s="252"/>
      <c r="G387" s="253"/>
      <c r="H387" s="253"/>
      <c r="I387" s="253"/>
    </row>
    <row r="388" spans="1:9" ht="16.5">
      <c r="A388" s="252"/>
      <c r="B388" s="199"/>
      <c r="C388" s="252"/>
      <c r="D388" s="252"/>
      <c r="E388" s="252"/>
      <c r="F388" s="252"/>
      <c r="G388" s="253"/>
      <c r="H388" s="253"/>
      <c r="I388" s="253"/>
    </row>
    <row r="389" spans="1:9" ht="16.5">
      <c r="A389" s="252"/>
      <c r="B389" s="199"/>
      <c r="C389" s="252"/>
      <c r="D389" s="252"/>
      <c r="E389" s="252"/>
      <c r="F389" s="252"/>
      <c r="G389" s="253"/>
      <c r="H389" s="253"/>
      <c r="I389" s="253"/>
    </row>
    <row r="390" spans="1:9" ht="16.5">
      <c r="A390" s="252"/>
      <c r="B390" s="199"/>
      <c r="C390" s="252"/>
      <c r="D390" s="252"/>
      <c r="E390" s="252"/>
      <c r="F390" s="252"/>
      <c r="G390" s="253"/>
      <c r="H390" s="253"/>
      <c r="I390" s="253"/>
    </row>
    <row r="391" spans="1:9" ht="16.5">
      <c r="A391" s="252"/>
      <c r="B391" s="199"/>
      <c r="C391" s="252"/>
      <c r="D391" s="252"/>
      <c r="E391" s="252"/>
      <c r="F391" s="252"/>
      <c r="G391" s="253"/>
      <c r="H391" s="253"/>
      <c r="I391" s="253"/>
    </row>
    <row r="392" spans="1:9" ht="16.5">
      <c r="A392" s="252"/>
      <c r="B392" s="199"/>
      <c r="C392" s="252"/>
      <c r="D392" s="252"/>
      <c r="E392" s="252"/>
      <c r="F392" s="252"/>
      <c r="G392" s="253"/>
      <c r="H392" s="253"/>
      <c r="I392" s="253"/>
    </row>
    <row r="393" spans="1:9" ht="16.5">
      <c r="A393" s="252"/>
      <c r="B393" s="199"/>
      <c r="C393" s="252"/>
      <c r="D393" s="252"/>
      <c r="E393" s="252"/>
      <c r="F393" s="252"/>
      <c r="G393" s="253"/>
      <c r="H393" s="253"/>
      <c r="I393" s="253"/>
    </row>
    <row r="394" spans="1:9" ht="16.5">
      <c r="A394" s="252"/>
      <c r="B394" s="199"/>
      <c r="C394" s="252"/>
      <c r="D394" s="252"/>
      <c r="E394" s="252"/>
      <c r="F394" s="252"/>
      <c r="G394" s="253"/>
      <c r="H394" s="253"/>
      <c r="I394" s="253"/>
    </row>
    <row r="395" spans="1:9" ht="16.5">
      <c r="A395" s="252"/>
      <c r="B395" s="199"/>
      <c r="C395" s="252"/>
      <c r="D395" s="252"/>
      <c r="E395" s="252"/>
      <c r="F395" s="252"/>
      <c r="G395" s="253"/>
      <c r="H395" s="253"/>
      <c r="I395" s="253"/>
    </row>
    <row r="396" spans="1:9" ht="16.5">
      <c r="A396" s="252"/>
      <c r="B396" s="199"/>
      <c r="C396" s="252"/>
      <c r="D396" s="252"/>
      <c r="E396" s="252"/>
      <c r="F396" s="252"/>
      <c r="G396" s="253"/>
      <c r="H396" s="253"/>
      <c r="I396" s="253"/>
    </row>
    <row r="397" spans="1:9" ht="16.5">
      <c r="A397" s="252"/>
      <c r="B397" s="199"/>
      <c r="C397" s="252"/>
      <c r="D397" s="252"/>
      <c r="E397" s="252"/>
      <c r="F397" s="252"/>
      <c r="G397" s="253"/>
      <c r="H397" s="253"/>
      <c r="I397" s="253"/>
    </row>
    <row r="398" spans="1:9" ht="16.5">
      <c r="A398" s="252"/>
      <c r="B398" s="199"/>
      <c r="C398" s="252"/>
      <c r="D398" s="252"/>
      <c r="E398" s="252"/>
      <c r="F398" s="252"/>
      <c r="G398" s="253"/>
      <c r="H398" s="253"/>
      <c r="I398" s="253"/>
    </row>
    <row r="399" spans="1:9" ht="16.5">
      <c r="A399" s="252"/>
      <c r="B399" s="199"/>
      <c r="C399" s="252"/>
      <c r="D399" s="252"/>
      <c r="E399" s="252"/>
      <c r="F399" s="252"/>
      <c r="G399" s="253"/>
      <c r="H399" s="253"/>
      <c r="I399" s="253"/>
    </row>
    <row r="400" spans="1:9" ht="16.5">
      <c r="A400" s="252"/>
      <c r="B400" s="199"/>
      <c r="C400" s="252"/>
      <c r="D400" s="252"/>
      <c r="E400" s="252"/>
      <c r="F400" s="252"/>
      <c r="G400" s="253"/>
      <c r="H400" s="253"/>
      <c r="I400" s="253"/>
    </row>
    <row r="401" spans="1:9" ht="16.5">
      <c r="A401" s="252"/>
      <c r="B401" s="199"/>
      <c r="C401" s="252"/>
      <c r="D401" s="252"/>
      <c r="E401" s="252"/>
      <c r="F401" s="252"/>
      <c r="G401" s="253"/>
      <c r="H401" s="253"/>
      <c r="I401" s="253"/>
    </row>
    <row r="402" spans="1:9" ht="16.5">
      <c r="A402" s="252"/>
      <c r="B402" s="199"/>
      <c r="C402" s="252"/>
      <c r="D402" s="252"/>
      <c r="E402" s="252"/>
      <c r="F402" s="252"/>
      <c r="G402" s="253"/>
      <c r="H402" s="253"/>
      <c r="I402" s="253"/>
    </row>
    <row r="403" spans="1:9" ht="16.5">
      <c r="A403" s="252"/>
      <c r="B403" s="199"/>
      <c r="C403" s="252"/>
      <c r="D403" s="252"/>
      <c r="E403" s="252"/>
      <c r="F403" s="252"/>
      <c r="G403" s="253"/>
      <c r="H403" s="253"/>
      <c r="I403" s="253"/>
    </row>
    <row r="404" spans="1:9" ht="16.5">
      <c r="A404" s="252"/>
      <c r="B404" s="199"/>
      <c r="C404" s="252"/>
      <c r="D404" s="252"/>
      <c r="E404" s="252"/>
      <c r="F404" s="252"/>
      <c r="G404" s="253"/>
      <c r="H404" s="253"/>
      <c r="I404" s="253"/>
    </row>
    <row r="405" spans="1:9" ht="16.5">
      <c r="A405" s="252"/>
      <c r="B405" s="199"/>
      <c r="C405" s="252"/>
      <c r="D405" s="252"/>
      <c r="E405" s="252"/>
      <c r="F405" s="252"/>
      <c r="G405" s="253"/>
      <c r="H405" s="253"/>
      <c r="I405" s="253"/>
    </row>
    <row r="406" spans="1:9" ht="16.5">
      <c r="A406" s="252"/>
      <c r="B406" s="199"/>
      <c r="C406" s="252"/>
      <c r="D406" s="252"/>
      <c r="E406" s="252"/>
      <c r="F406" s="252"/>
      <c r="G406" s="253"/>
      <c r="H406" s="253"/>
      <c r="I406" s="253"/>
    </row>
    <row r="407" spans="1:9" ht="16.5">
      <c r="A407" s="252"/>
      <c r="B407" s="199"/>
      <c r="C407" s="252"/>
      <c r="D407" s="252"/>
      <c r="E407" s="252"/>
      <c r="F407" s="252"/>
      <c r="G407" s="253"/>
      <c r="H407" s="253"/>
      <c r="I407" s="253"/>
    </row>
    <row r="408" spans="1:9" ht="16.5">
      <c r="A408" s="252"/>
      <c r="B408" s="199"/>
      <c r="C408" s="252"/>
      <c r="D408" s="252"/>
      <c r="E408" s="252"/>
      <c r="F408" s="252"/>
      <c r="G408" s="253"/>
      <c r="H408" s="253"/>
      <c r="I408" s="253"/>
    </row>
    <row r="409" spans="1:9" ht="16.5">
      <c r="A409" s="252"/>
      <c r="B409" s="199"/>
      <c r="C409" s="252"/>
      <c r="D409" s="252"/>
      <c r="E409" s="252"/>
      <c r="F409" s="252"/>
      <c r="G409" s="253"/>
      <c r="H409" s="253"/>
      <c r="I409" s="253"/>
    </row>
    <row r="410" spans="1:9" ht="16.5">
      <c r="A410" s="252"/>
      <c r="B410" s="199"/>
      <c r="C410" s="252"/>
      <c r="D410" s="252"/>
      <c r="E410" s="252"/>
      <c r="F410" s="252"/>
      <c r="G410" s="253"/>
      <c r="H410" s="253"/>
      <c r="I410" s="253"/>
    </row>
    <row r="411" spans="1:9" ht="16.5">
      <c r="A411" s="252"/>
      <c r="B411" s="199"/>
      <c r="C411" s="252"/>
      <c r="D411" s="252"/>
      <c r="E411" s="252"/>
      <c r="F411" s="252"/>
      <c r="G411" s="253"/>
      <c r="H411" s="253"/>
      <c r="I411" s="253"/>
    </row>
    <row r="412" spans="1:9" ht="16.5">
      <c r="A412" s="252"/>
      <c r="B412" s="199"/>
      <c r="C412" s="252"/>
      <c r="D412" s="252"/>
      <c r="E412" s="252"/>
      <c r="F412" s="252"/>
      <c r="G412" s="253"/>
      <c r="H412" s="253"/>
      <c r="I412" s="253"/>
    </row>
    <row r="413" spans="1:9" ht="16.5">
      <c r="A413" s="252"/>
      <c r="B413" s="199"/>
      <c r="C413" s="252"/>
      <c r="D413" s="252"/>
      <c r="E413" s="252"/>
      <c r="F413" s="252"/>
      <c r="G413" s="253"/>
      <c r="H413" s="253"/>
      <c r="I413" s="253"/>
    </row>
    <row r="414" spans="1:9" ht="16.5">
      <c r="A414" s="252"/>
      <c r="B414" s="199"/>
      <c r="C414" s="252"/>
      <c r="D414" s="252"/>
      <c r="E414" s="252"/>
      <c r="F414" s="252"/>
      <c r="G414" s="253"/>
      <c r="H414" s="253"/>
      <c r="I414" s="253"/>
    </row>
    <row r="415" spans="1:9" ht="16.5">
      <c r="A415" s="252"/>
      <c r="B415" s="199"/>
      <c r="C415" s="252"/>
      <c r="D415" s="252"/>
      <c r="E415" s="252"/>
      <c r="F415" s="252"/>
      <c r="G415" s="253"/>
      <c r="H415" s="253"/>
      <c r="I415" s="253"/>
    </row>
    <row r="416" spans="1:9" ht="16.5">
      <c r="A416" s="252"/>
      <c r="B416" s="199"/>
      <c r="C416" s="252"/>
      <c r="D416" s="252"/>
      <c r="E416" s="252"/>
      <c r="F416" s="252"/>
      <c r="G416" s="253"/>
      <c r="H416" s="253"/>
      <c r="I416" s="253"/>
    </row>
    <row r="417" spans="1:9" ht="16.5">
      <c r="A417" s="252"/>
      <c r="B417" s="199"/>
      <c r="C417" s="252"/>
      <c r="D417" s="252"/>
      <c r="E417" s="252"/>
      <c r="F417" s="252"/>
      <c r="G417" s="253"/>
      <c r="H417" s="253"/>
      <c r="I417" s="253"/>
    </row>
    <row r="418" spans="1:9" ht="16.5">
      <c r="A418" s="252"/>
      <c r="B418" s="199"/>
      <c r="C418" s="252"/>
      <c r="D418" s="252"/>
      <c r="E418" s="252"/>
      <c r="F418" s="252"/>
      <c r="G418" s="253"/>
      <c r="H418" s="253"/>
      <c r="I418" s="253"/>
    </row>
    <row r="419" spans="1:9" ht="16.5">
      <c r="A419" s="252"/>
      <c r="B419" s="199"/>
      <c r="C419" s="252"/>
      <c r="D419" s="252"/>
      <c r="E419" s="252"/>
      <c r="F419" s="252"/>
      <c r="G419" s="253"/>
      <c r="H419" s="253"/>
      <c r="I419" s="253"/>
    </row>
    <row r="420" spans="1:9" ht="16.5">
      <c r="A420" s="252"/>
      <c r="B420" s="199"/>
      <c r="C420" s="252"/>
      <c r="D420" s="252"/>
      <c r="E420" s="252"/>
      <c r="F420" s="252"/>
      <c r="G420" s="253"/>
      <c r="H420" s="253"/>
      <c r="I420" s="253"/>
    </row>
    <row r="421" spans="1:9" ht="16.5">
      <c r="A421" s="252"/>
      <c r="B421" s="199"/>
      <c r="C421" s="252"/>
      <c r="D421" s="252"/>
      <c r="E421" s="252"/>
      <c r="F421" s="252"/>
      <c r="G421" s="253"/>
      <c r="H421" s="253"/>
      <c r="I421" s="253"/>
    </row>
    <row r="422" spans="1:9" ht="16.5">
      <c r="A422" s="252"/>
      <c r="B422" s="199"/>
      <c r="C422" s="252"/>
      <c r="D422" s="252"/>
      <c r="E422" s="252"/>
      <c r="F422" s="252"/>
      <c r="G422" s="253"/>
      <c r="H422" s="253"/>
      <c r="I422" s="253"/>
    </row>
    <row r="423" spans="1:9" ht="16.5">
      <c r="A423" s="252"/>
      <c r="B423" s="199"/>
      <c r="C423" s="252"/>
      <c r="D423" s="252"/>
      <c r="E423" s="252"/>
      <c r="F423" s="252"/>
      <c r="G423" s="253"/>
      <c r="H423" s="253"/>
      <c r="I423" s="253"/>
    </row>
    <row r="424" spans="1:9" ht="16.5">
      <c r="A424" s="252"/>
      <c r="B424" s="199"/>
      <c r="C424" s="252"/>
      <c r="D424" s="252"/>
      <c r="E424" s="252"/>
      <c r="F424" s="252"/>
      <c r="G424" s="253"/>
      <c r="H424" s="253"/>
      <c r="I424" s="253"/>
    </row>
    <row r="425" spans="1:9" ht="16.5">
      <c r="A425" s="252"/>
      <c r="B425" s="199"/>
      <c r="C425" s="252"/>
      <c r="D425" s="252"/>
      <c r="E425" s="252"/>
      <c r="F425" s="252"/>
      <c r="G425" s="253"/>
      <c r="H425" s="253"/>
      <c r="I425" s="253"/>
    </row>
    <row r="426" spans="1:9" ht="16.5">
      <c r="A426" s="252"/>
      <c r="B426" s="199"/>
      <c r="C426" s="252"/>
      <c r="D426" s="252"/>
      <c r="E426" s="252"/>
      <c r="F426" s="252"/>
      <c r="G426" s="253"/>
      <c r="H426" s="253"/>
      <c r="I426" s="253"/>
    </row>
    <row r="427" spans="1:9" ht="16.5">
      <c r="A427" s="252"/>
      <c r="B427" s="199"/>
      <c r="C427" s="252"/>
      <c r="D427" s="252"/>
      <c r="E427" s="252"/>
      <c r="F427" s="252"/>
      <c r="G427" s="253"/>
      <c r="H427" s="253"/>
      <c r="I427" s="253"/>
    </row>
    <row r="428" spans="1:9" ht="16.5">
      <c r="A428" s="252"/>
      <c r="B428" s="199"/>
      <c r="C428" s="252"/>
      <c r="D428" s="252"/>
      <c r="E428" s="252"/>
      <c r="F428" s="252"/>
      <c r="G428" s="253"/>
      <c r="H428" s="253"/>
      <c r="I428" s="253"/>
    </row>
    <row r="429" spans="1:9" ht="16.5">
      <c r="A429" s="252"/>
      <c r="B429" s="199"/>
      <c r="C429" s="252"/>
      <c r="D429" s="252"/>
      <c r="E429" s="252"/>
      <c r="F429" s="252"/>
      <c r="G429" s="253"/>
      <c r="H429" s="253"/>
      <c r="I429" s="253"/>
    </row>
    <row r="430" spans="1:9" ht="16.5">
      <c r="A430" s="252"/>
      <c r="B430" s="199"/>
      <c r="C430" s="252"/>
      <c r="D430" s="252"/>
      <c r="E430" s="252"/>
      <c r="F430" s="252"/>
      <c r="G430" s="253"/>
      <c r="H430" s="253"/>
      <c r="I430" s="253"/>
    </row>
    <row r="431" spans="1:9" ht="16.5">
      <c r="A431" s="252"/>
      <c r="B431" s="199"/>
      <c r="C431" s="252"/>
      <c r="D431" s="252"/>
      <c r="E431" s="252"/>
      <c r="F431" s="252"/>
      <c r="G431" s="253"/>
      <c r="H431" s="253"/>
      <c r="I431" s="253"/>
    </row>
    <row r="432" spans="1:9" ht="16.5">
      <c r="A432" s="252"/>
      <c r="B432" s="199"/>
      <c r="C432" s="252"/>
      <c r="D432" s="252"/>
      <c r="E432" s="252"/>
      <c r="F432" s="252"/>
      <c r="G432" s="253"/>
      <c r="H432" s="253"/>
      <c r="I432" s="253"/>
    </row>
    <row r="433" spans="1:9" ht="16.5">
      <c r="A433" s="252"/>
      <c r="B433" s="199"/>
      <c r="C433" s="252"/>
      <c r="D433" s="252"/>
      <c r="E433" s="252"/>
      <c r="F433" s="252"/>
      <c r="G433" s="253"/>
      <c r="H433" s="253"/>
      <c r="I433" s="253"/>
    </row>
    <row r="434" spans="1:9" ht="16.5">
      <c r="A434" s="252"/>
      <c r="B434" s="199"/>
      <c r="C434" s="252"/>
      <c r="D434" s="252"/>
      <c r="E434" s="252"/>
      <c r="F434" s="252"/>
      <c r="G434" s="253"/>
      <c r="H434" s="253"/>
      <c r="I434" s="253"/>
    </row>
    <row r="435" spans="1:9" ht="16.5">
      <c r="A435" s="252"/>
      <c r="B435" s="199"/>
      <c r="C435" s="252"/>
      <c r="D435" s="252"/>
      <c r="E435" s="252"/>
      <c r="F435" s="252"/>
      <c r="G435" s="253"/>
      <c r="H435" s="253"/>
      <c r="I435" s="253"/>
    </row>
    <row r="436" spans="1:9" ht="16.5">
      <c r="A436" s="252"/>
      <c r="B436" s="199"/>
      <c r="C436" s="252"/>
      <c r="D436" s="252"/>
      <c r="E436" s="252"/>
      <c r="F436" s="252"/>
      <c r="G436" s="253"/>
      <c r="H436" s="253"/>
      <c r="I436" s="253"/>
    </row>
    <row r="437" spans="1:9" ht="16.5">
      <c r="A437" s="252"/>
      <c r="B437" s="199"/>
      <c r="C437" s="252"/>
      <c r="D437" s="252"/>
      <c r="E437" s="252"/>
      <c r="F437" s="252"/>
      <c r="G437" s="253"/>
      <c r="H437" s="253"/>
      <c r="I437" s="253"/>
    </row>
    <row r="438" spans="1:9" ht="16.5">
      <c r="A438" s="252"/>
      <c r="B438" s="199"/>
      <c r="C438" s="252"/>
      <c r="D438" s="252"/>
      <c r="E438" s="252"/>
      <c r="F438" s="252"/>
      <c r="G438" s="253"/>
      <c r="H438" s="253"/>
      <c r="I438" s="253"/>
    </row>
    <row r="439" spans="1:9" ht="16.5">
      <c r="A439" s="252"/>
      <c r="B439" s="199"/>
      <c r="C439" s="252"/>
      <c r="D439" s="252"/>
      <c r="E439" s="252"/>
      <c r="F439" s="252"/>
      <c r="G439" s="253"/>
      <c r="H439" s="253"/>
      <c r="I439" s="253"/>
    </row>
    <row r="440" spans="1:9" ht="16.5">
      <c r="A440" s="252"/>
      <c r="B440" s="199"/>
      <c r="C440" s="252"/>
      <c r="D440" s="252"/>
      <c r="E440" s="252"/>
      <c r="F440" s="252"/>
      <c r="G440" s="253"/>
      <c r="H440" s="253"/>
      <c r="I440" s="253"/>
    </row>
    <row r="441" spans="1:9" ht="16.5">
      <c r="A441" s="252"/>
      <c r="B441" s="199"/>
      <c r="C441" s="252"/>
      <c r="D441" s="252"/>
      <c r="E441" s="252"/>
      <c r="F441" s="252"/>
      <c r="G441" s="253"/>
      <c r="H441" s="253"/>
      <c r="I441" s="253"/>
    </row>
    <row r="442" spans="1:9" ht="16.5">
      <c r="A442" s="252"/>
      <c r="B442" s="199"/>
      <c r="C442" s="252"/>
      <c r="D442" s="252"/>
      <c r="E442" s="252"/>
      <c r="F442" s="252"/>
      <c r="G442" s="253"/>
      <c r="H442" s="253"/>
      <c r="I442" s="253"/>
    </row>
    <row r="443" spans="1:9" ht="16.5">
      <c r="A443" s="252"/>
      <c r="B443" s="199"/>
      <c r="C443" s="252"/>
      <c r="D443" s="252"/>
      <c r="E443" s="252"/>
      <c r="F443" s="252"/>
      <c r="G443" s="253"/>
      <c r="H443" s="253"/>
      <c r="I443" s="253"/>
    </row>
    <row r="444" spans="1:9" ht="16.5">
      <c r="A444" s="252"/>
      <c r="B444" s="199"/>
      <c r="C444" s="252"/>
      <c r="D444" s="252"/>
      <c r="E444" s="252"/>
      <c r="F444" s="252"/>
      <c r="G444" s="253"/>
      <c r="H444" s="253"/>
      <c r="I444" s="253"/>
    </row>
    <row r="445" spans="1:9" ht="16.5">
      <c r="A445" s="252"/>
      <c r="B445" s="199"/>
      <c r="C445" s="252"/>
      <c r="D445" s="252"/>
      <c r="E445" s="252"/>
      <c r="F445" s="252"/>
      <c r="G445" s="253"/>
      <c r="H445" s="253"/>
      <c r="I445" s="253"/>
    </row>
    <row r="446" spans="1:9" ht="16.5">
      <c r="A446" s="252"/>
      <c r="B446" s="199"/>
      <c r="C446" s="252"/>
      <c r="D446" s="252"/>
      <c r="E446" s="252"/>
      <c r="F446" s="252"/>
      <c r="G446" s="253"/>
      <c r="H446" s="253"/>
      <c r="I446" s="253"/>
    </row>
    <row r="447" spans="1:9" ht="16.5">
      <c r="A447" s="252"/>
      <c r="B447" s="199"/>
      <c r="C447" s="252"/>
      <c r="D447" s="252"/>
      <c r="E447" s="252"/>
      <c r="F447" s="252"/>
      <c r="G447" s="253"/>
      <c r="H447" s="253"/>
      <c r="I447" s="253"/>
    </row>
    <row r="448" spans="1:9" ht="16.5">
      <c r="A448" s="252"/>
      <c r="B448" s="199"/>
      <c r="C448" s="252"/>
      <c r="D448" s="252"/>
      <c r="E448" s="252"/>
      <c r="F448" s="252"/>
      <c r="G448" s="253"/>
      <c r="H448" s="253"/>
      <c r="I448" s="253"/>
    </row>
    <row r="449" spans="1:9" ht="16.5">
      <c r="A449" s="252"/>
      <c r="B449" s="199"/>
      <c r="C449" s="252"/>
      <c r="D449" s="252"/>
      <c r="E449" s="252"/>
      <c r="F449" s="252"/>
      <c r="G449" s="253"/>
      <c r="H449" s="253"/>
      <c r="I449" s="253"/>
    </row>
    <row r="450" spans="1:9" ht="16.5">
      <c r="A450" s="252"/>
      <c r="B450" s="199"/>
      <c r="C450" s="252"/>
      <c r="D450" s="252"/>
      <c r="E450" s="252"/>
      <c r="F450" s="252"/>
      <c r="G450" s="253"/>
      <c r="H450" s="253"/>
      <c r="I450" s="253"/>
    </row>
    <row r="451" spans="1:9" ht="16.5">
      <c r="A451" s="252"/>
      <c r="B451" s="199"/>
      <c r="C451" s="252"/>
      <c r="D451" s="252"/>
      <c r="E451" s="252"/>
      <c r="F451" s="252"/>
      <c r="G451" s="253"/>
      <c r="H451" s="253"/>
      <c r="I451" s="253"/>
    </row>
    <row r="452" spans="1:9" ht="16.5">
      <c r="A452" s="252"/>
      <c r="B452" s="199"/>
      <c r="C452" s="252"/>
      <c r="D452" s="252"/>
      <c r="E452" s="252"/>
      <c r="F452" s="252"/>
      <c r="G452" s="253"/>
      <c r="H452" s="253"/>
      <c r="I452" s="253"/>
    </row>
    <row r="453" spans="1:9" ht="16.5">
      <c r="A453" s="252"/>
      <c r="B453" s="199"/>
      <c r="C453" s="252"/>
      <c r="D453" s="252"/>
      <c r="E453" s="252"/>
      <c r="F453" s="252"/>
      <c r="G453" s="253"/>
      <c r="H453" s="253"/>
      <c r="I453" s="253"/>
    </row>
    <row r="454" spans="1:9" ht="16.5">
      <c r="A454" s="252"/>
      <c r="B454" s="199"/>
      <c r="C454" s="252"/>
      <c r="D454" s="252"/>
      <c r="E454" s="252"/>
      <c r="F454" s="252"/>
      <c r="G454" s="253"/>
      <c r="H454" s="253"/>
      <c r="I454" s="253"/>
    </row>
    <row r="455" spans="1:9" ht="16.5">
      <c r="A455" s="252"/>
      <c r="B455" s="199"/>
      <c r="C455" s="252"/>
      <c r="D455" s="252"/>
      <c r="E455" s="252"/>
      <c r="F455" s="252"/>
      <c r="G455" s="253"/>
      <c r="H455" s="253"/>
      <c r="I455" s="253"/>
    </row>
    <row r="456" spans="1:9" ht="16.5">
      <c r="A456" s="252"/>
      <c r="B456" s="199"/>
      <c r="C456" s="252"/>
      <c r="D456" s="252"/>
      <c r="E456" s="252"/>
      <c r="F456" s="252"/>
      <c r="G456" s="253"/>
      <c r="H456" s="253"/>
      <c r="I456" s="253"/>
    </row>
    <row r="457" spans="1:9" ht="16.5">
      <c r="A457" s="252"/>
      <c r="B457" s="199"/>
      <c r="C457" s="252"/>
      <c r="D457" s="252"/>
      <c r="E457" s="252"/>
      <c r="F457" s="252"/>
      <c r="G457" s="253"/>
      <c r="H457" s="253"/>
      <c r="I457" s="253"/>
    </row>
    <row r="458" spans="1:9" ht="16.5">
      <c r="A458" s="252"/>
      <c r="B458" s="199"/>
      <c r="C458" s="252"/>
      <c r="D458" s="252"/>
      <c r="E458" s="252"/>
      <c r="F458" s="252"/>
      <c r="G458" s="253"/>
      <c r="H458" s="253"/>
      <c r="I458" s="253"/>
    </row>
    <row r="459" spans="1:9" ht="16.5">
      <c r="A459" s="252"/>
      <c r="B459" s="199"/>
      <c r="C459" s="252"/>
      <c r="D459" s="252"/>
      <c r="E459" s="252"/>
      <c r="F459" s="252"/>
      <c r="G459" s="253"/>
      <c r="H459" s="253"/>
      <c r="I459" s="253"/>
    </row>
    <row r="460" spans="1:9" ht="16.5">
      <c r="A460" s="252"/>
      <c r="B460" s="199"/>
      <c r="C460" s="252"/>
      <c r="D460" s="252"/>
      <c r="E460" s="252"/>
      <c r="F460" s="252"/>
      <c r="G460" s="253"/>
      <c r="H460" s="253"/>
      <c r="I460" s="253"/>
    </row>
    <row r="461" spans="1:9" ht="16.5">
      <c r="A461" s="252"/>
      <c r="B461" s="199"/>
      <c r="C461" s="252"/>
      <c r="D461" s="252"/>
      <c r="E461" s="252"/>
      <c r="F461" s="252"/>
      <c r="G461" s="253"/>
      <c r="H461" s="253"/>
      <c r="I461" s="253"/>
    </row>
    <row r="462" spans="1:9" ht="16.5">
      <c r="A462" s="252"/>
      <c r="B462" s="199"/>
      <c r="C462" s="252"/>
      <c r="D462" s="252"/>
      <c r="E462" s="252"/>
      <c r="F462" s="252"/>
      <c r="G462" s="253"/>
      <c r="H462" s="253"/>
      <c r="I462" s="253"/>
    </row>
    <row r="463" spans="1:9" ht="16.5">
      <c r="A463" s="252"/>
      <c r="B463" s="199"/>
      <c r="C463" s="252"/>
      <c r="D463" s="252"/>
      <c r="E463" s="252"/>
      <c r="F463" s="252"/>
      <c r="G463" s="253"/>
      <c r="H463" s="253"/>
      <c r="I463" s="253"/>
    </row>
    <row r="464" spans="1:9" ht="16.5">
      <c r="A464" s="252"/>
      <c r="B464" s="199"/>
      <c r="C464" s="252"/>
      <c r="D464" s="252"/>
      <c r="E464" s="252"/>
      <c r="F464" s="252"/>
      <c r="G464" s="253"/>
      <c r="H464" s="253"/>
      <c r="I464" s="253"/>
    </row>
    <row r="465" spans="1:9" ht="16.5">
      <c r="A465" s="252"/>
      <c r="B465" s="199"/>
      <c r="C465" s="252"/>
      <c r="D465" s="252"/>
      <c r="E465" s="252"/>
      <c r="F465" s="252"/>
      <c r="G465" s="253"/>
      <c r="H465" s="253"/>
      <c r="I465" s="253"/>
    </row>
    <row r="466" spans="1:9" ht="16.5">
      <c r="A466" s="252"/>
      <c r="B466" s="199"/>
      <c r="C466" s="252"/>
      <c r="D466" s="252"/>
      <c r="E466" s="252"/>
      <c r="F466" s="252"/>
      <c r="G466" s="253"/>
      <c r="H466" s="253"/>
      <c r="I466" s="253"/>
    </row>
    <row r="467" spans="1:9" ht="16.5">
      <c r="A467" s="252"/>
      <c r="B467" s="199"/>
      <c r="C467" s="252"/>
      <c r="D467" s="252"/>
      <c r="E467" s="252"/>
      <c r="F467" s="252"/>
      <c r="G467" s="253"/>
      <c r="H467" s="253"/>
      <c r="I467" s="253"/>
    </row>
    <row r="468" spans="1:9" ht="16.5">
      <c r="A468" s="252"/>
      <c r="B468" s="199"/>
      <c r="C468" s="252"/>
      <c r="D468" s="252"/>
      <c r="E468" s="252"/>
      <c r="F468" s="252"/>
      <c r="G468" s="253"/>
      <c r="H468" s="253"/>
      <c r="I468" s="253"/>
    </row>
    <row r="469" spans="1:9" ht="16.5">
      <c r="A469" s="252"/>
      <c r="B469" s="199"/>
      <c r="C469" s="252"/>
      <c r="D469" s="252"/>
      <c r="E469" s="252"/>
      <c r="F469" s="252"/>
      <c r="G469" s="253"/>
      <c r="H469" s="253"/>
      <c r="I469" s="253"/>
    </row>
    <row r="470" spans="1:9" ht="16.5">
      <c r="A470" s="252"/>
      <c r="B470" s="199"/>
      <c r="C470" s="252"/>
      <c r="D470" s="252"/>
      <c r="E470" s="252"/>
      <c r="F470" s="252"/>
      <c r="G470" s="253"/>
      <c r="H470" s="253"/>
      <c r="I470" s="253"/>
    </row>
    <row r="471" spans="1:9" ht="16.5">
      <c r="A471" s="252"/>
      <c r="B471" s="199"/>
      <c r="C471" s="252"/>
      <c r="D471" s="252"/>
      <c r="E471" s="252"/>
      <c r="F471" s="252"/>
      <c r="G471" s="253"/>
      <c r="H471" s="253"/>
      <c r="I471" s="253"/>
    </row>
    <row r="472" spans="1:9" ht="16.5">
      <c r="A472" s="252"/>
      <c r="B472" s="199"/>
      <c r="C472" s="252"/>
      <c r="D472" s="252"/>
      <c r="E472" s="252"/>
      <c r="F472" s="252"/>
      <c r="G472" s="253"/>
      <c r="H472" s="253"/>
      <c r="I472" s="253"/>
    </row>
    <row r="473" spans="1:9" ht="16.5">
      <c r="A473" s="252"/>
      <c r="B473" s="199"/>
      <c r="C473" s="252"/>
      <c r="D473" s="252"/>
      <c r="E473" s="252"/>
      <c r="F473" s="252"/>
      <c r="G473" s="253"/>
      <c r="H473" s="253"/>
      <c r="I473" s="253"/>
    </row>
    <row r="474" spans="1:9" ht="16.5">
      <c r="A474" s="252"/>
      <c r="B474" s="199"/>
      <c r="C474" s="252"/>
      <c r="D474" s="252"/>
      <c r="E474" s="252"/>
      <c r="F474" s="252"/>
      <c r="G474" s="253"/>
      <c r="H474" s="253"/>
      <c r="I474" s="253"/>
    </row>
    <row r="475" spans="1:9" ht="16.5">
      <c r="A475" s="252"/>
      <c r="B475" s="199"/>
      <c r="C475" s="252"/>
      <c r="D475" s="252"/>
      <c r="E475" s="252"/>
      <c r="F475" s="252"/>
      <c r="G475" s="253"/>
      <c r="H475" s="253"/>
      <c r="I475" s="253"/>
    </row>
    <row r="476" spans="1:9" ht="16.5">
      <c r="A476" s="252"/>
      <c r="B476" s="199"/>
      <c r="C476" s="252"/>
      <c r="D476" s="252"/>
      <c r="E476" s="252"/>
      <c r="F476" s="252"/>
      <c r="G476" s="253"/>
      <c r="H476" s="253"/>
      <c r="I476" s="253"/>
    </row>
    <row r="477" spans="1:9" ht="16.5">
      <c r="A477" s="252"/>
      <c r="B477" s="199"/>
      <c r="C477" s="252"/>
      <c r="D477" s="252"/>
      <c r="E477" s="252"/>
      <c r="F477" s="252"/>
      <c r="G477" s="253"/>
      <c r="H477" s="253"/>
      <c r="I477" s="253"/>
    </row>
    <row r="478" spans="1:9" ht="16.5">
      <c r="A478" s="252"/>
      <c r="B478" s="199"/>
      <c r="C478" s="252"/>
      <c r="D478" s="252"/>
      <c r="E478" s="252"/>
      <c r="F478" s="252"/>
      <c r="G478" s="253"/>
      <c r="H478" s="253"/>
      <c r="I478" s="253"/>
    </row>
    <row r="479" spans="1:9" ht="16.5">
      <c r="A479" s="252"/>
      <c r="B479" s="199"/>
      <c r="C479" s="252"/>
      <c r="D479" s="252"/>
      <c r="E479" s="252"/>
      <c r="F479" s="252"/>
      <c r="G479" s="253"/>
      <c r="H479" s="253"/>
      <c r="I479" s="253"/>
    </row>
    <row r="480" spans="1:9" ht="16.5">
      <c r="A480" s="252"/>
      <c r="B480" s="199"/>
      <c r="C480" s="252"/>
      <c r="D480" s="252"/>
      <c r="E480" s="252"/>
      <c r="F480" s="252"/>
      <c r="G480" s="253"/>
      <c r="H480" s="253"/>
      <c r="I480" s="253"/>
    </row>
    <row r="481" spans="1:9" ht="16.5">
      <c r="A481" s="252"/>
      <c r="B481" s="199"/>
      <c r="C481" s="252"/>
      <c r="D481" s="252"/>
      <c r="E481" s="252"/>
      <c r="F481" s="252"/>
      <c r="G481" s="253"/>
      <c r="H481" s="253"/>
      <c r="I481" s="253"/>
    </row>
    <row r="482" spans="1:9" ht="16.5">
      <c r="A482" s="252"/>
      <c r="B482" s="199"/>
      <c r="C482" s="252"/>
      <c r="D482" s="252"/>
      <c r="E482" s="252"/>
      <c r="F482" s="252"/>
      <c r="G482" s="253"/>
      <c r="H482" s="253"/>
      <c r="I482" s="253"/>
    </row>
    <row r="483" spans="1:9" ht="16.5">
      <c r="A483" s="252"/>
      <c r="B483" s="199"/>
      <c r="C483" s="252"/>
      <c r="D483" s="252"/>
      <c r="E483" s="252"/>
      <c r="F483" s="252"/>
      <c r="G483" s="253"/>
      <c r="H483" s="253"/>
      <c r="I483" s="253"/>
    </row>
    <row r="484" spans="1:9" ht="16.5">
      <c r="A484" s="252"/>
      <c r="B484" s="199"/>
      <c r="C484" s="252"/>
      <c r="D484" s="252"/>
      <c r="E484" s="252"/>
      <c r="F484" s="252"/>
      <c r="G484" s="253"/>
      <c r="H484" s="253"/>
      <c r="I484" s="253"/>
    </row>
    <row r="485" spans="1:9" ht="16.5">
      <c r="A485" s="252"/>
      <c r="B485" s="199"/>
      <c r="C485" s="252"/>
      <c r="D485" s="252"/>
      <c r="E485" s="252"/>
      <c r="F485" s="252"/>
      <c r="G485" s="253"/>
      <c r="H485" s="253"/>
      <c r="I485" s="253"/>
    </row>
    <row r="486" spans="1:9" ht="16.5">
      <c r="A486" s="252"/>
      <c r="B486" s="199"/>
      <c r="C486" s="252"/>
      <c r="D486" s="252"/>
      <c r="E486" s="252"/>
      <c r="F486" s="252"/>
      <c r="G486" s="253"/>
      <c r="H486" s="253"/>
      <c r="I486" s="253"/>
    </row>
    <row r="487" spans="1:9" ht="16.5">
      <c r="A487" s="252"/>
      <c r="B487" s="199"/>
      <c r="C487" s="252"/>
      <c r="D487" s="252"/>
      <c r="E487" s="252"/>
      <c r="F487" s="252"/>
      <c r="G487" s="253"/>
      <c r="H487" s="253"/>
      <c r="I487" s="253"/>
    </row>
    <row r="488" spans="1:9" ht="16.5">
      <c r="A488" s="252"/>
      <c r="B488" s="199"/>
      <c r="C488" s="252"/>
      <c r="D488" s="252"/>
      <c r="E488" s="252"/>
      <c r="F488" s="252"/>
      <c r="G488" s="253"/>
      <c r="H488" s="253"/>
      <c r="I488" s="253"/>
    </row>
    <row r="489" spans="1:9" ht="16.5">
      <c r="A489" s="252"/>
      <c r="B489" s="199"/>
      <c r="C489" s="252"/>
      <c r="D489" s="252"/>
      <c r="E489" s="252"/>
      <c r="F489" s="252"/>
      <c r="G489" s="253"/>
      <c r="H489" s="253"/>
      <c r="I489" s="253"/>
    </row>
    <row r="490" spans="1:9" ht="16.5">
      <c r="A490" s="252"/>
      <c r="B490" s="199"/>
      <c r="C490" s="252"/>
      <c r="D490" s="252"/>
      <c r="E490" s="252"/>
      <c r="F490" s="252"/>
      <c r="G490" s="253"/>
      <c r="H490" s="253"/>
      <c r="I490" s="253"/>
    </row>
    <row r="491" spans="1:9" ht="16.5">
      <c r="A491" s="252"/>
      <c r="B491" s="199"/>
      <c r="C491" s="252"/>
      <c r="D491" s="252"/>
      <c r="E491" s="252"/>
      <c r="F491" s="252"/>
      <c r="G491" s="253"/>
      <c r="H491" s="253"/>
      <c r="I491" s="253"/>
    </row>
    <row r="492" spans="1:9" ht="16.5">
      <c r="A492" s="252"/>
      <c r="B492" s="199"/>
      <c r="C492" s="252"/>
      <c r="D492" s="252"/>
      <c r="E492" s="252"/>
      <c r="F492" s="252"/>
      <c r="G492" s="253"/>
      <c r="H492" s="253"/>
      <c r="I492" s="253"/>
    </row>
    <row r="493" spans="1:9" ht="16.5">
      <c r="A493" s="252"/>
      <c r="B493" s="199"/>
      <c r="C493" s="252"/>
      <c r="D493" s="252"/>
      <c r="E493" s="252"/>
      <c r="F493" s="252"/>
      <c r="G493" s="253"/>
      <c r="H493" s="253"/>
      <c r="I493" s="253"/>
    </row>
    <row r="494" spans="1:9" ht="16.5">
      <c r="A494" s="252"/>
      <c r="B494" s="199"/>
      <c r="C494" s="252"/>
      <c r="D494" s="252"/>
      <c r="E494" s="252"/>
      <c r="F494" s="252"/>
      <c r="G494" s="253"/>
      <c r="H494" s="253"/>
      <c r="I494" s="253"/>
    </row>
    <row r="495" spans="1:9" ht="16.5">
      <c r="A495" s="252"/>
      <c r="B495" s="199"/>
      <c r="C495" s="252"/>
      <c r="D495" s="252"/>
      <c r="E495" s="252"/>
      <c r="F495" s="252"/>
      <c r="G495" s="253"/>
      <c r="H495" s="253"/>
      <c r="I495" s="253"/>
    </row>
    <row r="496" spans="1:9" ht="16.5">
      <c r="A496" s="252"/>
      <c r="B496" s="199"/>
      <c r="C496" s="252"/>
      <c r="D496" s="252"/>
      <c r="E496" s="252"/>
      <c r="F496" s="252"/>
      <c r="G496" s="253"/>
      <c r="H496" s="253"/>
      <c r="I496" s="253"/>
    </row>
    <row r="497" spans="1:9" ht="16.5">
      <c r="A497" s="252"/>
      <c r="B497" s="199"/>
      <c r="C497" s="252"/>
      <c r="D497" s="252"/>
      <c r="E497" s="252"/>
      <c r="F497" s="252"/>
      <c r="G497" s="253"/>
      <c r="H497" s="253"/>
      <c r="I497" s="253"/>
    </row>
    <row r="498" spans="1:9" ht="16.5">
      <c r="A498" s="252"/>
      <c r="B498" s="199"/>
      <c r="C498" s="252"/>
      <c r="D498" s="252"/>
      <c r="E498" s="252"/>
      <c r="F498" s="252"/>
      <c r="G498" s="253"/>
      <c r="H498" s="253"/>
      <c r="I498" s="253"/>
    </row>
    <row r="499" spans="1:9" ht="16.5">
      <c r="A499" s="252"/>
      <c r="B499" s="199"/>
      <c r="C499" s="252"/>
      <c r="D499" s="252"/>
      <c r="E499" s="252"/>
      <c r="F499" s="252"/>
      <c r="G499" s="253"/>
      <c r="H499" s="253"/>
      <c r="I499" s="253"/>
    </row>
    <row r="500" spans="1:9" ht="16.5">
      <c r="A500" s="252"/>
      <c r="B500" s="199"/>
      <c r="C500" s="252"/>
      <c r="D500" s="252"/>
      <c r="E500" s="252"/>
      <c r="F500" s="252"/>
      <c r="G500" s="253"/>
      <c r="H500" s="253"/>
      <c r="I500" s="253"/>
    </row>
    <row r="501" spans="1:9" ht="16.5">
      <c r="A501" s="252"/>
      <c r="B501" s="199"/>
      <c r="C501" s="252"/>
      <c r="D501" s="252"/>
      <c r="E501" s="252"/>
      <c r="F501" s="252"/>
      <c r="G501" s="253"/>
      <c r="H501" s="253"/>
      <c r="I501" s="253"/>
    </row>
    <row r="502" spans="1:9" ht="16.5">
      <c r="A502" s="252"/>
      <c r="B502" s="199"/>
      <c r="C502" s="252"/>
      <c r="D502" s="252"/>
      <c r="E502" s="252"/>
      <c r="F502" s="252"/>
      <c r="G502" s="253"/>
      <c r="H502" s="253"/>
      <c r="I502" s="253"/>
    </row>
    <row r="503" spans="1:9" ht="16.5">
      <c r="A503" s="252"/>
      <c r="B503" s="199"/>
      <c r="C503" s="252"/>
      <c r="D503" s="252"/>
      <c r="E503" s="252"/>
      <c r="F503" s="252"/>
      <c r="G503" s="253"/>
      <c r="H503" s="253"/>
      <c r="I503" s="253"/>
    </row>
    <row r="504" spans="1:9" ht="16.5">
      <c r="A504" s="252"/>
      <c r="B504" s="199"/>
      <c r="C504" s="252"/>
      <c r="D504" s="252"/>
      <c r="E504" s="252"/>
      <c r="F504" s="252"/>
      <c r="G504" s="253"/>
      <c r="H504" s="253"/>
      <c r="I504" s="253"/>
    </row>
    <row r="505" spans="1:9" ht="16.5">
      <c r="A505" s="252"/>
      <c r="B505" s="199"/>
      <c r="C505" s="252"/>
      <c r="D505" s="252"/>
      <c r="E505" s="252"/>
      <c r="F505" s="252"/>
      <c r="G505" s="253"/>
      <c r="H505" s="253"/>
      <c r="I505" s="253"/>
    </row>
    <row r="506" spans="1:9" ht="16.5">
      <c r="A506" s="252"/>
      <c r="B506" s="199"/>
      <c r="C506" s="252"/>
      <c r="D506" s="252"/>
      <c r="E506" s="252"/>
      <c r="F506" s="252"/>
      <c r="G506" s="253"/>
      <c r="H506" s="253"/>
      <c r="I506" s="253"/>
    </row>
    <row r="507" spans="1:9" ht="16.5">
      <c r="A507" s="252"/>
      <c r="B507" s="199"/>
      <c r="C507" s="252"/>
      <c r="D507" s="252"/>
      <c r="E507" s="252"/>
      <c r="F507" s="252"/>
      <c r="G507" s="253"/>
      <c r="H507" s="253"/>
      <c r="I507" s="253"/>
    </row>
    <row r="508" spans="1:9" ht="16.5">
      <c r="A508" s="252"/>
      <c r="B508" s="199"/>
      <c r="C508" s="252"/>
      <c r="D508" s="252"/>
      <c r="E508" s="252"/>
      <c r="F508" s="252"/>
      <c r="G508" s="253"/>
      <c r="H508" s="253"/>
      <c r="I508" s="253"/>
    </row>
    <row r="509" spans="1:9" ht="16.5">
      <c r="A509" s="252"/>
      <c r="B509" s="199"/>
      <c r="C509" s="252"/>
      <c r="D509" s="252"/>
      <c r="E509" s="252"/>
      <c r="F509" s="252"/>
      <c r="G509" s="253"/>
      <c r="H509" s="253"/>
      <c r="I509" s="253"/>
    </row>
    <row r="510" spans="1:9" ht="16.5">
      <c r="A510" s="252"/>
      <c r="B510" s="199"/>
      <c r="C510" s="252"/>
      <c r="D510" s="252"/>
      <c r="E510" s="252"/>
      <c r="F510" s="252"/>
      <c r="G510" s="253"/>
      <c r="H510" s="253"/>
      <c r="I510" s="253"/>
    </row>
    <row r="511" spans="1:9" ht="16.5">
      <c r="A511" s="252"/>
      <c r="B511" s="199"/>
      <c r="C511" s="252"/>
      <c r="D511" s="252"/>
      <c r="E511" s="252"/>
      <c r="F511" s="252"/>
      <c r="G511" s="253"/>
      <c r="H511" s="253"/>
      <c r="I511" s="253"/>
    </row>
    <row r="512" spans="1:9" ht="16.5">
      <c r="A512" s="252"/>
      <c r="B512" s="199"/>
      <c r="C512" s="252"/>
      <c r="D512" s="252"/>
      <c r="E512" s="252"/>
      <c r="F512" s="252"/>
      <c r="G512" s="253"/>
      <c r="H512" s="253"/>
      <c r="I512" s="253"/>
    </row>
    <row r="513" spans="1:9" ht="16.5">
      <c r="A513" s="252"/>
      <c r="B513" s="199"/>
      <c r="C513" s="252"/>
      <c r="D513" s="252"/>
      <c r="E513" s="252"/>
      <c r="F513" s="252"/>
      <c r="G513" s="253"/>
      <c r="H513" s="253"/>
      <c r="I513" s="253"/>
    </row>
    <row r="514" spans="1:9" ht="16.5">
      <c r="A514" s="252"/>
      <c r="B514" s="199"/>
      <c r="C514" s="252"/>
      <c r="D514" s="252"/>
      <c r="E514" s="252"/>
      <c r="F514" s="252"/>
      <c r="G514" s="253"/>
      <c r="H514" s="253"/>
      <c r="I514" s="253"/>
    </row>
    <row r="515" spans="1:9" ht="16.5">
      <c r="A515" s="252"/>
      <c r="B515" s="199"/>
      <c r="C515" s="252"/>
      <c r="D515" s="252"/>
      <c r="E515" s="252"/>
      <c r="F515" s="252"/>
      <c r="G515" s="253"/>
      <c r="H515" s="253"/>
      <c r="I515" s="253"/>
    </row>
    <row r="516" spans="1:9" ht="16.5">
      <c r="A516" s="252"/>
      <c r="B516" s="199"/>
      <c r="C516" s="252"/>
      <c r="D516" s="252"/>
      <c r="E516" s="252"/>
      <c r="F516" s="252"/>
      <c r="G516" s="253"/>
      <c r="H516" s="253"/>
      <c r="I516" s="253"/>
    </row>
    <row r="517" spans="1:9" ht="16.5">
      <c r="A517" s="252"/>
      <c r="B517" s="199"/>
      <c r="C517" s="252"/>
      <c r="D517" s="252"/>
      <c r="E517" s="252"/>
      <c r="F517" s="252"/>
      <c r="G517" s="253"/>
      <c r="H517" s="253"/>
      <c r="I517" s="253"/>
    </row>
    <row r="518" spans="1:9" ht="16.5">
      <c r="A518" s="252"/>
      <c r="B518" s="199"/>
      <c r="C518" s="252"/>
      <c r="D518" s="252"/>
      <c r="E518" s="252"/>
      <c r="F518" s="252"/>
      <c r="G518" s="253"/>
      <c r="H518" s="253"/>
      <c r="I518" s="253"/>
    </row>
    <row r="519" spans="1:9" ht="16.5">
      <c r="A519" s="252"/>
      <c r="B519" s="199"/>
      <c r="C519" s="252"/>
      <c r="D519" s="252"/>
      <c r="E519" s="252"/>
      <c r="F519" s="252"/>
      <c r="G519" s="253"/>
      <c r="H519" s="253"/>
      <c r="I519" s="253"/>
    </row>
    <row r="520" spans="1:9" ht="16.5">
      <c r="A520" s="252"/>
      <c r="B520" s="199"/>
      <c r="C520" s="252"/>
      <c r="D520" s="252"/>
      <c r="E520" s="252"/>
      <c r="F520" s="252"/>
      <c r="G520" s="253"/>
      <c r="H520" s="253"/>
      <c r="I520" s="253"/>
    </row>
    <row r="521" spans="1:9" ht="16.5">
      <c r="A521" s="252"/>
      <c r="B521" s="199"/>
      <c r="C521" s="252"/>
      <c r="D521" s="252"/>
      <c r="E521" s="252"/>
      <c r="F521" s="252"/>
      <c r="G521" s="253"/>
      <c r="H521" s="253"/>
      <c r="I521" s="253"/>
    </row>
    <row r="522" spans="1:9" ht="16.5">
      <c r="A522" s="252"/>
      <c r="B522" s="199"/>
      <c r="C522" s="252"/>
      <c r="D522" s="252"/>
      <c r="E522" s="252"/>
      <c r="F522" s="252"/>
      <c r="G522" s="253"/>
      <c r="H522" s="253"/>
      <c r="I522" s="253"/>
    </row>
    <row r="523" spans="1:9" ht="16.5">
      <c r="A523" s="252"/>
      <c r="B523" s="199"/>
      <c r="C523" s="252"/>
      <c r="D523" s="252"/>
      <c r="E523" s="252"/>
      <c r="F523" s="252"/>
      <c r="G523" s="253"/>
      <c r="H523" s="253"/>
      <c r="I523" s="253"/>
    </row>
    <row r="524" spans="1:9" ht="16.5">
      <c r="A524" s="252"/>
      <c r="B524" s="199"/>
      <c r="C524" s="252"/>
      <c r="D524" s="252"/>
      <c r="E524" s="252"/>
      <c r="F524" s="252"/>
      <c r="G524" s="253"/>
      <c r="H524" s="253"/>
      <c r="I524" s="253"/>
    </row>
    <row r="525" spans="1:9" ht="16.5">
      <c r="A525" s="252"/>
      <c r="B525" s="199"/>
      <c r="C525" s="252"/>
      <c r="D525" s="252"/>
      <c r="E525" s="252"/>
      <c r="F525" s="252"/>
      <c r="G525" s="253"/>
      <c r="H525" s="253"/>
      <c r="I525" s="253"/>
    </row>
    <row r="526" spans="1:9" ht="16.5">
      <c r="A526" s="252"/>
      <c r="B526" s="199"/>
      <c r="C526" s="252"/>
      <c r="D526" s="252"/>
      <c r="E526" s="252"/>
      <c r="F526" s="252"/>
      <c r="G526" s="253"/>
      <c r="H526" s="253"/>
      <c r="I526" s="253"/>
    </row>
    <row r="527" spans="1:9" ht="16.5">
      <c r="A527" s="252"/>
      <c r="B527" s="199"/>
      <c r="C527" s="252"/>
      <c r="D527" s="252"/>
      <c r="E527" s="252"/>
      <c r="F527" s="252"/>
      <c r="G527" s="253"/>
      <c r="H527" s="253"/>
      <c r="I527" s="253"/>
    </row>
    <row r="528" spans="1:9" ht="16.5">
      <c r="A528" s="252"/>
      <c r="B528" s="199"/>
      <c r="C528" s="252"/>
      <c r="D528" s="252"/>
      <c r="E528" s="252"/>
      <c r="F528" s="252"/>
      <c r="G528" s="253"/>
      <c r="H528" s="253"/>
      <c r="I528" s="253"/>
    </row>
    <row r="529" spans="1:9" ht="16.5">
      <c r="A529" s="252"/>
      <c r="B529" s="199"/>
      <c r="C529" s="252"/>
      <c r="D529" s="252"/>
      <c r="E529" s="252"/>
      <c r="F529" s="252"/>
      <c r="G529" s="253"/>
      <c r="H529" s="253"/>
      <c r="I529" s="253"/>
    </row>
    <row r="530" spans="1:9" ht="16.5">
      <c r="A530" s="252"/>
      <c r="B530" s="199"/>
      <c r="C530" s="252"/>
      <c r="D530" s="252"/>
      <c r="E530" s="252"/>
      <c r="F530" s="252"/>
      <c r="G530" s="253"/>
      <c r="H530" s="253"/>
      <c r="I530" s="253"/>
    </row>
    <row r="531" spans="1:9" ht="16.5">
      <c r="A531" s="252"/>
      <c r="B531" s="199"/>
      <c r="C531" s="252"/>
      <c r="D531" s="252"/>
      <c r="E531" s="252"/>
      <c r="F531" s="252"/>
      <c r="G531" s="253"/>
      <c r="H531" s="253"/>
      <c r="I531" s="253"/>
    </row>
    <row r="532" spans="1:9" ht="16.5">
      <c r="A532" s="252"/>
      <c r="B532" s="199"/>
      <c r="C532" s="252"/>
      <c r="D532" s="252"/>
      <c r="E532" s="252"/>
      <c r="F532" s="252"/>
      <c r="G532" s="253"/>
      <c r="H532" s="253"/>
      <c r="I532" s="253"/>
    </row>
    <row r="533" spans="1:9" ht="16.5">
      <c r="A533" s="252"/>
      <c r="B533" s="199"/>
      <c r="C533" s="252"/>
      <c r="D533" s="252"/>
      <c r="E533" s="252"/>
      <c r="F533" s="252"/>
      <c r="G533" s="253"/>
      <c r="H533" s="253"/>
      <c r="I533" s="253"/>
    </row>
    <row r="534" spans="1:9" ht="16.5">
      <c r="A534" s="252"/>
      <c r="B534" s="199"/>
      <c r="C534" s="252"/>
      <c r="D534" s="252"/>
      <c r="E534" s="252"/>
      <c r="F534" s="252"/>
      <c r="G534" s="253"/>
      <c r="H534" s="253"/>
      <c r="I534" s="253"/>
    </row>
    <row r="535" spans="1:9" ht="16.5">
      <c r="A535" s="252"/>
      <c r="B535" s="199"/>
      <c r="C535" s="252"/>
      <c r="D535" s="252"/>
      <c r="E535" s="252"/>
      <c r="F535" s="252"/>
      <c r="G535" s="253"/>
      <c r="H535" s="253"/>
      <c r="I535" s="253"/>
    </row>
    <row r="536" spans="1:9" ht="16.5">
      <c r="A536" s="252"/>
      <c r="B536" s="199"/>
      <c r="C536" s="252"/>
      <c r="D536" s="252"/>
      <c r="E536" s="252"/>
      <c r="F536" s="252"/>
      <c r="G536" s="253"/>
      <c r="H536" s="253"/>
      <c r="I536" s="253"/>
    </row>
    <row r="537" spans="1:9" ht="16.5">
      <c r="A537" s="252"/>
      <c r="B537" s="199"/>
      <c r="C537" s="252"/>
      <c r="D537" s="252"/>
      <c r="E537" s="252"/>
      <c r="F537" s="252"/>
      <c r="G537" s="253"/>
      <c r="H537" s="253"/>
      <c r="I537" s="253"/>
    </row>
    <row r="538" spans="1:9" ht="16.5">
      <c r="A538" s="252"/>
      <c r="B538" s="199"/>
      <c r="C538" s="252"/>
      <c r="D538" s="252"/>
      <c r="E538" s="252"/>
      <c r="F538" s="252"/>
      <c r="G538" s="253"/>
      <c r="H538" s="253"/>
      <c r="I538" s="253"/>
    </row>
    <row r="539" spans="1:9" ht="16.5">
      <c r="A539" s="252"/>
      <c r="B539" s="199"/>
      <c r="C539" s="252"/>
      <c r="D539" s="252"/>
      <c r="E539" s="252"/>
      <c r="F539" s="252"/>
      <c r="G539" s="253"/>
      <c r="H539" s="253"/>
      <c r="I539" s="253"/>
    </row>
    <row r="540" spans="1:9" ht="16.5">
      <c r="A540" s="252"/>
      <c r="B540" s="199"/>
      <c r="C540" s="252"/>
      <c r="D540" s="252"/>
      <c r="E540" s="252"/>
      <c r="F540" s="252"/>
      <c r="G540" s="253"/>
      <c r="H540" s="253"/>
      <c r="I540" s="253"/>
    </row>
    <row r="541" spans="1:9" ht="16.5">
      <c r="A541" s="252"/>
      <c r="B541" s="199"/>
      <c r="C541" s="252"/>
      <c r="D541" s="252"/>
      <c r="E541" s="252"/>
      <c r="F541" s="252"/>
      <c r="G541" s="253"/>
      <c r="H541" s="253"/>
      <c r="I541" s="253"/>
    </row>
    <row r="542" spans="1:9" ht="16.5">
      <c r="A542" s="252"/>
      <c r="B542" s="199"/>
      <c r="C542" s="252"/>
      <c r="D542" s="252"/>
      <c r="E542" s="252"/>
      <c r="F542" s="252"/>
      <c r="G542" s="253"/>
      <c r="H542" s="253"/>
      <c r="I542" s="253"/>
    </row>
    <row r="543" spans="1:9" ht="16.5">
      <c r="A543" s="252"/>
      <c r="B543" s="199"/>
      <c r="C543" s="252"/>
      <c r="D543" s="252"/>
      <c r="E543" s="252"/>
      <c r="F543" s="252"/>
      <c r="G543" s="253"/>
      <c r="H543" s="253"/>
      <c r="I543" s="253"/>
    </row>
    <row r="544" spans="1:9" ht="16.5">
      <c r="A544" s="252"/>
      <c r="B544" s="199"/>
      <c r="C544" s="252"/>
      <c r="D544" s="252"/>
      <c r="E544" s="252"/>
      <c r="F544" s="252"/>
      <c r="G544" s="253"/>
      <c r="H544" s="253"/>
      <c r="I544" s="253"/>
    </row>
    <row r="545" spans="1:9" ht="16.5">
      <c r="A545" s="252"/>
      <c r="B545" s="199"/>
      <c r="C545" s="252"/>
      <c r="D545" s="252"/>
      <c r="E545" s="252"/>
      <c r="F545" s="252"/>
      <c r="G545" s="253"/>
      <c r="H545" s="253"/>
      <c r="I545" s="253"/>
    </row>
    <row r="546" spans="1:9" ht="16.5">
      <c r="A546" s="252"/>
      <c r="B546" s="199"/>
      <c r="C546" s="252"/>
      <c r="D546" s="252"/>
      <c r="E546" s="252"/>
      <c r="F546" s="252"/>
      <c r="G546" s="253"/>
      <c r="H546" s="253"/>
      <c r="I546" s="253"/>
    </row>
    <row r="547" spans="1:9" ht="16.5">
      <c r="A547" s="252"/>
      <c r="B547" s="199"/>
      <c r="C547" s="252"/>
      <c r="D547" s="252"/>
      <c r="E547" s="252"/>
      <c r="F547" s="252"/>
      <c r="G547" s="253"/>
      <c r="H547" s="253"/>
      <c r="I547" s="253"/>
    </row>
    <row r="548" spans="1:9" ht="16.5">
      <c r="A548" s="252"/>
      <c r="B548" s="199"/>
      <c r="C548" s="252"/>
      <c r="D548" s="252"/>
      <c r="E548" s="252"/>
      <c r="F548" s="252"/>
      <c r="G548" s="253"/>
      <c r="H548" s="253"/>
      <c r="I548" s="253"/>
    </row>
    <row r="549" spans="1:9" ht="16.5">
      <c r="A549" s="252"/>
      <c r="B549" s="199"/>
      <c r="C549" s="252"/>
      <c r="D549" s="252"/>
      <c r="E549" s="252"/>
      <c r="F549" s="252"/>
      <c r="G549" s="253"/>
      <c r="H549" s="253"/>
      <c r="I549" s="253"/>
    </row>
    <row r="550" spans="1:9" ht="16.5">
      <c r="A550" s="252"/>
      <c r="B550" s="199"/>
      <c r="C550" s="252"/>
      <c r="D550" s="252"/>
      <c r="E550" s="252"/>
      <c r="F550" s="252"/>
      <c r="G550" s="253"/>
      <c r="H550" s="253"/>
      <c r="I550" s="253"/>
    </row>
    <row r="551" spans="1:9" ht="16.5">
      <c r="A551" s="252"/>
      <c r="B551" s="199"/>
      <c r="C551" s="252"/>
      <c r="D551" s="252"/>
      <c r="E551" s="252"/>
      <c r="F551" s="252"/>
      <c r="G551" s="253"/>
      <c r="H551" s="253"/>
      <c r="I551" s="253"/>
    </row>
    <row r="552" spans="1:9" ht="16.5">
      <c r="A552" s="252"/>
      <c r="B552" s="199"/>
      <c r="C552" s="252"/>
      <c r="D552" s="252"/>
      <c r="E552" s="252"/>
      <c r="F552" s="252"/>
      <c r="G552" s="253"/>
      <c r="H552" s="253"/>
      <c r="I552" s="253"/>
    </row>
    <row r="553" spans="1:9" ht="16.5">
      <c r="A553" s="252"/>
      <c r="B553" s="199"/>
      <c r="C553" s="252"/>
      <c r="D553" s="252"/>
      <c r="E553" s="252"/>
      <c r="F553" s="252"/>
      <c r="G553" s="253"/>
      <c r="H553" s="253"/>
      <c r="I553" s="253"/>
    </row>
    <row r="554" spans="1:9" ht="16.5">
      <c r="A554" s="252"/>
      <c r="B554" s="199"/>
      <c r="C554" s="252"/>
      <c r="D554" s="252"/>
      <c r="E554" s="252"/>
      <c r="F554" s="252"/>
      <c r="G554" s="253"/>
      <c r="H554" s="253"/>
      <c r="I554" s="253"/>
    </row>
    <row r="555" spans="1:9" ht="16.5">
      <c r="A555" s="252"/>
      <c r="B555" s="199"/>
      <c r="C555" s="252"/>
      <c r="D555" s="252"/>
      <c r="E555" s="252"/>
      <c r="F555" s="252"/>
      <c r="G555" s="253"/>
      <c r="H555" s="253"/>
      <c r="I555" s="253"/>
    </row>
    <row r="556" spans="1:9" ht="16.5">
      <c r="A556" s="252"/>
      <c r="B556" s="199"/>
      <c r="C556" s="252"/>
      <c r="D556" s="252"/>
      <c r="E556" s="252"/>
      <c r="F556" s="252"/>
      <c r="G556" s="253"/>
      <c r="H556" s="253"/>
      <c r="I556" s="253"/>
    </row>
    <row r="557" spans="1:9" ht="16.5">
      <c r="A557" s="252"/>
      <c r="B557" s="199"/>
      <c r="C557" s="252"/>
      <c r="D557" s="252"/>
      <c r="E557" s="252"/>
      <c r="F557" s="252"/>
      <c r="G557" s="253"/>
      <c r="H557" s="253"/>
      <c r="I557" s="253"/>
    </row>
    <row r="558" spans="1:9" ht="16.5">
      <c r="A558" s="252"/>
      <c r="B558" s="199"/>
      <c r="C558" s="252"/>
      <c r="D558" s="252"/>
      <c r="E558" s="252"/>
      <c r="F558" s="252"/>
      <c r="G558" s="253"/>
      <c r="H558" s="253"/>
      <c r="I558" s="253"/>
    </row>
    <row r="559" spans="1:9" ht="16.5">
      <c r="A559" s="252"/>
      <c r="B559" s="199"/>
      <c r="C559" s="252"/>
      <c r="D559" s="252"/>
      <c r="E559" s="252"/>
      <c r="F559" s="252"/>
      <c r="G559" s="253"/>
      <c r="H559" s="253"/>
      <c r="I559" s="253"/>
    </row>
    <row r="560" spans="1:9" ht="16.5">
      <c r="A560" s="252"/>
      <c r="B560" s="199"/>
      <c r="C560" s="252"/>
      <c r="D560" s="252"/>
      <c r="E560" s="252"/>
      <c r="F560" s="252"/>
      <c r="G560" s="253"/>
      <c r="H560" s="253"/>
      <c r="I560" s="253"/>
    </row>
    <row r="561" spans="1:9" ht="16.5">
      <c r="A561" s="252"/>
      <c r="B561" s="199"/>
      <c r="C561" s="252"/>
      <c r="D561" s="252"/>
      <c r="E561" s="252"/>
      <c r="F561" s="252"/>
      <c r="G561" s="253"/>
      <c r="H561" s="253"/>
      <c r="I561" s="253"/>
    </row>
    <row r="562" spans="1:9" ht="16.5">
      <c r="A562" s="252"/>
      <c r="B562" s="199"/>
      <c r="C562" s="252"/>
      <c r="D562" s="252"/>
      <c r="E562" s="252"/>
      <c r="F562" s="252"/>
      <c r="G562" s="253"/>
      <c r="H562" s="253"/>
      <c r="I562" s="253"/>
    </row>
    <row r="563" spans="1:9" ht="16.5">
      <c r="A563" s="252"/>
      <c r="B563" s="199"/>
      <c r="C563" s="252"/>
      <c r="D563" s="252"/>
      <c r="E563" s="252"/>
      <c r="F563" s="252"/>
      <c r="G563" s="253"/>
      <c r="H563" s="253"/>
      <c r="I563" s="253"/>
    </row>
    <row r="564" spans="1:9" ht="16.5">
      <c r="A564" s="252"/>
      <c r="B564" s="199"/>
      <c r="C564" s="252"/>
      <c r="D564" s="252"/>
      <c r="E564" s="252"/>
      <c r="F564" s="252"/>
      <c r="G564" s="253"/>
      <c r="H564" s="253"/>
      <c r="I564" s="253"/>
    </row>
    <row r="565" spans="1:9" ht="16.5">
      <c r="A565" s="252"/>
      <c r="B565" s="199"/>
      <c r="C565" s="252"/>
      <c r="D565" s="252"/>
      <c r="E565" s="252"/>
      <c r="F565" s="252"/>
      <c r="G565" s="253"/>
      <c r="H565" s="253"/>
      <c r="I565" s="253"/>
    </row>
    <row r="566" spans="1:9" ht="16.5">
      <c r="A566" s="252"/>
      <c r="B566" s="199"/>
      <c r="C566" s="252"/>
      <c r="D566" s="252"/>
      <c r="E566" s="252"/>
      <c r="F566" s="252"/>
      <c r="G566" s="253"/>
      <c r="H566" s="253"/>
      <c r="I566" s="253"/>
    </row>
    <row r="567" spans="1:9" ht="16.5">
      <c r="A567" s="252"/>
      <c r="B567" s="199"/>
      <c r="C567" s="252"/>
      <c r="D567" s="252"/>
      <c r="E567" s="252"/>
      <c r="F567" s="252"/>
      <c r="G567" s="253"/>
      <c r="H567" s="253"/>
      <c r="I567" s="253"/>
    </row>
    <row r="568" spans="1:9" ht="16.5">
      <c r="A568" s="252"/>
      <c r="B568" s="199"/>
      <c r="C568" s="252"/>
      <c r="D568" s="252"/>
      <c r="E568" s="252"/>
      <c r="F568" s="252"/>
      <c r="G568" s="253"/>
      <c r="H568" s="253"/>
      <c r="I568" s="253"/>
    </row>
    <row r="569" spans="1:9" ht="16.5">
      <c r="A569" s="252"/>
      <c r="B569" s="199"/>
      <c r="C569" s="252"/>
      <c r="D569" s="252"/>
      <c r="E569" s="252"/>
      <c r="F569" s="252"/>
      <c r="G569" s="253"/>
      <c r="H569" s="253"/>
      <c r="I569" s="253"/>
    </row>
    <row r="570" spans="1:9" ht="16.5">
      <c r="A570" s="252"/>
      <c r="B570" s="199"/>
      <c r="C570" s="252"/>
      <c r="D570" s="252"/>
      <c r="E570" s="252"/>
      <c r="F570" s="252"/>
      <c r="G570" s="253"/>
      <c r="H570" s="253"/>
      <c r="I570" s="253"/>
    </row>
    <row r="571" spans="1:9" ht="16.5">
      <c r="A571" s="252"/>
      <c r="B571" s="199"/>
      <c r="C571" s="252"/>
      <c r="D571" s="252"/>
      <c r="E571" s="252"/>
      <c r="F571" s="252"/>
      <c r="G571" s="253"/>
      <c r="H571" s="253"/>
      <c r="I571" s="253"/>
    </row>
    <row r="572" spans="1:9" ht="16.5">
      <c r="A572" s="252"/>
      <c r="B572" s="199"/>
      <c r="C572" s="252"/>
      <c r="D572" s="252"/>
      <c r="E572" s="252"/>
      <c r="F572" s="252"/>
      <c r="G572" s="253"/>
      <c r="H572" s="253"/>
      <c r="I572" s="253"/>
    </row>
    <row r="573" spans="1:9" ht="16.5">
      <c r="A573" s="252"/>
      <c r="B573" s="199"/>
      <c r="C573" s="252"/>
      <c r="D573" s="252"/>
      <c r="E573" s="252"/>
      <c r="F573" s="252"/>
      <c r="G573" s="253"/>
      <c r="H573" s="253"/>
      <c r="I573" s="253"/>
    </row>
    <row r="574" spans="1:9" ht="16.5">
      <c r="A574" s="252"/>
      <c r="B574" s="199"/>
      <c r="C574" s="252"/>
      <c r="D574" s="252"/>
      <c r="E574" s="252"/>
      <c r="F574" s="252"/>
      <c r="G574" s="253"/>
      <c r="H574" s="253"/>
      <c r="I574" s="253"/>
    </row>
    <row r="575" spans="1:9" ht="16.5">
      <c r="A575" s="252"/>
      <c r="B575" s="199"/>
      <c r="C575" s="252"/>
      <c r="D575" s="252"/>
      <c r="E575" s="252"/>
      <c r="F575" s="252"/>
      <c r="G575" s="253"/>
      <c r="H575" s="253"/>
      <c r="I575" s="253"/>
    </row>
    <row r="576" spans="1:9" ht="16.5">
      <c r="A576" s="252"/>
      <c r="B576" s="199"/>
      <c r="C576" s="252"/>
      <c r="D576" s="252"/>
      <c r="E576" s="252"/>
      <c r="F576" s="252"/>
      <c r="G576" s="253"/>
      <c r="H576" s="253"/>
      <c r="I576" s="253"/>
    </row>
    <row r="577" spans="1:9" ht="16.5">
      <c r="A577" s="252"/>
      <c r="B577" s="199"/>
      <c r="C577" s="252"/>
      <c r="D577" s="252"/>
      <c r="E577" s="252"/>
      <c r="F577" s="252"/>
      <c r="G577" s="253"/>
      <c r="H577" s="253"/>
      <c r="I577" s="253"/>
    </row>
    <row r="578" spans="1:9" ht="16.5">
      <c r="A578" s="252"/>
      <c r="B578" s="199"/>
      <c r="C578" s="252"/>
      <c r="D578" s="252"/>
      <c r="E578" s="252"/>
      <c r="F578" s="252"/>
      <c r="G578" s="253"/>
      <c r="H578" s="253"/>
      <c r="I578" s="253"/>
    </row>
    <row r="579" spans="1:9" ht="16.5">
      <c r="A579" s="252"/>
      <c r="B579" s="199"/>
      <c r="C579" s="252"/>
      <c r="D579" s="252"/>
      <c r="E579" s="252"/>
      <c r="F579" s="252"/>
      <c r="G579" s="253"/>
      <c r="H579" s="253"/>
      <c r="I579" s="253"/>
    </row>
    <row r="580" spans="1:9" ht="16.5">
      <c r="A580" s="252"/>
      <c r="B580" s="199"/>
      <c r="C580" s="252"/>
      <c r="D580" s="252"/>
      <c r="E580" s="252"/>
      <c r="F580" s="252"/>
      <c r="G580" s="253"/>
      <c r="H580" s="253"/>
      <c r="I580" s="253"/>
    </row>
    <row r="581" spans="1:9" ht="16.5">
      <c r="A581" s="252"/>
      <c r="B581" s="199"/>
      <c r="C581" s="252"/>
      <c r="D581" s="252"/>
      <c r="E581" s="252"/>
      <c r="F581" s="252"/>
      <c r="G581" s="253"/>
      <c r="H581" s="253"/>
      <c r="I581" s="253"/>
    </row>
    <row r="582" spans="1:9" ht="16.5">
      <c r="A582" s="252"/>
      <c r="B582" s="199"/>
      <c r="C582" s="252"/>
      <c r="D582" s="252"/>
      <c r="E582" s="252"/>
      <c r="F582" s="252"/>
      <c r="G582" s="253"/>
      <c r="H582" s="253"/>
      <c r="I582" s="253"/>
    </row>
    <row r="583" spans="1:9" ht="16.5">
      <c r="A583" s="252"/>
      <c r="B583" s="199"/>
      <c r="C583" s="252"/>
      <c r="D583" s="252"/>
      <c r="E583" s="252"/>
      <c r="F583" s="252"/>
      <c r="G583" s="253"/>
      <c r="H583" s="253"/>
      <c r="I583" s="253"/>
    </row>
    <row r="584" spans="1:9" ht="16.5">
      <c r="A584" s="252"/>
      <c r="B584" s="199"/>
      <c r="C584" s="252"/>
      <c r="D584" s="252"/>
      <c r="E584" s="252"/>
      <c r="F584" s="252"/>
      <c r="G584" s="253"/>
      <c r="H584" s="253"/>
      <c r="I584" s="253"/>
    </row>
    <row r="585" spans="1:9" ht="16.5">
      <c r="A585" s="252"/>
      <c r="B585" s="199"/>
      <c r="C585" s="252"/>
      <c r="D585" s="252"/>
      <c r="E585" s="252"/>
      <c r="F585" s="252"/>
      <c r="G585" s="253"/>
      <c r="H585" s="253"/>
      <c r="I585" s="253"/>
    </row>
    <row r="586" spans="1:9" ht="16.5">
      <c r="A586" s="252"/>
      <c r="B586" s="199"/>
      <c r="C586" s="252"/>
      <c r="D586" s="252"/>
      <c r="E586" s="252"/>
      <c r="F586" s="252"/>
      <c r="G586" s="253"/>
      <c r="H586" s="253"/>
      <c r="I586" s="253"/>
    </row>
    <row r="587" spans="1:9" ht="16.5">
      <c r="A587" s="252"/>
      <c r="B587" s="199"/>
      <c r="C587" s="252"/>
      <c r="D587" s="252"/>
      <c r="E587" s="252"/>
      <c r="F587" s="252"/>
      <c r="G587" s="253"/>
      <c r="H587" s="253"/>
      <c r="I587" s="253"/>
    </row>
    <row r="588" spans="1:9" ht="16.5">
      <c r="A588" s="252"/>
      <c r="B588" s="199"/>
      <c r="C588" s="252"/>
      <c r="D588" s="252"/>
      <c r="E588" s="252"/>
      <c r="F588" s="252"/>
      <c r="G588" s="253"/>
      <c r="H588" s="253"/>
      <c r="I588" s="253"/>
    </row>
    <row r="589" spans="1:9" ht="16.5">
      <c r="A589" s="252"/>
      <c r="B589" s="199"/>
      <c r="C589" s="252"/>
      <c r="D589" s="252"/>
      <c r="E589" s="252"/>
      <c r="F589" s="252"/>
      <c r="G589" s="253"/>
      <c r="H589" s="253"/>
      <c r="I589" s="253"/>
    </row>
    <row r="590" spans="1:9" ht="16.5">
      <c r="A590" s="252"/>
      <c r="B590" s="199"/>
      <c r="C590" s="252"/>
      <c r="D590" s="252"/>
      <c r="E590" s="252"/>
      <c r="F590" s="252"/>
      <c r="G590" s="253"/>
      <c r="H590" s="253"/>
      <c r="I590" s="253"/>
    </row>
    <row r="591" spans="1:9" ht="16.5">
      <c r="A591" s="252"/>
      <c r="B591" s="199"/>
      <c r="C591" s="252"/>
      <c r="D591" s="252"/>
      <c r="E591" s="252"/>
      <c r="F591" s="252"/>
      <c r="G591" s="253"/>
      <c r="H591" s="253"/>
      <c r="I591" s="253"/>
    </row>
    <row r="592" spans="1:9" ht="16.5">
      <c r="A592" s="252"/>
      <c r="B592" s="199"/>
      <c r="C592" s="252"/>
      <c r="D592" s="252"/>
      <c r="E592" s="252"/>
      <c r="F592" s="252"/>
      <c r="G592" s="253"/>
      <c r="H592" s="253"/>
      <c r="I592" s="253"/>
    </row>
    <row r="593" spans="1:9" ht="16.5">
      <c r="A593" s="252"/>
      <c r="B593" s="199"/>
      <c r="C593" s="252"/>
      <c r="D593" s="252"/>
      <c r="E593" s="252"/>
      <c r="F593" s="252"/>
      <c r="G593" s="253"/>
      <c r="H593" s="253"/>
      <c r="I593" s="253"/>
    </row>
    <row r="594" spans="1:9" ht="16.5">
      <c r="A594" s="252"/>
      <c r="B594" s="199"/>
      <c r="C594" s="252"/>
      <c r="D594" s="252"/>
      <c r="E594" s="252"/>
      <c r="F594" s="252"/>
      <c r="G594" s="253"/>
      <c r="H594" s="253"/>
      <c r="I594" s="253"/>
    </row>
    <row r="595" spans="1:9" ht="16.5">
      <c r="A595" s="252"/>
      <c r="B595" s="199"/>
      <c r="C595" s="252"/>
      <c r="D595" s="252"/>
      <c r="E595" s="252"/>
      <c r="F595" s="252"/>
      <c r="G595" s="253"/>
      <c r="H595" s="253"/>
      <c r="I595" s="253"/>
    </row>
    <row r="596" spans="1:9" ht="16.5">
      <c r="A596" s="252"/>
      <c r="B596" s="199"/>
      <c r="C596" s="252"/>
      <c r="D596" s="252"/>
      <c r="E596" s="252"/>
      <c r="F596" s="252"/>
      <c r="G596" s="253"/>
      <c r="H596" s="253"/>
      <c r="I596" s="253"/>
    </row>
    <row r="597" spans="1:9" ht="16.5">
      <c r="A597" s="252"/>
      <c r="B597" s="199"/>
      <c r="C597" s="252"/>
      <c r="D597" s="252"/>
      <c r="E597" s="252"/>
      <c r="F597" s="252"/>
      <c r="G597" s="253"/>
      <c r="H597" s="253"/>
      <c r="I597" s="253"/>
    </row>
    <row r="598" spans="1:9" ht="16.5">
      <c r="A598" s="252"/>
      <c r="B598" s="199"/>
      <c r="C598" s="252"/>
      <c r="D598" s="252"/>
      <c r="E598" s="252"/>
      <c r="F598" s="252"/>
      <c r="G598" s="253"/>
      <c r="H598" s="253"/>
      <c r="I598" s="253"/>
    </row>
    <row r="599" spans="1:9" ht="16.5">
      <c r="A599" s="252"/>
      <c r="B599" s="199"/>
      <c r="C599" s="252"/>
      <c r="D599" s="252"/>
      <c r="E599" s="252"/>
      <c r="F599" s="252"/>
      <c r="G599" s="253"/>
      <c r="H599" s="253"/>
      <c r="I599" s="253"/>
    </row>
    <row r="600" spans="1:9" ht="16.5">
      <c r="A600" s="252"/>
      <c r="B600" s="199"/>
      <c r="C600" s="252"/>
      <c r="D600" s="252"/>
      <c r="E600" s="252"/>
      <c r="F600" s="252"/>
      <c r="G600" s="253"/>
      <c r="H600" s="253"/>
      <c r="I600" s="253"/>
    </row>
    <row r="601" spans="1:9" ht="16.5">
      <c r="A601" s="252"/>
      <c r="B601" s="199"/>
      <c r="C601" s="252"/>
      <c r="D601" s="252"/>
      <c r="E601" s="252"/>
      <c r="F601" s="252"/>
      <c r="G601" s="253"/>
      <c r="H601" s="253"/>
      <c r="I601" s="253"/>
    </row>
    <row r="602" spans="1:9" ht="16.5">
      <c r="A602" s="252"/>
      <c r="B602" s="199"/>
      <c r="C602" s="252"/>
      <c r="D602" s="252"/>
      <c r="E602" s="252"/>
      <c r="F602" s="252"/>
      <c r="G602" s="253"/>
      <c r="H602" s="253"/>
      <c r="I602" s="253"/>
    </row>
    <row r="603" spans="1:9" ht="16.5">
      <c r="A603" s="252"/>
      <c r="B603" s="199"/>
      <c r="C603" s="252"/>
      <c r="D603" s="252"/>
      <c r="E603" s="252"/>
      <c r="F603" s="252"/>
      <c r="G603" s="253"/>
      <c r="H603" s="253"/>
      <c r="I603" s="253"/>
    </row>
    <row r="604" spans="1:9" ht="16.5">
      <c r="A604" s="252"/>
      <c r="B604" s="199"/>
      <c r="C604" s="252"/>
      <c r="D604" s="252"/>
      <c r="E604" s="252"/>
      <c r="F604" s="252"/>
      <c r="G604" s="253"/>
      <c r="H604" s="253"/>
      <c r="I604" s="253"/>
    </row>
    <row r="605" spans="1:9" ht="16.5">
      <c r="A605" s="252"/>
      <c r="B605" s="199"/>
      <c r="C605" s="252"/>
      <c r="D605" s="252"/>
      <c r="E605" s="252"/>
      <c r="F605" s="252"/>
      <c r="G605" s="253"/>
      <c r="H605" s="253"/>
      <c r="I605" s="253"/>
    </row>
    <row r="606" spans="1:9" ht="16.5">
      <c r="A606" s="252"/>
      <c r="B606" s="199"/>
      <c r="C606" s="252"/>
      <c r="D606" s="252"/>
      <c r="E606" s="252"/>
      <c r="F606" s="252"/>
      <c r="G606" s="253"/>
      <c r="H606" s="253"/>
      <c r="I606" s="253"/>
    </row>
    <row r="607" spans="1:9" ht="16.5">
      <c r="A607" s="252"/>
      <c r="B607" s="199"/>
      <c r="C607" s="252"/>
      <c r="D607" s="252"/>
      <c r="E607" s="252"/>
      <c r="F607" s="252"/>
      <c r="G607" s="253"/>
      <c r="H607" s="253"/>
      <c r="I607" s="253"/>
    </row>
    <row r="608" spans="1:9" ht="16.5">
      <c r="A608" s="252"/>
      <c r="B608" s="199"/>
      <c r="C608" s="252"/>
      <c r="D608" s="252"/>
      <c r="E608" s="252"/>
      <c r="F608" s="252"/>
      <c r="G608" s="253"/>
      <c r="H608" s="253"/>
      <c r="I608" s="253"/>
    </row>
    <row r="609" spans="1:9" ht="16.5">
      <c r="A609" s="252"/>
      <c r="B609" s="199"/>
      <c r="C609" s="252"/>
      <c r="D609" s="252"/>
      <c r="E609" s="252"/>
      <c r="F609" s="252"/>
      <c r="G609" s="253"/>
      <c r="H609" s="253"/>
      <c r="I609" s="253"/>
    </row>
    <row r="610" spans="1:9" ht="16.5">
      <c r="A610" s="252"/>
      <c r="B610" s="199"/>
      <c r="C610" s="252"/>
      <c r="D610" s="252"/>
      <c r="E610" s="252"/>
      <c r="F610" s="252"/>
      <c r="G610" s="253"/>
      <c r="H610" s="253"/>
      <c r="I610" s="253"/>
    </row>
    <row r="611" spans="1:9" ht="16.5">
      <c r="A611" s="252"/>
      <c r="B611" s="199"/>
      <c r="C611" s="252"/>
      <c r="D611" s="252"/>
      <c r="E611" s="252"/>
      <c r="F611" s="252"/>
      <c r="G611" s="253"/>
      <c r="H611" s="253"/>
      <c r="I611" s="253"/>
    </row>
    <row r="612" spans="1:9" ht="16.5">
      <c r="A612" s="252"/>
      <c r="B612" s="199"/>
      <c r="C612" s="252"/>
      <c r="D612" s="252"/>
      <c r="E612" s="252"/>
      <c r="F612" s="252"/>
      <c r="G612" s="253"/>
      <c r="H612" s="253"/>
      <c r="I612" s="253"/>
    </row>
    <row r="613" spans="1:9" ht="16.5">
      <c r="A613" s="252"/>
      <c r="B613" s="199"/>
      <c r="C613" s="252"/>
      <c r="D613" s="252"/>
      <c r="E613" s="252"/>
      <c r="F613" s="252"/>
      <c r="G613" s="253"/>
      <c r="H613" s="253"/>
      <c r="I613" s="253"/>
    </row>
    <row r="614" spans="1:9" ht="16.5">
      <c r="A614" s="252"/>
      <c r="B614" s="199"/>
      <c r="C614" s="252"/>
      <c r="D614" s="252"/>
      <c r="E614" s="252"/>
      <c r="F614" s="252"/>
      <c r="G614" s="253"/>
      <c r="H614" s="253"/>
      <c r="I614" s="253"/>
    </row>
    <row r="615" spans="1:9" ht="16.5">
      <c r="A615" s="252"/>
      <c r="B615" s="199"/>
      <c r="C615" s="252"/>
      <c r="D615" s="252"/>
      <c r="E615" s="252"/>
      <c r="F615" s="252"/>
      <c r="G615" s="253"/>
      <c r="H615" s="253"/>
      <c r="I615" s="253"/>
    </row>
    <row r="616" spans="1:9" ht="16.5">
      <c r="A616" s="252"/>
      <c r="B616" s="199"/>
      <c r="C616" s="252"/>
      <c r="D616" s="252"/>
      <c r="E616" s="252"/>
      <c r="F616" s="252"/>
      <c r="G616" s="253"/>
      <c r="H616" s="253"/>
      <c r="I616" s="253"/>
    </row>
    <row r="617" spans="1:9" ht="16.5">
      <c r="A617" s="252"/>
      <c r="B617" s="199"/>
      <c r="C617" s="252"/>
      <c r="D617" s="252"/>
      <c r="E617" s="252"/>
      <c r="F617" s="252"/>
      <c r="G617" s="253"/>
      <c r="H617" s="253"/>
      <c r="I617" s="253"/>
    </row>
    <row r="618" spans="1:9" ht="16.5">
      <c r="A618" s="252"/>
      <c r="B618" s="199"/>
      <c r="C618" s="252"/>
      <c r="D618" s="252"/>
      <c r="E618" s="252"/>
      <c r="F618" s="252"/>
      <c r="G618" s="253"/>
      <c r="H618" s="253"/>
      <c r="I618" s="253"/>
    </row>
    <row r="619" spans="1:9" ht="16.5">
      <c r="A619" s="252"/>
      <c r="B619" s="199"/>
      <c r="C619" s="252"/>
      <c r="D619" s="252"/>
      <c r="E619" s="252"/>
      <c r="F619" s="252"/>
      <c r="G619" s="253"/>
      <c r="H619" s="253"/>
      <c r="I619" s="253"/>
    </row>
    <row r="620" spans="1:9" ht="16.5">
      <c r="A620" s="252"/>
      <c r="B620" s="199"/>
      <c r="C620" s="252"/>
      <c r="D620" s="252"/>
      <c r="E620" s="252"/>
      <c r="F620" s="252"/>
      <c r="G620" s="253"/>
      <c r="H620" s="253"/>
      <c r="I620" s="253"/>
    </row>
    <row r="621" spans="1:9" ht="16.5">
      <c r="A621" s="252"/>
      <c r="B621" s="199"/>
      <c r="C621" s="252"/>
      <c r="D621" s="252"/>
      <c r="E621" s="252"/>
      <c r="F621" s="252"/>
      <c r="G621" s="253"/>
      <c r="H621" s="253"/>
      <c r="I621" s="253"/>
    </row>
    <row r="622" spans="1:9" ht="16.5">
      <c r="A622" s="252"/>
      <c r="B622" s="199"/>
      <c r="C622" s="252"/>
      <c r="D622" s="252"/>
      <c r="E622" s="252"/>
      <c r="F622" s="252"/>
      <c r="G622" s="253"/>
      <c r="H622" s="253"/>
      <c r="I622" s="253"/>
    </row>
    <row r="623" spans="1:9" ht="16.5">
      <c r="A623" s="252"/>
      <c r="B623" s="199"/>
      <c r="C623" s="252"/>
      <c r="D623" s="252"/>
      <c r="E623" s="252"/>
      <c r="F623" s="252"/>
      <c r="G623" s="253"/>
      <c r="H623" s="253"/>
      <c r="I623" s="253"/>
    </row>
    <row r="624" spans="1:9" ht="16.5">
      <c r="A624" s="252"/>
      <c r="B624" s="199"/>
      <c r="C624" s="252"/>
      <c r="D624" s="252"/>
      <c r="E624" s="252"/>
      <c r="F624" s="252"/>
      <c r="G624" s="253"/>
      <c r="H624" s="253"/>
      <c r="I624" s="253"/>
    </row>
    <row r="625" spans="1:9" ht="16.5">
      <c r="A625" s="252"/>
      <c r="B625" s="199"/>
      <c r="C625" s="252"/>
      <c r="D625" s="252"/>
      <c r="E625" s="252"/>
      <c r="F625" s="252"/>
      <c r="G625" s="253"/>
      <c r="H625" s="253"/>
      <c r="I625" s="253"/>
    </row>
    <row r="626" spans="1:9" ht="16.5">
      <c r="A626" s="252"/>
      <c r="B626" s="199"/>
      <c r="C626" s="252"/>
      <c r="D626" s="252"/>
      <c r="E626" s="252"/>
      <c r="F626" s="252"/>
      <c r="G626" s="253"/>
      <c r="H626" s="253"/>
      <c r="I626" s="253"/>
    </row>
    <row r="627" spans="1:9" ht="16.5">
      <c r="A627" s="252"/>
      <c r="B627" s="199"/>
      <c r="C627" s="252"/>
      <c r="D627" s="252"/>
      <c r="E627" s="252"/>
      <c r="F627" s="252"/>
      <c r="G627" s="253"/>
      <c r="H627" s="253"/>
      <c r="I627" s="253"/>
    </row>
    <row r="628" spans="1:9" ht="16.5">
      <c r="A628" s="252"/>
      <c r="B628" s="199"/>
      <c r="C628" s="252"/>
      <c r="D628" s="252"/>
      <c r="E628" s="252"/>
      <c r="F628" s="252"/>
      <c r="G628" s="253"/>
      <c r="H628" s="253"/>
      <c r="I628" s="253"/>
    </row>
    <row r="629" spans="1:9" ht="16.5">
      <c r="A629" s="252"/>
      <c r="B629" s="199"/>
      <c r="C629" s="252"/>
      <c r="D629" s="252"/>
      <c r="E629" s="252"/>
      <c r="F629" s="252"/>
      <c r="G629" s="253"/>
      <c r="H629" s="253"/>
      <c r="I629" s="253"/>
    </row>
    <row r="630" spans="1:9" ht="16.5">
      <c r="A630" s="252"/>
      <c r="B630" s="199"/>
      <c r="C630" s="252"/>
      <c r="D630" s="252"/>
      <c r="E630" s="252"/>
      <c r="F630" s="252"/>
      <c r="G630" s="253"/>
      <c r="H630" s="253"/>
      <c r="I630" s="253"/>
    </row>
    <row r="631" spans="1:9" ht="16.5">
      <c r="A631" s="252"/>
      <c r="B631" s="199"/>
      <c r="C631" s="252"/>
      <c r="D631" s="252"/>
      <c r="E631" s="252"/>
      <c r="F631" s="252"/>
      <c r="G631" s="253"/>
      <c r="H631" s="253"/>
      <c r="I631" s="253"/>
    </row>
    <row r="632" spans="1:9" ht="16.5">
      <c r="A632" s="252"/>
      <c r="B632" s="199"/>
      <c r="C632" s="252"/>
      <c r="D632" s="252"/>
      <c r="E632" s="252"/>
      <c r="F632" s="252"/>
      <c r="G632" s="253"/>
      <c r="H632" s="253"/>
      <c r="I632" s="253"/>
    </row>
    <row r="633" spans="1:9" ht="16.5">
      <c r="A633" s="252"/>
      <c r="B633" s="199"/>
      <c r="C633" s="252"/>
      <c r="D633" s="252"/>
      <c r="E633" s="252"/>
      <c r="F633" s="252"/>
      <c r="G633" s="253"/>
      <c r="H633" s="253"/>
      <c r="I633" s="253"/>
    </row>
    <row r="634" spans="1:9" ht="16.5">
      <c r="A634" s="252"/>
      <c r="B634" s="199"/>
      <c r="C634" s="252"/>
      <c r="D634" s="252"/>
      <c r="E634" s="252"/>
      <c r="F634" s="252"/>
      <c r="G634" s="253"/>
      <c r="H634" s="253"/>
      <c r="I634" s="253"/>
    </row>
    <row r="635" spans="1:9" ht="16.5">
      <c r="A635" s="252"/>
      <c r="B635" s="199"/>
      <c r="C635" s="252"/>
      <c r="D635" s="252"/>
      <c r="E635" s="252"/>
      <c r="F635" s="252"/>
      <c r="G635" s="253"/>
      <c r="H635" s="253"/>
      <c r="I635" s="253"/>
    </row>
    <row r="636" spans="1:9" ht="16.5">
      <c r="A636" s="252"/>
      <c r="B636" s="199"/>
      <c r="C636" s="252"/>
      <c r="D636" s="252"/>
      <c r="E636" s="252"/>
      <c r="F636" s="252"/>
      <c r="G636" s="253"/>
      <c r="H636" s="253"/>
      <c r="I636" s="253"/>
    </row>
    <row r="637" spans="1:9" ht="16.5">
      <c r="A637" s="252"/>
      <c r="B637" s="199"/>
      <c r="C637" s="252"/>
      <c r="D637" s="252"/>
      <c r="E637" s="252"/>
      <c r="F637" s="252"/>
      <c r="G637" s="253"/>
      <c r="H637" s="253"/>
      <c r="I637" s="253"/>
    </row>
    <row r="638" spans="1:9" ht="16.5">
      <c r="A638" s="252"/>
      <c r="B638" s="199"/>
      <c r="C638" s="252"/>
      <c r="D638" s="252"/>
      <c r="E638" s="252"/>
      <c r="F638" s="252"/>
      <c r="G638" s="253"/>
      <c r="H638" s="253"/>
      <c r="I638" s="253"/>
    </row>
    <row r="639" spans="1:9" ht="16.5">
      <c r="A639" s="252"/>
      <c r="B639" s="199"/>
      <c r="C639" s="252"/>
      <c r="D639" s="252"/>
      <c r="E639" s="252"/>
      <c r="F639" s="252"/>
      <c r="G639" s="253"/>
      <c r="H639" s="253"/>
      <c r="I639" s="253"/>
    </row>
    <row r="640" spans="1:9" ht="16.5">
      <c r="A640" s="252"/>
      <c r="B640" s="199"/>
      <c r="C640" s="252"/>
      <c r="D640" s="252"/>
      <c r="E640" s="252"/>
      <c r="F640" s="252"/>
      <c r="G640" s="253"/>
      <c r="H640" s="253"/>
      <c r="I640" s="253"/>
    </row>
    <row r="641" spans="1:9" ht="16.5">
      <c r="A641" s="252"/>
      <c r="B641" s="199"/>
      <c r="C641" s="252"/>
      <c r="D641" s="252"/>
      <c r="E641" s="252"/>
      <c r="F641" s="252"/>
      <c r="G641" s="253"/>
      <c r="H641" s="253"/>
      <c r="I641" s="253"/>
    </row>
    <row r="642" spans="1:9" ht="16.5">
      <c r="A642" s="252"/>
      <c r="B642" s="199"/>
      <c r="C642" s="252"/>
      <c r="D642" s="252"/>
      <c r="E642" s="252"/>
      <c r="F642" s="252"/>
      <c r="G642" s="253"/>
      <c r="H642" s="253"/>
      <c r="I642" s="253"/>
    </row>
    <row r="643" spans="1:9" ht="16.5">
      <c r="A643" s="252"/>
      <c r="B643" s="199"/>
      <c r="C643" s="252"/>
      <c r="D643" s="252"/>
      <c r="E643" s="252"/>
      <c r="F643" s="252"/>
      <c r="G643" s="253"/>
      <c r="H643" s="253"/>
      <c r="I643" s="253"/>
    </row>
    <row r="644" spans="1:9" ht="16.5">
      <c r="A644" s="252"/>
      <c r="B644" s="199"/>
      <c r="C644" s="252"/>
      <c r="D644" s="252"/>
      <c r="E644" s="252"/>
      <c r="F644" s="252"/>
      <c r="G644" s="253"/>
      <c r="H644" s="253"/>
      <c r="I644" s="253"/>
    </row>
    <row r="645" spans="1:9" ht="16.5">
      <c r="A645" s="252"/>
      <c r="B645" s="199"/>
      <c r="C645" s="252"/>
      <c r="D645" s="252"/>
      <c r="E645" s="252"/>
      <c r="F645" s="252"/>
      <c r="G645" s="253"/>
      <c r="H645" s="253"/>
      <c r="I645" s="253"/>
    </row>
    <row r="646" spans="1:9" ht="16.5">
      <c r="A646" s="252"/>
      <c r="B646" s="199"/>
      <c r="C646" s="252"/>
      <c r="D646" s="252"/>
      <c r="E646" s="252"/>
      <c r="F646" s="252"/>
      <c r="G646" s="253"/>
      <c r="H646" s="253"/>
      <c r="I646" s="253"/>
    </row>
    <row r="647" spans="1:9" ht="16.5">
      <c r="A647" s="252"/>
      <c r="B647" s="199"/>
      <c r="C647" s="252"/>
      <c r="D647" s="252"/>
      <c r="E647" s="252"/>
      <c r="F647" s="252"/>
      <c r="G647" s="253"/>
      <c r="H647" s="253"/>
      <c r="I647" s="253"/>
    </row>
    <row r="648" spans="1:9" ht="16.5">
      <c r="A648" s="252"/>
      <c r="B648" s="199"/>
      <c r="C648" s="252"/>
      <c r="D648" s="252"/>
      <c r="E648" s="252"/>
      <c r="F648" s="252"/>
      <c r="G648" s="253"/>
      <c r="H648" s="253"/>
      <c r="I648" s="253"/>
    </row>
    <row r="649" spans="1:9" ht="16.5">
      <c r="A649" s="252"/>
      <c r="B649" s="199"/>
      <c r="C649" s="252"/>
      <c r="D649" s="252"/>
      <c r="E649" s="252"/>
      <c r="F649" s="252"/>
      <c r="G649" s="253"/>
      <c r="H649" s="253"/>
      <c r="I649" s="253"/>
    </row>
    <row r="650" spans="1:9" ht="16.5">
      <c r="A650" s="252"/>
      <c r="B650" s="199"/>
      <c r="C650" s="252"/>
      <c r="D650" s="252"/>
      <c r="E650" s="252"/>
      <c r="F650" s="252"/>
      <c r="G650" s="253"/>
      <c r="H650" s="253"/>
      <c r="I650" s="253"/>
    </row>
    <row r="651" spans="1:9" ht="16.5">
      <c r="A651" s="252"/>
      <c r="B651" s="199"/>
      <c r="C651" s="252"/>
      <c r="D651" s="252"/>
      <c r="E651" s="252"/>
      <c r="F651" s="252"/>
      <c r="G651" s="253"/>
      <c r="H651" s="253"/>
      <c r="I651" s="253"/>
    </row>
    <row r="652" spans="1:9" ht="16.5">
      <c r="A652" s="252"/>
      <c r="B652" s="199"/>
      <c r="C652" s="252"/>
      <c r="D652" s="252"/>
      <c r="E652" s="252"/>
      <c r="F652" s="252"/>
      <c r="G652" s="253"/>
      <c r="H652" s="253"/>
      <c r="I652" s="253"/>
    </row>
    <row r="653" spans="1:9" ht="16.5">
      <c r="A653" s="252"/>
      <c r="B653" s="199"/>
      <c r="C653" s="252"/>
      <c r="D653" s="252"/>
      <c r="E653" s="252"/>
      <c r="F653" s="252"/>
      <c r="G653" s="253"/>
      <c r="H653" s="253"/>
      <c r="I653" s="253"/>
    </row>
    <row r="654" spans="1:9" ht="16.5">
      <c r="A654" s="252"/>
      <c r="B654" s="199"/>
      <c r="C654" s="252"/>
      <c r="D654" s="252"/>
      <c r="E654" s="252"/>
      <c r="F654" s="252"/>
      <c r="G654" s="253"/>
      <c r="H654" s="253"/>
      <c r="I654" s="253"/>
    </row>
    <row r="655" spans="1:9" ht="16.5">
      <c r="A655" s="252"/>
      <c r="B655" s="199"/>
      <c r="C655" s="252"/>
      <c r="D655" s="252"/>
      <c r="E655" s="252"/>
      <c r="F655" s="252"/>
      <c r="G655" s="253"/>
      <c r="H655" s="253"/>
      <c r="I655" s="253"/>
    </row>
    <row r="656" spans="1:9" ht="16.5">
      <c r="A656" s="336"/>
      <c r="B656" s="195"/>
      <c r="C656" s="336"/>
      <c r="D656" s="336"/>
      <c r="E656" s="336"/>
      <c r="F656" s="336"/>
      <c r="G656" s="337"/>
      <c r="I656" s="253"/>
    </row>
    <row r="657" spans="1:7" ht="16.5">
      <c r="A657" s="336"/>
      <c r="B657" s="195"/>
      <c r="C657" s="336"/>
      <c r="D657" s="336"/>
      <c r="E657" s="336"/>
      <c r="F657" s="336"/>
      <c r="G657" s="337"/>
    </row>
    <row r="658" spans="1:7" ht="16.5">
      <c r="A658" s="336"/>
      <c r="B658" s="195"/>
      <c r="C658" s="336"/>
      <c r="D658" s="336"/>
      <c r="E658" s="336"/>
      <c r="F658" s="336"/>
      <c r="G658" s="337"/>
    </row>
    <row r="659" spans="1:7" ht="16.5">
      <c r="A659" s="336"/>
      <c r="B659" s="195"/>
      <c r="C659" s="336"/>
      <c r="D659" s="336"/>
      <c r="E659" s="336"/>
      <c r="F659" s="336"/>
      <c r="G659" s="337"/>
    </row>
    <row r="660" spans="1:7" ht="16.5">
      <c r="A660" s="336"/>
      <c r="B660" s="195"/>
      <c r="C660" s="336"/>
      <c r="D660" s="336"/>
      <c r="E660" s="336"/>
      <c r="F660" s="336"/>
      <c r="G660" s="337"/>
    </row>
    <row r="661" spans="1:7" ht="16.5">
      <c r="A661" s="336"/>
      <c r="B661" s="195"/>
      <c r="C661" s="336"/>
      <c r="D661" s="336"/>
      <c r="E661" s="336"/>
      <c r="F661" s="336"/>
      <c r="G661" s="337"/>
    </row>
    <row r="662" spans="1:7" ht="16.5">
      <c r="A662" s="336"/>
      <c r="B662" s="195"/>
      <c r="C662" s="336"/>
      <c r="D662" s="336"/>
      <c r="E662" s="336"/>
      <c r="F662" s="336"/>
      <c r="G662" s="337"/>
    </row>
    <row r="663" spans="1:7" ht="16.5">
      <c r="A663" s="336"/>
      <c r="B663" s="195"/>
      <c r="C663" s="336"/>
      <c r="D663" s="336"/>
      <c r="E663" s="336"/>
      <c r="F663" s="336"/>
      <c r="G663" s="337"/>
    </row>
    <row r="664" spans="1:7" ht="16.5">
      <c r="A664" s="336"/>
      <c r="B664" s="195"/>
      <c r="C664" s="336"/>
      <c r="D664" s="336"/>
      <c r="E664" s="336"/>
      <c r="F664" s="336"/>
      <c r="G664" s="337"/>
    </row>
    <row r="665" spans="1:7" ht="16.5">
      <c r="A665" s="336"/>
      <c r="B665" s="195"/>
      <c r="C665" s="336"/>
      <c r="D665" s="336"/>
      <c r="E665" s="336"/>
      <c r="F665" s="336"/>
      <c r="G665" s="337"/>
    </row>
    <row r="666" spans="1:7" ht="16.5">
      <c r="A666" s="336"/>
      <c r="B666" s="195"/>
      <c r="C666" s="336"/>
      <c r="D666" s="336"/>
      <c r="E666" s="336"/>
      <c r="F666" s="336"/>
      <c r="G666" s="337"/>
    </row>
    <row r="667" spans="1:7" ht="16.5">
      <c r="A667" s="336"/>
      <c r="B667" s="195"/>
      <c r="C667" s="336"/>
      <c r="D667" s="336"/>
      <c r="E667" s="336"/>
      <c r="F667" s="336"/>
      <c r="G667" s="337"/>
    </row>
    <row r="668" spans="1:7" ht="16.5">
      <c r="A668" s="336"/>
      <c r="B668" s="195"/>
      <c r="C668" s="336"/>
      <c r="D668" s="336"/>
      <c r="E668" s="336"/>
      <c r="F668" s="336"/>
      <c r="G668" s="337"/>
    </row>
    <row r="669" spans="1:7" ht="16.5">
      <c r="A669" s="336"/>
      <c r="B669" s="195"/>
      <c r="C669" s="336"/>
      <c r="D669" s="336"/>
      <c r="E669" s="336"/>
      <c r="F669" s="336"/>
      <c r="G669" s="337"/>
    </row>
    <row r="670" spans="1:7" ht="16.5">
      <c r="A670" s="336"/>
      <c r="B670" s="195"/>
      <c r="C670" s="336"/>
      <c r="D670" s="336"/>
      <c r="E670" s="336"/>
      <c r="F670" s="336"/>
      <c r="G670" s="337"/>
    </row>
    <row r="671" spans="1:7" ht="16.5">
      <c r="A671" s="336"/>
      <c r="B671" s="195"/>
      <c r="C671" s="336"/>
      <c r="D671" s="336"/>
      <c r="E671" s="336"/>
      <c r="F671" s="336"/>
      <c r="G671" s="337"/>
    </row>
    <row r="672" spans="1:7" ht="16.5">
      <c r="A672" s="336"/>
      <c r="B672" s="195"/>
      <c r="C672" s="336"/>
      <c r="D672" s="336"/>
      <c r="E672" s="336"/>
      <c r="F672" s="336"/>
      <c r="G672" s="337"/>
    </row>
    <row r="673" spans="1:6" s="337" customFormat="1" ht="16.5">
      <c r="A673" s="336"/>
      <c r="B673" s="195"/>
      <c r="C673" s="336"/>
      <c r="D673" s="336"/>
      <c r="E673" s="336"/>
      <c r="F673" s="336"/>
    </row>
    <row r="674" spans="1:6" s="337" customFormat="1" ht="16.5">
      <c r="A674" s="336"/>
      <c r="B674" s="195"/>
      <c r="C674" s="336"/>
      <c r="D674" s="336"/>
      <c r="E674" s="336"/>
      <c r="F674" s="336"/>
    </row>
    <row r="675" spans="1:6" s="337" customFormat="1" ht="16.5">
      <c r="A675" s="336"/>
      <c r="B675" s="195"/>
      <c r="C675" s="336"/>
      <c r="D675" s="336"/>
      <c r="E675" s="336"/>
      <c r="F675" s="336"/>
    </row>
    <row r="676" spans="1:6" s="337" customFormat="1" ht="16.5">
      <c r="A676" s="336"/>
      <c r="B676" s="195"/>
      <c r="C676" s="336"/>
      <c r="D676" s="336"/>
      <c r="E676" s="336"/>
      <c r="F676" s="336"/>
    </row>
    <row r="677" spans="1:6" s="337" customFormat="1" ht="16.5">
      <c r="A677" s="336"/>
      <c r="B677" s="195"/>
      <c r="C677" s="336"/>
      <c r="D677" s="336"/>
      <c r="E677" s="336"/>
      <c r="F677" s="336"/>
    </row>
    <row r="678" spans="1:6" s="337" customFormat="1" ht="16.5">
      <c r="A678" s="336"/>
      <c r="B678" s="195"/>
      <c r="C678" s="336"/>
      <c r="D678" s="336"/>
      <c r="E678" s="336"/>
      <c r="F678" s="336"/>
    </row>
    <row r="679" spans="1:6" s="337" customFormat="1" ht="16.5">
      <c r="A679" s="336"/>
      <c r="B679" s="195"/>
      <c r="C679" s="336"/>
      <c r="D679" s="336"/>
      <c r="E679" s="336"/>
      <c r="F679" s="336"/>
    </row>
    <row r="680" spans="1:6" s="337" customFormat="1" ht="16.5">
      <c r="A680" s="336"/>
      <c r="B680" s="195"/>
      <c r="C680" s="336"/>
      <c r="D680" s="336"/>
      <c r="E680" s="336"/>
      <c r="F680" s="336"/>
    </row>
    <row r="681" spans="1:6" s="337" customFormat="1" ht="16.5">
      <c r="A681" s="336"/>
      <c r="B681" s="195"/>
      <c r="C681" s="336"/>
      <c r="D681" s="336"/>
      <c r="E681" s="336"/>
      <c r="F681" s="336"/>
    </row>
    <row r="682" spans="1:6" s="337" customFormat="1" ht="16.5">
      <c r="A682" s="336"/>
      <c r="B682" s="195"/>
      <c r="C682" s="336"/>
      <c r="D682" s="336"/>
      <c r="E682" s="336"/>
      <c r="F682" s="336"/>
    </row>
    <row r="683" spans="1:6" s="337" customFormat="1" ht="16.5">
      <c r="A683" s="336"/>
      <c r="B683" s="195"/>
      <c r="C683" s="336"/>
      <c r="D683" s="336"/>
      <c r="E683" s="336"/>
      <c r="F683" s="336"/>
    </row>
    <row r="684" spans="1:6" s="337" customFormat="1" ht="16.5">
      <c r="A684" s="336"/>
      <c r="B684" s="195"/>
      <c r="C684" s="336"/>
      <c r="D684" s="336"/>
      <c r="E684" s="336"/>
      <c r="F684" s="336"/>
    </row>
    <row r="685" spans="1:6" s="337" customFormat="1" ht="16.5">
      <c r="A685" s="336"/>
      <c r="B685" s="195"/>
      <c r="C685" s="336"/>
      <c r="D685" s="336"/>
      <c r="E685" s="336"/>
      <c r="F685" s="336"/>
    </row>
    <row r="686" spans="1:6" s="337" customFormat="1" ht="16.5">
      <c r="A686" s="336"/>
      <c r="B686" s="195"/>
      <c r="C686" s="336"/>
      <c r="D686" s="336"/>
      <c r="E686" s="336"/>
      <c r="F686" s="336"/>
    </row>
    <row r="687" spans="1:6" s="337" customFormat="1" ht="16.5">
      <c r="A687" s="336"/>
      <c r="B687" s="195"/>
      <c r="C687" s="336"/>
      <c r="D687" s="336"/>
      <c r="E687" s="336"/>
      <c r="F687" s="336"/>
    </row>
    <row r="688" spans="1:6" s="337" customFormat="1" ht="16.5">
      <c r="A688" s="336"/>
      <c r="B688" s="195"/>
      <c r="C688" s="336"/>
      <c r="D688" s="336"/>
      <c r="E688" s="336"/>
      <c r="F688" s="336"/>
    </row>
    <row r="689" spans="1:6" s="337" customFormat="1" ht="16.5">
      <c r="A689" s="336"/>
      <c r="B689" s="195"/>
      <c r="C689" s="336"/>
      <c r="D689" s="336"/>
      <c r="E689" s="336"/>
      <c r="F689" s="336"/>
    </row>
    <row r="690" spans="1:6" s="337" customFormat="1" ht="16.5">
      <c r="A690" s="336"/>
      <c r="B690" s="195"/>
      <c r="C690" s="336"/>
      <c r="D690" s="336"/>
      <c r="E690" s="336"/>
      <c r="F690" s="336"/>
    </row>
    <row r="691" spans="1:6" s="337" customFormat="1" ht="16.5">
      <c r="A691" s="336"/>
      <c r="B691" s="195"/>
      <c r="C691" s="336"/>
      <c r="D691" s="336"/>
      <c r="E691" s="336"/>
      <c r="F691" s="336"/>
    </row>
    <row r="692" spans="1:6" s="337" customFormat="1" ht="16.5">
      <c r="A692" s="336"/>
      <c r="B692" s="195"/>
      <c r="C692" s="336"/>
      <c r="D692" s="336"/>
      <c r="E692" s="336"/>
      <c r="F692" s="336"/>
    </row>
    <row r="693" spans="1:6" s="337" customFormat="1" ht="16.5">
      <c r="A693" s="336"/>
      <c r="B693" s="195"/>
      <c r="C693" s="336"/>
      <c r="D693" s="336"/>
      <c r="E693" s="336"/>
      <c r="F693" s="336"/>
    </row>
    <row r="694" spans="1:6" s="337" customFormat="1" ht="16.5">
      <c r="A694" s="336"/>
      <c r="B694" s="195"/>
      <c r="C694" s="336"/>
      <c r="D694" s="336"/>
      <c r="E694" s="336"/>
      <c r="F694" s="336"/>
    </row>
    <row r="695" spans="1:6" s="337" customFormat="1" ht="16.5">
      <c r="A695" s="336"/>
      <c r="B695" s="195"/>
      <c r="C695" s="336"/>
      <c r="D695" s="336"/>
      <c r="E695" s="336"/>
      <c r="F695" s="336"/>
    </row>
    <row r="696" spans="1:6" s="337" customFormat="1" ht="16.5">
      <c r="A696" s="336"/>
      <c r="B696" s="195"/>
      <c r="C696" s="336"/>
      <c r="D696" s="336"/>
      <c r="E696" s="336"/>
      <c r="F696" s="336"/>
    </row>
    <row r="697" spans="1:6" s="337" customFormat="1" ht="16.5">
      <c r="A697" s="336"/>
      <c r="B697" s="195"/>
      <c r="C697" s="336"/>
      <c r="D697" s="336"/>
      <c r="E697" s="336"/>
      <c r="F697" s="336"/>
    </row>
    <row r="698" spans="1:6" s="337" customFormat="1" ht="16.5">
      <c r="A698" s="336"/>
      <c r="B698" s="195"/>
      <c r="C698" s="336"/>
      <c r="D698" s="336"/>
      <c r="E698" s="336"/>
      <c r="F698" s="336"/>
    </row>
    <row r="699" spans="1:6" s="337" customFormat="1" ht="16.5">
      <c r="A699" s="336"/>
      <c r="B699" s="195"/>
      <c r="C699" s="336"/>
      <c r="D699" s="336"/>
      <c r="E699" s="336"/>
      <c r="F699" s="336"/>
    </row>
    <row r="700" spans="1:6" s="337" customFormat="1" ht="16.5">
      <c r="A700" s="336"/>
      <c r="B700" s="195"/>
      <c r="C700" s="336"/>
      <c r="D700" s="336"/>
      <c r="E700" s="336"/>
      <c r="F700" s="336"/>
    </row>
    <row r="701" spans="1:6" s="337" customFormat="1" ht="16.5">
      <c r="A701" s="336"/>
      <c r="B701" s="195"/>
      <c r="C701" s="336"/>
      <c r="D701" s="336"/>
      <c r="E701" s="336"/>
      <c r="F701" s="336"/>
    </row>
    <row r="702" spans="1:6" s="337" customFormat="1" ht="16.5">
      <c r="A702" s="336"/>
      <c r="B702" s="195"/>
      <c r="C702" s="336"/>
      <c r="D702" s="336"/>
      <c r="E702" s="336"/>
      <c r="F702" s="336"/>
    </row>
    <row r="703" spans="1:6" s="337" customFormat="1" ht="16.5">
      <c r="A703" s="336"/>
      <c r="B703" s="195"/>
      <c r="C703" s="336"/>
      <c r="D703" s="336"/>
      <c r="E703" s="336"/>
      <c r="F703" s="336"/>
    </row>
    <row r="704" spans="1:6" s="337" customFormat="1" ht="16.5">
      <c r="A704" s="336"/>
      <c r="B704" s="195"/>
      <c r="C704" s="336"/>
      <c r="D704" s="336"/>
      <c r="E704" s="336"/>
      <c r="F704" s="336"/>
    </row>
    <row r="705" spans="1:6" s="337" customFormat="1" ht="16.5">
      <c r="A705" s="336"/>
      <c r="B705" s="195"/>
      <c r="C705" s="336"/>
      <c r="D705" s="336"/>
      <c r="E705" s="336"/>
      <c r="F705" s="336"/>
    </row>
    <row r="706" spans="1:6" s="337" customFormat="1" ht="16.5">
      <c r="A706" s="336"/>
      <c r="B706" s="195"/>
      <c r="C706" s="336"/>
      <c r="D706" s="336"/>
      <c r="E706" s="336"/>
      <c r="F706" s="336"/>
    </row>
    <row r="707" spans="1:6" s="337" customFormat="1" ht="16.5">
      <c r="A707" s="336"/>
      <c r="B707" s="195"/>
      <c r="C707" s="336"/>
      <c r="D707" s="336"/>
      <c r="E707" s="336"/>
      <c r="F707" s="336"/>
    </row>
    <row r="708" spans="1:6" s="337" customFormat="1" ht="16.5">
      <c r="A708" s="336"/>
      <c r="B708" s="195"/>
      <c r="C708" s="336"/>
      <c r="D708" s="336"/>
      <c r="E708" s="336"/>
      <c r="F708" s="336"/>
    </row>
    <row r="709" spans="1:6" s="337" customFormat="1" ht="16.5">
      <c r="A709" s="336"/>
      <c r="B709" s="195"/>
      <c r="C709" s="336"/>
      <c r="D709" s="336"/>
      <c r="E709" s="336"/>
      <c r="F709" s="336"/>
    </row>
    <row r="710" spans="1:6" s="337" customFormat="1" ht="16.5">
      <c r="A710" s="336"/>
      <c r="B710" s="195"/>
      <c r="C710" s="336"/>
      <c r="D710" s="336"/>
      <c r="E710" s="336"/>
      <c r="F710" s="336"/>
    </row>
    <row r="711" spans="1:6" s="337" customFormat="1" ht="16.5">
      <c r="A711" s="336"/>
      <c r="B711" s="195"/>
      <c r="C711" s="336"/>
      <c r="D711" s="336"/>
      <c r="E711" s="336"/>
      <c r="F711" s="336"/>
    </row>
    <row r="712" spans="1:6" s="337" customFormat="1" ht="16.5">
      <c r="A712" s="336"/>
      <c r="B712" s="195"/>
      <c r="C712" s="336"/>
      <c r="D712" s="336"/>
      <c r="E712" s="336"/>
      <c r="F712" s="336"/>
    </row>
    <row r="713" spans="1:6" s="337" customFormat="1" ht="16.5">
      <c r="A713" s="336"/>
      <c r="B713" s="195"/>
      <c r="C713" s="336"/>
      <c r="D713" s="336"/>
      <c r="E713" s="336"/>
      <c r="F713" s="336"/>
    </row>
    <row r="714" spans="1:6" s="337" customFormat="1" ht="16.5">
      <c r="A714" s="336"/>
      <c r="B714" s="195"/>
      <c r="C714" s="336"/>
      <c r="D714" s="336"/>
      <c r="E714" s="336"/>
      <c r="F714" s="336"/>
    </row>
    <row r="715" spans="1:6" s="337" customFormat="1" ht="16.5">
      <c r="A715" s="336"/>
      <c r="B715" s="195"/>
      <c r="C715" s="336"/>
      <c r="D715" s="336"/>
      <c r="E715" s="336"/>
      <c r="F715" s="336"/>
    </row>
    <row r="716" spans="1:6" s="337" customFormat="1" ht="16.5">
      <c r="A716" s="336"/>
      <c r="B716" s="195"/>
      <c r="C716" s="336"/>
      <c r="D716" s="336"/>
      <c r="E716" s="336"/>
      <c r="F716" s="336"/>
    </row>
    <row r="717" spans="1:6" s="337" customFormat="1" ht="16.5">
      <c r="A717" s="336"/>
      <c r="B717" s="195"/>
      <c r="C717" s="336"/>
      <c r="D717" s="336"/>
      <c r="E717" s="336"/>
      <c r="F717" s="336"/>
    </row>
    <row r="718" spans="1:6" s="337" customFormat="1" ht="16.5">
      <c r="A718" s="336"/>
      <c r="B718" s="195"/>
      <c r="C718" s="336"/>
      <c r="D718" s="336"/>
      <c r="E718" s="336"/>
      <c r="F718" s="336"/>
    </row>
    <row r="719" spans="1:6" s="337" customFormat="1" ht="16.5">
      <c r="A719" s="336"/>
      <c r="B719" s="195"/>
      <c r="C719" s="336"/>
      <c r="D719" s="336"/>
      <c r="E719" s="336"/>
      <c r="F719" s="336"/>
    </row>
    <row r="720" spans="1:6" s="337" customFormat="1" ht="16.5">
      <c r="A720" s="336"/>
      <c r="B720" s="195"/>
      <c r="C720" s="336"/>
      <c r="D720" s="336"/>
      <c r="E720" s="336"/>
      <c r="F720" s="336"/>
    </row>
    <row r="721" spans="1:6" s="337" customFormat="1" ht="16.5">
      <c r="A721" s="336"/>
      <c r="B721" s="195"/>
      <c r="C721" s="336"/>
      <c r="D721" s="336"/>
      <c r="E721" s="336"/>
      <c r="F721" s="336"/>
    </row>
    <row r="722" spans="1:6" s="337" customFormat="1" ht="16.5">
      <c r="A722" s="336"/>
      <c r="B722" s="195"/>
      <c r="C722" s="336"/>
      <c r="D722" s="336"/>
      <c r="E722" s="336"/>
      <c r="F722" s="336"/>
    </row>
    <row r="723" spans="1:6" s="337" customFormat="1" ht="16.5">
      <c r="A723" s="336"/>
      <c r="B723" s="195"/>
      <c r="C723" s="336"/>
      <c r="D723" s="336"/>
      <c r="E723" s="336"/>
      <c r="F723" s="336"/>
    </row>
    <row r="724" spans="1:6" s="337" customFormat="1" ht="16.5">
      <c r="A724" s="336"/>
      <c r="B724" s="195"/>
      <c r="C724" s="336"/>
      <c r="D724" s="336"/>
      <c r="E724" s="336"/>
      <c r="F724" s="336"/>
    </row>
    <row r="725" spans="1:6" s="337" customFormat="1" ht="16.5">
      <c r="A725" s="336"/>
      <c r="B725" s="195"/>
      <c r="C725" s="336"/>
      <c r="D725" s="336"/>
      <c r="E725" s="336"/>
      <c r="F725" s="336"/>
    </row>
    <row r="726" spans="1:6" s="337" customFormat="1" ht="16.5">
      <c r="A726" s="336"/>
      <c r="B726" s="195"/>
      <c r="C726" s="336"/>
      <c r="D726" s="336"/>
      <c r="E726" s="336"/>
      <c r="F726" s="336"/>
    </row>
    <row r="727" spans="1:6" s="337" customFormat="1" ht="16.5">
      <c r="A727" s="336"/>
      <c r="B727" s="195"/>
      <c r="C727" s="336"/>
      <c r="D727" s="336"/>
      <c r="E727" s="336"/>
      <c r="F727" s="336"/>
    </row>
    <row r="728" spans="1:6" s="337" customFormat="1" ht="16.5">
      <c r="A728" s="336"/>
      <c r="B728" s="195"/>
      <c r="C728" s="336"/>
      <c r="D728" s="336"/>
      <c r="E728" s="336"/>
      <c r="F728" s="336"/>
    </row>
    <row r="729" spans="1:6" s="337" customFormat="1" ht="16.5">
      <c r="A729" s="336"/>
      <c r="B729" s="195"/>
      <c r="C729" s="336"/>
      <c r="D729" s="336"/>
      <c r="E729" s="336"/>
      <c r="F729" s="336"/>
    </row>
    <row r="730" spans="1:6" s="337" customFormat="1" ht="16.5">
      <c r="A730" s="336"/>
      <c r="B730" s="195"/>
      <c r="C730" s="336"/>
      <c r="D730" s="336"/>
      <c r="E730" s="336"/>
      <c r="F730" s="336"/>
    </row>
    <row r="731" spans="1:6" s="337" customFormat="1" ht="16.5">
      <c r="A731" s="336"/>
      <c r="B731" s="195"/>
      <c r="C731" s="336"/>
      <c r="D731" s="336"/>
      <c r="E731" s="336"/>
      <c r="F731" s="336"/>
    </row>
    <row r="732" spans="1:6" s="337" customFormat="1" ht="16.5">
      <c r="A732" s="336"/>
      <c r="B732" s="195"/>
      <c r="C732" s="336"/>
      <c r="D732" s="336"/>
      <c r="E732" s="336"/>
      <c r="F732" s="336"/>
    </row>
    <row r="733" spans="1:6" s="337" customFormat="1" ht="16.5">
      <c r="A733" s="336"/>
      <c r="B733" s="195"/>
      <c r="C733" s="336"/>
      <c r="D733" s="336"/>
      <c r="E733" s="336"/>
      <c r="F733" s="336"/>
    </row>
    <row r="734" spans="1:6" s="337" customFormat="1" ht="16.5">
      <c r="A734" s="336"/>
      <c r="B734" s="195"/>
      <c r="C734" s="336"/>
      <c r="D734" s="336"/>
      <c r="E734" s="336"/>
      <c r="F734" s="336"/>
    </row>
    <row r="735" spans="1:6" s="337" customFormat="1" ht="16.5">
      <c r="A735" s="336"/>
      <c r="B735" s="195"/>
      <c r="C735" s="336"/>
      <c r="D735" s="336"/>
      <c r="E735" s="336"/>
      <c r="F735" s="336"/>
    </row>
    <row r="736" spans="1:6" s="337" customFormat="1" ht="16.5">
      <c r="A736" s="336"/>
      <c r="B736" s="195"/>
      <c r="C736" s="336"/>
      <c r="D736" s="336"/>
      <c r="E736" s="336"/>
      <c r="F736" s="336"/>
    </row>
    <row r="737" spans="1:6" s="337" customFormat="1" ht="16.5">
      <c r="A737" s="336"/>
      <c r="B737" s="195"/>
      <c r="C737" s="336"/>
      <c r="D737" s="336"/>
      <c r="E737" s="336"/>
      <c r="F737" s="336"/>
    </row>
    <row r="738" spans="1:6" s="337" customFormat="1" ht="16.5">
      <c r="A738" s="336"/>
      <c r="B738" s="195"/>
      <c r="C738" s="336"/>
      <c r="D738" s="336"/>
      <c r="E738" s="336"/>
      <c r="F738" s="336"/>
    </row>
    <row r="739" spans="1:6" s="337" customFormat="1" ht="16.5">
      <c r="A739" s="336"/>
      <c r="B739" s="195"/>
      <c r="C739" s="336"/>
      <c r="D739" s="336"/>
      <c r="E739" s="336"/>
      <c r="F739" s="336"/>
    </row>
    <row r="740" spans="1:6" s="337" customFormat="1" ht="16.5">
      <c r="A740" s="336"/>
      <c r="B740" s="195"/>
      <c r="C740" s="336"/>
      <c r="D740" s="336"/>
      <c r="E740" s="336"/>
      <c r="F740" s="336"/>
    </row>
    <row r="741" spans="1:6" s="337" customFormat="1" ht="16.5">
      <c r="A741" s="336"/>
      <c r="B741" s="195"/>
      <c r="C741" s="336"/>
      <c r="D741" s="336"/>
      <c r="E741" s="336"/>
      <c r="F741" s="336"/>
    </row>
    <row r="742" spans="1:6" s="337" customFormat="1" ht="16.5">
      <c r="A742" s="336"/>
      <c r="B742" s="195"/>
      <c r="C742" s="336"/>
      <c r="D742" s="336"/>
      <c r="E742" s="336"/>
      <c r="F742" s="336"/>
    </row>
    <row r="743" spans="1:6" s="337" customFormat="1" ht="16.5">
      <c r="A743" s="336"/>
      <c r="B743" s="195"/>
      <c r="C743" s="336"/>
      <c r="D743" s="336"/>
      <c r="E743" s="336"/>
      <c r="F743" s="336"/>
    </row>
    <row r="744" spans="1:6" s="337" customFormat="1" ht="16.5">
      <c r="A744" s="336"/>
      <c r="B744" s="195"/>
      <c r="C744" s="336"/>
      <c r="D744" s="336"/>
      <c r="E744" s="336"/>
      <c r="F744" s="336"/>
    </row>
    <row r="745" spans="1:6" s="337" customFormat="1" ht="16.5">
      <c r="A745" s="336"/>
      <c r="B745" s="195"/>
      <c r="C745" s="336"/>
      <c r="D745" s="336"/>
      <c r="E745" s="336"/>
      <c r="F745" s="336"/>
    </row>
    <row r="746" spans="1:6" s="337" customFormat="1" ht="16.5">
      <c r="A746" s="336"/>
      <c r="B746" s="195"/>
      <c r="C746" s="336"/>
      <c r="D746" s="336"/>
      <c r="E746" s="336"/>
      <c r="F746" s="336"/>
    </row>
    <row r="747" spans="1:6" s="337" customFormat="1" ht="16.5">
      <c r="A747" s="336"/>
      <c r="B747" s="195"/>
      <c r="C747" s="336"/>
      <c r="D747" s="336"/>
      <c r="E747" s="336"/>
      <c r="F747" s="336"/>
    </row>
    <row r="748" spans="1:6" s="337" customFormat="1" ht="16.5">
      <c r="A748" s="336"/>
      <c r="B748" s="195"/>
      <c r="C748" s="336"/>
      <c r="D748" s="336"/>
      <c r="E748" s="336"/>
      <c r="F748" s="336"/>
    </row>
    <row r="749" spans="1:6" s="337" customFormat="1" ht="16.5">
      <c r="A749" s="336"/>
      <c r="B749" s="195"/>
      <c r="C749" s="336"/>
      <c r="D749" s="336"/>
      <c r="E749" s="336"/>
      <c r="F749" s="336"/>
    </row>
    <row r="750" spans="1:6" s="337" customFormat="1" ht="16.5">
      <c r="A750" s="336"/>
      <c r="B750" s="195"/>
      <c r="C750" s="336"/>
      <c r="D750" s="336"/>
      <c r="E750" s="336"/>
      <c r="F750" s="336"/>
    </row>
    <row r="751" spans="1:6" s="337" customFormat="1" ht="16.5">
      <c r="A751" s="336"/>
      <c r="B751" s="195"/>
      <c r="C751" s="336"/>
      <c r="D751" s="336"/>
      <c r="E751" s="336"/>
      <c r="F751" s="336"/>
    </row>
    <row r="752" spans="1:6" s="337" customFormat="1" ht="16.5">
      <c r="A752" s="336"/>
      <c r="B752" s="195"/>
      <c r="C752" s="336"/>
      <c r="D752" s="336"/>
      <c r="E752" s="336"/>
      <c r="F752" s="336"/>
    </row>
    <row r="753" spans="1:6" s="337" customFormat="1" ht="16.5">
      <c r="A753" s="336"/>
      <c r="B753" s="195"/>
      <c r="C753" s="336"/>
      <c r="D753" s="336"/>
      <c r="E753" s="336"/>
      <c r="F753" s="336"/>
    </row>
    <row r="754" spans="1:6" s="337" customFormat="1" ht="16.5">
      <c r="A754" s="336"/>
      <c r="B754" s="195"/>
      <c r="C754" s="336"/>
      <c r="D754" s="336"/>
      <c r="E754" s="336"/>
      <c r="F754" s="336"/>
    </row>
    <row r="755" spans="1:6" s="337" customFormat="1" ht="16.5">
      <c r="A755" s="336"/>
      <c r="B755" s="195"/>
      <c r="C755" s="336"/>
      <c r="D755" s="336"/>
      <c r="E755" s="336"/>
      <c r="F755" s="336"/>
    </row>
    <row r="756" spans="1:6" s="337" customFormat="1" ht="16.5">
      <c r="A756" s="336"/>
      <c r="B756" s="195"/>
      <c r="C756" s="336"/>
      <c r="D756" s="336"/>
      <c r="E756" s="336"/>
      <c r="F756" s="336"/>
    </row>
    <row r="757" spans="1:6" s="337" customFormat="1" ht="16.5">
      <c r="A757" s="336"/>
      <c r="B757" s="195"/>
      <c r="C757" s="336"/>
      <c r="D757" s="336"/>
      <c r="E757" s="336"/>
      <c r="F757" s="336"/>
    </row>
    <row r="758" spans="1:6" s="337" customFormat="1" ht="16.5">
      <c r="A758" s="336"/>
      <c r="B758" s="195"/>
      <c r="C758" s="336"/>
      <c r="D758" s="336"/>
      <c r="E758" s="336"/>
      <c r="F758" s="336"/>
    </row>
    <row r="759" spans="1:6" s="337" customFormat="1" ht="16.5">
      <c r="A759" s="336"/>
      <c r="B759" s="195"/>
      <c r="C759" s="336"/>
      <c r="D759" s="336"/>
      <c r="E759" s="336"/>
      <c r="F759" s="336"/>
    </row>
    <row r="760" spans="1:6" s="337" customFormat="1" ht="16.5">
      <c r="A760" s="336"/>
      <c r="B760" s="195"/>
      <c r="C760" s="336"/>
      <c r="D760" s="336"/>
      <c r="E760" s="336"/>
      <c r="F760" s="336"/>
    </row>
    <row r="761" spans="1:6" s="337" customFormat="1" ht="16.5">
      <c r="A761" s="336"/>
      <c r="B761" s="195"/>
      <c r="C761" s="336"/>
      <c r="D761" s="336"/>
      <c r="E761" s="336"/>
      <c r="F761" s="336"/>
    </row>
    <row r="762" spans="1:6" s="337" customFormat="1" ht="16.5">
      <c r="A762" s="336"/>
      <c r="B762" s="195"/>
      <c r="C762" s="336"/>
      <c r="D762" s="336"/>
      <c r="E762" s="336"/>
      <c r="F762" s="336"/>
    </row>
    <row r="763" spans="1:6" s="337" customFormat="1" ht="16.5">
      <c r="A763" s="336"/>
      <c r="B763" s="195"/>
      <c r="C763" s="336"/>
      <c r="D763" s="336"/>
      <c r="E763" s="336"/>
      <c r="F763" s="336"/>
    </row>
    <row r="764" spans="1:6" s="337" customFormat="1" ht="16.5">
      <c r="A764" s="336"/>
      <c r="B764" s="195"/>
      <c r="C764" s="336"/>
      <c r="D764" s="336"/>
      <c r="E764" s="336"/>
      <c r="F764" s="336"/>
    </row>
    <row r="765" spans="1:6" s="337" customFormat="1" ht="16.5">
      <c r="A765" s="336"/>
      <c r="B765" s="195"/>
      <c r="C765" s="336"/>
      <c r="D765" s="336"/>
      <c r="E765" s="336"/>
      <c r="F765" s="336"/>
    </row>
    <row r="766" spans="1:6" s="337" customFormat="1" ht="16.5">
      <c r="A766" s="336"/>
      <c r="B766" s="195"/>
      <c r="C766" s="336"/>
      <c r="D766" s="336"/>
      <c r="E766" s="336"/>
      <c r="F766" s="336"/>
    </row>
    <row r="767" spans="1:6" s="337" customFormat="1" ht="16.5">
      <c r="A767" s="336"/>
      <c r="B767" s="195"/>
      <c r="C767" s="336"/>
      <c r="D767" s="336"/>
      <c r="E767" s="336"/>
      <c r="F767" s="336"/>
    </row>
    <row r="768" spans="1:6" s="337" customFormat="1" ht="16.5">
      <c r="A768" s="336"/>
      <c r="B768" s="195"/>
      <c r="C768" s="336"/>
      <c r="D768" s="336"/>
      <c r="E768" s="336"/>
      <c r="F768" s="336"/>
    </row>
    <row r="769" spans="1:6" s="337" customFormat="1" ht="16.5">
      <c r="A769" s="336"/>
      <c r="B769" s="195"/>
      <c r="C769" s="336"/>
      <c r="D769" s="336"/>
      <c r="E769" s="336"/>
      <c r="F769" s="336"/>
    </row>
    <row r="770" spans="1:6" s="337" customFormat="1" ht="16.5">
      <c r="A770" s="336"/>
      <c r="B770" s="195"/>
      <c r="C770" s="336"/>
      <c r="D770" s="336"/>
      <c r="E770" s="336"/>
      <c r="F770" s="336"/>
    </row>
    <row r="771" spans="1:6" s="337" customFormat="1" ht="16.5">
      <c r="A771" s="336"/>
      <c r="B771" s="195"/>
      <c r="C771" s="336"/>
      <c r="D771" s="336"/>
      <c r="E771" s="336"/>
      <c r="F771" s="336"/>
    </row>
    <row r="772" spans="1:6" s="337" customFormat="1" ht="16.5">
      <c r="A772" s="336"/>
      <c r="B772" s="195"/>
      <c r="C772" s="336"/>
      <c r="D772" s="336"/>
      <c r="E772" s="336"/>
      <c r="F772" s="336"/>
    </row>
    <row r="773" spans="1:6" s="337" customFormat="1" ht="16.5">
      <c r="A773" s="336"/>
      <c r="B773" s="195"/>
      <c r="C773" s="336"/>
      <c r="D773" s="336"/>
      <c r="E773" s="336"/>
      <c r="F773" s="336"/>
    </row>
    <row r="774" spans="1:6" s="337" customFormat="1" ht="16.5">
      <c r="A774" s="336"/>
      <c r="B774" s="195"/>
      <c r="C774" s="336"/>
      <c r="D774" s="336"/>
      <c r="E774" s="336"/>
      <c r="F774" s="336"/>
    </row>
    <row r="775" spans="1:6" s="337" customFormat="1" ht="16.5">
      <c r="A775" s="336"/>
      <c r="B775" s="195"/>
      <c r="C775" s="336"/>
      <c r="D775" s="336"/>
      <c r="E775" s="336"/>
      <c r="F775" s="336"/>
    </row>
    <row r="776" spans="1:6" s="337" customFormat="1" ht="16.5">
      <c r="A776" s="336"/>
      <c r="B776" s="195"/>
      <c r="C776" s="336"/>
      <c r="D776" s="336"/>
      <c r="E776" s="336"/>
      <c r="F776" s="336"/>
    </row>
    <row r="777" spans="1:6" s="337" customFormat="1" ht="16.5">
      <c r="A777" s="336"/>
      <c r="B777" s="195"/>
      <c r="C777" s="336"/>
      <c r="D777" s="336"/>
      <c r="E777" s="336"/>
      <c r="F777" s="336"/>
    </row>
    <row r="778" spans="1:6" s="337" customFormat="1" ht="16.5">
      <c r="A778" s="336"/>
      <c r="B778" s="195"/>
      <c r="C778" s="336"/>
      <c r="D778" s="336"/>
      <c r="E778" s="336"/>
      <c r="F778" s="336"/>
    </row>
    <row r="779" spans="1:6" s="337" customFormat="1" ht="16.5">
      <c r="A779" s="336"/>
      <c r="B779" s="195"/>
      <c r="C779" s="336"/>
      <c r="D779" s="336"/>
      <c r="E779" s="336"/>
      <c r="F779" s="336"/>
    </row>
    <row r="780" spans="1:6" s="337" customFormat="1" ht="16.5">
      <c r="A780" s="336"/>
      <c r="B780" s="195"/>
      <c r="C780" s="336"/>
      <c r="D780" s="336"/>
      <c r="E780" s="336"/>
      <c r="F780" s="336"/>
    </row>
    <row r="781" spans="1:6" s="337" customFormat="1" ht="16.5">
      <c r="A781" s="336"/>
      <c r="B781" s="195"/>
      <c r="C781" s="336"/>
      <c r="D781" s="336"/>
      <c r="E781" s="336"/>
      <c r="F781" s="336"/>
    </row>
    <row r="782" spans="1:6" s="337" customFormat="1" ht="16.5">
      <c r="A782" s="336"/>
      <c r="B782" s="195"/>
      <c r="C782" s="336"/>
      <c r="D782" s="336"/>
      <c r="E782" s="336"/>
      <c r="F782" s="336"/>
    </row>
    <row r="783" spans="1:6" s="337" customFormat="1" ht="16.5">
      <c r="A783" s="336"/>
      <c r="B783" s="195"/>
      <c r="C783" s="336"/>
      <c r="D783" s="336"/>
      <c r="E783" s="336"/>
      <c r="F783" s="336"/>
    </row>
    <row r="784" spans="1:6" s="337" customFormat="1" ht="16.5">
      <c r="A784" s="336"/>
      <c r="B784" s="195"/>
      <c r="C784" s="336"/>
      <c r="D784" s="336"/>
      <c r="E784" s="336"/>
      <c r="F784" s="336"/>
    </row>
    <row r="785" spans="1:6" s="337" customFormat="1" ht="16.5">
      <c r="A785" s="336"/>
      <c r="B785" s="195"/>
      <c r="C785" s="336"/>
      <c r="D785" s="336"/>
      <c r="E785" s="336"/>
      <c r="F785" s="336"/>
    </row>
    <row r="786" spans="1:6" s="337" customFormat="1" ht="16.5">
      <c r="A786" s="336"/>
      <c r="B786" s="195"/>
      <c r="C786" s="336"/>
      <c r="D786" s="336"/>
      <c r="E786" s="336"/>
      <c r="F786" s="336"/>
    </row>
    <row r="787" spans="1:6" s="337" customFormat="1" ht="16.5">
      <c r="A787" s="336"/>
      <c r="B787" s="195"/>
      <c r="C787" s="336"/>
      <c r="D787" s="336"/>
      <c r="E787" s="336"/>
      <c r="F787" s="336"/>
    </row>
    <row r="788" spans="1:6" s="337" customFormat="1" ht="16.5">
      <c r="A788" s="336"/>
      <c r="B788" s="195"/>
      <c r="C788" s="336"/>
      <c r="D788" s="336"/>
      <c r="E788" s="336"/>
      <c r="F788" s="336"/>
    </row>
    <row r="789" spans="1:6" s="337" customFormat="1" ht="16.5">
      <c r="A789" s="336"/>
      <c r="B789" s="195"/>
      <c r="C789" s="336"/>
      <c r="D789" s="336"/>
      <c r="E789" s="336"/>
      <c r="F789" s="336"/>
    </row>
    <row r="790" spans="1:6" s="337" customFormat="1" ht="16.5">
      <c r="A790" s="336"/>
      <c r="B790" s="195"/>
      <c r="C790" s="336"/>
      <c r="D790" s="336"/>
      <c r="E790" s="336"/>
      <c r="F790" s="336"/>
    </row>
    <row r="791" spans="1:6" s="337" customFormat="1" ht="16.5">
      <c r="A791" s="336"/>
      <c r="B791" s="195"/>
      <c r="C791" s="336"/>
      <c r="D791" s="336"/>
      <c r="E791" s="336"/>
      <c r="F791" s="336"/>
    </row>
    <row r="792" spans="1:6" s="337" customFormat="1" ht="16.5">
      <c r="A792" s="336"/>
      <c r="B792" s="195"/>
      <c r="C792" s="336"/>
      <c r="D792" s="336"/>
      <c r="E792" s="336"/>
      <c r="F792" s="336"/>
    </row>
    <row r="793" spans="1:6" s="337" customFormat="1" ht="16.5">
      <c r="A793" s="336"/>
      <c r="B793" s="195"/>
      <c r="C793" s="336"/>
      <c r="D793" s="336"/>
      <c r="E793" s="336"/>
      <c r="F793" s="336"/>
    </row>
    <row r="794" spans="1:6" s="337" customFormat="1" ht="16.5">
      <c r="A794" s="336"/>
      <c r="B794" s="195"/>
      <c r="C794" s="336"/>
      <c r="D794" s="336"/>
      <c r="E794" s="336"/>
      <c r="F794" s="336"/>
    </row>
    <row r="795" spans="1:6" s="337" customFormat="1" ht="16.5">
      <c r="A795" s="336"/>
      <c r="B795" s="195"/>
      <c r="C795" s="336"/>
      <c r="D795" s="336"/>
      <c r="E795" s="336"/>
      <c r="F795" s="336"/>
    </row>
    <row r="796" spans="1:6" s="337" customFormat="1" ht="16.5">
      <c r="A796" s="336"/>
      <c r="B796" s="195"/>
      <c r="C796" s="336"/>
      <c r="D796" s="336"/>
      <c r="E796" s="336"/>
      <c r="F796" s="336"/>
    </row>
    <row r="797" spans="1:6" s="337" customFormat="1" ht="16.5">
      <c r="A797" s="336"/>
      <c r="B797" s="195"/>
      <c r="C797" s="336"/>
      <c r="D797" s="336"/>
      <c r="E797" s="336"/>
      <c r="F797" s="336"/>
    </row>
    <row r="798" spans="1:6" s="337" customFormat="1" ht="16.5">
      <c r="A798" s="336"/>
      <c r="B798" s="195"/>
      <c r="C798" s="336"/>
      <c r="D798" s="336"/>
      <c r="E798" s="336"/>
      <c r="F798" s="336"/>
    </row>
    <row r="799" spans="1:6" s="337" customFormat="1" ht="16.5">
      <c r="A799" s="336"/>
      <c r="B799" s="195"/>
      <c r="C799" s="336"/>
      <c r="D799" s="336"/>
      <c r="E799" s="336"/>
      <c r="F799" s="336"/>
    </row>
    <row r="800" spans="1:6" s="337" customFormat="1" ht="16.5">
      <c r="A800" s="336"/>
      <c r="B800" s="195"/>
      <c r="C800" s="336"/>
      <c r="D800" s="336"/>
      <c r="E800" s="336"/>
      <c r="F800" s="336"/>
    </row>
    <row r="801" spans="1:6" s="337" customFormat="1" ht="16.5">
      <c r="A801" s="336"/>
      <c r="B801" s="195"/>
      <c r="C801" s="336"/>
      <c r="D801" s="336"/>
      <c r="E801" s="336"/>
      <c r="F801" s="336"/>
    </row>
    <row r="802" spans="1:6" s="337" customFormat="1" ht="16.5">
      <c r="A802" s="336"/>
      <c r="B802" s="195"/>
      <c r="C802" s="336"/>
      <c r="D802" s="336"/>
      <c r="E802" s="336"/>
      <c r="F802" s="336"/>
    </row>
    <row r="803" spans="1:6" s="337" customFormat="1" ht="16.5">
      <c r="A803" s="336"/>
      <c r="B803" s="195"/>
      <c r="C803" s="336"/>
      <c r="D803" s="336"/>
      <c r="E803" s="336"/>
      <c r="F803" s="336"/>
    </row>
    <row r="804" spans="1:6" s="337" customFormat="1" ht="16.5">
      <c r="A804" s="336"/>
      <c r="B804" s="195"/>
      <c r="C804" s="336"/>
      <c r="D804" s="336"/>
      <c r="E804" s="336"/>
      <c r="F804" s="336"/>
    </row>
    <row r="805" spans="1:6" s="337" customFormat="1" ht="16.5">
      <c r="A805" s="336"/>
      <c r="B805" s="195"/>
      <c r="C805" s="336"/>
      <c r="D805" s="336"/>
      <c r="E805" s="336"/>
      <c r="F805" s="336"/>
    </row>
    <row r="806" spans="1:6" s="337" customFormat="1" ht="16.5">
      <c r="A806" s="336"/>
      <c r="B806" s="195"/>
      <c r="C806" s="336"/>
      <c r="D806" s="336"/>
      <c r="E806" s="336"/>
      <c r="F806" s="336"/>
    </row>
    <row r="807" spans="1:6" s="337" customFormat="1" ht="16.5">
      <c r="A807" s="336"/>
      <c r="B807" s="195"/>
      <c r="C807" s="336"/>
      <c r="D807" s="336"/>
      <c r="E807" s="336"/>
      <c r="F807" s="336"/>
    </row>
    <row r="808" spans="1:6" s="337" customFormat="1" ht="16.5">
      <c r="A808" s="336"/>
      <c r="B808" s="195"/>
      <c r="C808" s="336"/>
      <c r="D808" s="336"/>
      <c r="E808" s="336"/>
      <c r="F808" s="336"/>
    </row>
    <row r="809" spans="1:6" s="337" customFormat="1" ht="16.5">
      <c r="A809" s="336"/>
      <c r="B809" s="195"/>
      <c r="C809" s="336"/>
      <c r="D809" s="336"/>
      <c r="E809" s="336"/>
      <c r="F809" s="336"/>
    </row>
    <row r="810" spans="1:6" s="337" customFormat="1" ht="16.5">
      <c r="A810" s="336"/>
      <c r="B810" s="195"/>
      <c r="C810" s="336"/>
      <c r="D810" s="336"/>
      <c r="E810" s="336"/>
      <c r="F810" s="336"/>
    </row>
    <row r="811" spans="1:6" s="337" customFormat="1" ht="16.5">
      <c r="A811" s="336"/>
      <c r="B811" s="195"/>
      <c r="C811" s="336"/>
      <c r="D811" s="336"/>
      <c r="E811" s="336"/>
      <c r="F811" s="336"/>
    </row>
    <row r="812" spans="1:6" s="337" customFormat="1" ht="16.5">
      <c r="A812" s="336"/>
      <c r="B812" s="195"/>
      <c r="C812" s="336"/>
      <c r="D812" s="336"/>
      <c r="E812" s="336"/>
      <c r="F812" s="336"/>
    </row>
    <row r="813" spans="1:6" s="337" customFormat="1" ht="16.5">
      <c r="A813" s="336"/>
      <c r="B813" s="195"/>
      <c r="C813" s="336"/>
      <c r="D813" s="336"/>
      <c r="E813" s="336"/>
      <c r="F813" s="336"/>
    </row>
    <row r="814" spans="1:6" s="337" customFormat="1" ht="16.5">
      <c r="A814" s="336"/>
      <c r="B814" s="195"/>
      <c r="C814" s="336"/>
      <c r="D814" s="336"/>
      <c r="E814" s="336"/>
      <c r="F814" s="336"/>
    </row>
    <row r="815" spans="1:6" s="337" customFormat="1" ht="16.5">
      <c r="A815" s="336"/>
      <c r="B815" s="195"/>
      <c r="C815" s="336"/>
      <c r="D815" s="336"/>
      <c r="E815" s="336"/>
      <c r="F815" s="336"/>
    </row>
    <row r="816" spans="1:6" s="337" customFormat="1" ht="16.5">
      <c r="A816" s="336"/>
      <c r="B816" s="195"/>
      <c r="C816" s="336"/>
      <c r="D816" s="336"/>
      <c r="E816" s="336"/>
      <c r="F816" s="336"/>
    </row>
    <row r="817" spans="1:6" s="337" customFormat="1" ht="16.5">
      <c r="A817" s="336"/>
      <c r="B817" s="195"/>
      <c r="C817" s="336"/>
      <c r="D817" s="336"/>
      <c r="E817" s="336"/>
      <c r="F817" s="336"/>
    </row>
    <row r="818" spans="1:6" s="337" customFormat="1" ht="16.5">
      <c r="A818" s="336"/>
      <c r="B818" s="195"/>
      <c r="C818" s="336"/>
      <c r="D818" s="336"/>
      <c r="E818" s="336"/>
      <c r="F818" s="336"/>
    </row>
    <row r="819" spans="1:6" s="337" customFormat="1" ht="16.5">
      <c r="A819" s="336"/>
      <c r="B819" s="195"/>
      <c r="C819" s="336"/>
      <c r="D819" s="336"/>
      <c r="E819" s="336"/>
      <c r="F819" s="336"/>
    </row>
    <row r="820" spans="1:6" s="337" customFormat="1" ht="16.5">
      <c r="A820" s="336"/>
      <c r="B820" s="195"/>
      <c r="C820" s="336"/>
      <c r="D820" s="336"/>
      <c r="E820" s="336"/>
      <c r="F820" s="336"/>
    </row>
    <row r="821" spans="1:6" s="337" customFormat="1" ht="16.5">
      <c r="A821" s="336"/>
      <c r="B821" s="195"/>
      <c r="C821" s="336"/>
      <c r="D821" s="336"/>
      <c r="E821" s="336"/>
      <c r="F821" s="336"/>
    </row>
    <row r="822" spans="1:6" s="337" customFormat="1" ht="16.5">
      <c r="A822" s="336"/>
      <c r="B822" s="195"/>
      <c r="C822" s="336"/>
      <c r="D822" s="336"/>
      <c r="E822" s="336"/>
      <c r="F822" s="336"/>
    </row>
    <row r="823" spans="1:6" s="337" customFormat="1" ht="16.5">
      <c r="A823" s="336"/>
      <c r="B823" s="195"/>
      <c r="C823" s="336"/>
      <c r="D823" s="336"/>
      <c r="E823" s="336"/>
      <c r="F823" s="336"/>
    </row>
    <row r="824" spans="1:6" s="337" customFormat="1" ht="16.5">
      <c r="A824" s="336"/>
      <c r="B824" s="195"/>
      <c r="C824" s="336"/>
      <c r="D824" s="336"/>
      <c r="E824" s="336"/>
      <c r="F824" s="336"/>
    </row>
    <row r="825" spans="1:6" s="337" customFormat="1" ht="16.5">
      <c r="A825" s="336"/>
      <c r="B825" s="195"/>
      <c r="C825" s="336"/>
      <c r="D825" s="336"/>
      <c r="E825" s="336"/>
      <c r="F825" s="336"/>
    </row>
    <row r="826" spans="1:6" s="337" customFormat="1" ht="16.5">
      <c r="A826" s="336"/>
      <c r="B826" s="195"/>
      <c r="C826" s="336"/>
      <c r="D826" s="336"/>
      <c r="E826" s="336"/>
      <c r="F826" s="336"/>
    </row>
    <row r="827" spans="1:6" s="337" customFormat="1" ht="16.5">
      <c r="A827" s="336"/>
      <c r="B827" s="195"/>
      <c r="C827" s="336"/>
      <c r="D827" s="336"/>
      <c r="E827" s="336"/>
      <c r="F827" s="336"/>
    </row>
    <row r="828" spans="1:6" s="337" customFormat="1" ht="16.5">
      <c r="A828" s="336"/>
      <c r="B828" s="195"/>
      <c r="C828" s="336"/>
      <c r="D828" s="336"/>
      <c r="E828" s="336"/>
      <c r="F828" s="336"/>
    </row>
    <row r="829" spans="1:6" s="337" customFormat="1" ht="16.5">
      <c r="A829" s="336"/>
      <c r="B829" s="195"/>
      <c r="C829" s="336"/>
      <c r="D829" s="336"/>
      <c r="E829" s="336"/>
      <c r="F829" s="336"/>
    </row>
    <row r="830" spans="1:6" s="337" customFormat="1" ht="16.5">
      <c r="A830" s="336"/>
      <c r="B830" s="195"/>
      <c r="C830" s="336"/>
      <c r="D830" s="336"/>
      <c r="E830" s="336"/>
      <c r="F830" s="336"/>
    </row>
    <row r="831" spans="1:6" s="337" customFormat="1" ht="16.5">
      <c r="A831" s="336"/>
      <c r="B831" s="195"/>
      <c r="C831" s="336"/>
      <c r="D831" s="336"/>
      <c r="E831" s="336"/>
      <c r="F831" s="336"/>
    </row>
    <row r="832" spans="1:6" s="337" customFormat="1" ht="16.5">
      <c r="A832" s="336"/>
      <c r="B832" s="195"/>
      <c r="C832" s="336"/>
      <c r="D832" s="336"/>
      <c r="E832" s="336"/>
      <c r="F832" s="336"/>
    </row>
    <row r="833" spans="1:6" s="337" customFormat="1" ht="16.5">
      <c r="A833" s="336"/>
      <c r="B833" s="195"/>
      <c r="C833" s="336"/>
      <c r="D833" s="336"/>
      <c r="E833" s="336"/>
      <c r="F833" s="336"/>
    </row>
    <row r="834" spans="1:6" s="337" customFormat="1" ht="16.5">
      <c r="A834" s="336"/>
      <c r="B834" s="195"/>
      <c r="C834" s="336"/>
      <c r="D834" s="336"/>
      <c r="E834" s="336"/>
      <c r="F834" s="336"/>
    </row>
    <row r="835" spans="1:6" s="337" customFormat="1" ht="16.5">
      <c r="A835" s="336"/>
      <c r="B835" s="195"/>
      <c r="C835" s="336"/>
      <c r="D835" s="336"/>
      <c r="E835" s="336"/>
      <c r="F835" s="336"/>
    </row>
    <row r="836" spans="1:6" s="337" customFormat="1" ht="16.5">
      <c r="A836" s="336"/>
      <c r="B836" s="195"/>
      <c r="C836" s="336"/>
      <c r="D836" s="336"/>
      <c r="E836" s="336"/>
      <c r="F836" s="336"/>
    </row>
    <row r="837" spans="1:6" s="337" customFormat="1" ht="16.5">
      <c r="A837" s="336"/>
      <c r="B837" s="195"/>
      <c r="C837" s="336"/>
      <c r="D837" s="336"/>
      <c r="E837" s="336"/>
      <c r="F837" s="336"/>
    </row>
    <row r="838" spans="1:6" s="337" customFormat="1" ht="16.5">
      <c r="A838" s="336"/>
      <c r="B838" s="195"/>
      <c r="C838" s="336"/>
      <c r="D838" s="336"/>
      <c r="E838" s="336"/>
      <c r="F838" s="336"/>
    </row>
    <row r="839" spans="1:6" s="337" customFormat="1" ht="16.5">
      <c r="A839" s="336"/>
      <c r="B839" s="195"/>
      <c r="C839" s="336"/>
      <c r="D839" s="336"/>
      <c r="E839" s="336"/>
      <c r="F839" s="336"/>
    </row>
    <row r="840" spans="1:6" s="337" customFormat="1" ht="16.5">
      <c r="A840" s="336"/>
      <c r="B840" s="195"/>
      <c r="C840" s="336"/>
      <c r="D840" s="336"/>
      <c r="E840" s="336"/>
      <c r="F840" s="336"/>
    </row>
    <row r="841" spans="1:6" s="337" customFormat="1" ht="16.5">
      <c r="A841" s="336"/>
      <c r="B841" s="195"/>
      <c r="C841" s="336"/>
      <c r="D841" s="336"/>
      <c r="E841" s="336"/>
      <c r="F841" s="336"/>
    </row>
    <row r="842" spans="1:6" s="337" customFormat="1" ht="16.5">
      <c r="A842" s="336"/>
      <c r="B842" s="195"/>
      <c r="C842" s="336"/>
      <c r="D842" s="336"/>
      <c r="E842" s="336"/>
      <c r="F842" s="336"/>
    </row>
    <row r="843" spans="1:6" s="337" customFormat="1" ht="16.5">
      <c r="A843" s="336"/>
      <c r="B843" s="195"/>
      <c r="C843" s="336"/>
      <c r="D843" s="336"/>
      <c r="E843" s="336"/>
      <c r="F843" s="336"/>
    </row>
    <row r="844" spans="1:6" s="337" customFormat="1" ht="16.5">
      <c r="A844" s="336"/>
      <c r="B844" s="195"/>
      <c r="C844" s="336"/>
      <c r="D844" s="336"/>
      <c r="E844" s="336"/>
      <c r="F844" s="336"/>
    </row>
    <row r="845" spans="1:6" s="337" customFormat="1" ht="16.5">
      <c r="A845" s="336"/>
      <c r="B845" s="195"/>
      <c r="C845" s="336"/>
      <c r="D845" s="336"/>
      <c r="E845" s="336"/>
      <c r="F845" s="336"/>
    </row>
    <row r="846" spans="1:6" s="337" customFormat="1" ht="16.5">
      <c r="A846" s="336"/>
      <c r="B846" s="195"/>
      <c r="C846" s="336"/>
      <c r="D846" s="336"/>
      <c r="E846" s="336"/>
      <c r="F846" s="336"/>
    </row>
    <row r="847" spans="1:6" s="337" customFormat="1" ht="16.5">
      <c r="A847" s="336"/>
      <c r="B847" s="195"/>
      <c r="C847" s="336"/>
      <c r="D847" s="336"/>
      <c r="E847" s="336"/>
      <c r="F847" s="336"/>
    </row>
    <row r="848" spans="1:6" s="337" customFormat="1" ht="16.5">
      <c r="A848" s="336"/>
      <c r="B848" s="195"/>
      <c r="C848" s="336"/>
      <c r="D848" s="336"/>
      <c r="E848" s="336"/>
      <c r="F848" s="336"/>
    </row>
    <row r="849" spans="1:6" s="337" customFormat="1" ht="16.5">
      <c r="A849" s="336"/>
      <c r="B849" s="195"/>
      <c r="C849" s="336"/>
      <c r="D849" s="336"/>
      <c r="E849" s="336"/>
      <c r="F849" s="336"/>
    </row>
    <row r="850" spans="1:6" s="337" customFormat="1" ht="16.5">
      <c r="A850" s="336"/>
      <c r="B850" s="195"/>
      <c r="C850" s="336"/>
      <c r="D850" s="336"/>
      <c r="E850" s="336"/>
      <c r="F850" s="336"/>
    </row>
    <row r="851" spans="1:6" s="337" customFormat="1" ht="16.5">
      <c r="A851" s="336"/>
      <c r="B851" s="195"/>
      <c r="C851" s="336"/>
      <c r="D851" s="336"/>
      <c r="E851" s="336"/>
      <c r="F851" s="336"/>
    </row>
    <row r="852" spans="1:6" s="337" customFormat="1" ht="16.5">
      <c r="A852" s="336"/>
      <c r="B852" s="195"/>
      <c r="C852" s="336"/>
      <c r="D852" s="336"/>
      <c r="E852" s="336"/>
      <c r="F852" s="336"/>
    </row>
    <row r="853" spans="1:6" s="337" customFormat="1" ht="16.5">
      <c r="A853" s="336"/>
      <c r="B853" s="195"/>
      <c r="C853" s="336"/>
      <c r="D853" s="336"/>
      <c r="E853" s="336"/>
      <c r="F853" s="336"/>
    </row>
    <row r="854" spans="1:6" s="337" customFormat="1" ht="16.5">
      <c r="A854" s="336"/>
      <c r="B854" s="195"/>
      <c r="C854" s="336"/>
      <c r="D854" s="336"/>
      <c r="E854" s="336"/>
      <c r="F854" s="336"/>
    </row>
    <row r="855" spans="1:6" s="337" customFormat="1" ht="16.5">
      <c r="A855" s="336"/>
      <c r="B855" s="195"/>
      <c r="C855" s="336"/>
      <c r="D855" s="336"/>
      <c r="E855" s="336"/>
      <c r="F855" s="336"/>
    </row>
    <row r="856" spans="1:6" s="337" customFormat="1" ht="16.5">
      <c r="A856" s="336"/>
      <c r="B856" s="195"/>
      <c r="C856" s="336"/>
      <c r="D856" s="336"/>
      <c r="E856" s="336"/>
      <c r="F856" s="336"/>
    </row>
    <row r="857" spans="1:6" s="337" customFormat="1" ht="16.5">
      <c r="A857" s="336"/>
      <c r="B857" s="195"/>
      <c r="C857" s="336"/>
      <c r="D857" s="336"/>
      <c r="E857" s="336"/>
      <c r="F857" s="336"/>
    </row>
    <row r="858" spans="1:6" s="337" customFormat="1" ht="16.5">
      <c r="A858" s="336"/>
      <c r="B858" s="195"/>
      <c r="C858" s="336"/>
      <c r="D858" s="336"/>
      <c r="E858" s="336"/>
      <c r="F858" s="336"/>
    </row>
    <row r="859" spans="1:6" s="337" customFormat="1" ht="16.5">
      <c r="A859" s="336"/>
      <c r="B859" s="195"/>
      <c r="C859" s="336"/>
      <c r="D859" s="336"/>
      <c r="E859" s="336"/>
      <c r="F859" s="336"/>
    </row>
    <row r="860" spans="1:6" s="337" customFormat="1" ht="16.5">
      <c r="A860" s="336"/>
      <c r="B860" s="195"/>
      <c r="C860" s="336"/>
      <c r="D860" s="336"/>
      <c r="E860" s="336"/>
      <c r="F860" s="336"/>
    </row>
    <row r="861" spans="1:6" s="337" customFormat="1" ht="16.5">
      <c r="A861" s="336"/>
      <c r="B861" s="195"/>
      <c r="C861" s="336"/>
      <c r="D861" s="336"/>
      <c r="E861" s="336"/>
      <c r="F861" s="336"/>
    </row>
    <row r="862" spans="1:6" s="337" customFormat="1" ht="16.5">
      <c r="A862" s="336"/>
      <c r="B862" s="195"/>
      <c r="C862" s="336"/>
      <c r="D862" s="336"/>
      <c r="E862" s="336"/>
      <c r="F862" s="336"/>
    </row>
    <row r="863" spans="1:6" s="337" customFormat="1" ht="16.5">
      <c r="A863" s="336"/>
      <c r="B863" s="195"/>
      <c r="C863" s="336"/>
      <c r="D863" s="336"/>
      <c r="E863" s="336"/>
      <c r="F863" s="336"/>
    </row>
    <row r="864" spans="1:6" s="337" customFormat="1" ht="16.5">
      <c r="A864" s="336"/>
      <c r="B864" s="195"/>
      <c r="C864" s="336"/>
      <c r="D864" s="336"/>
      <c r="E864" s="336"/>
      <c r="F864" s="336"/>
    </row>
    <row r="865" spans="1:6" s="337" customFormat="1" ht="16.5">
      <c r="A865" s="336"/>
      <c r="B865" s="195"/>
      <c r="C865" s="336"/>
      <c r="D865" s="336"/>
      <c r="E865" s="336"/>
      <c r="F865" s="336"/>
    </row>
    <row r="866" spans="1:6" s="337" customFormat="1" ht="16.5">
      <c r="A866" s="336"/>
      <c r="B866" s="195"/>
      <c r="C866" s="336"/>
      <c r="D866" s="336"/>
      <c r="E866" s="336"/>
      <c r="F866" s="336"/>
    </row>
    <row r="867" spans="1:6" s="337" customFormat="1" ht="16.5">
      <c r="A867" s="336"/>
      <c r="B867" s="195"/>
      <c r="C867" s="336"/>
      <c r="D867" s="336"/>
      <c r="E867" s="336"/>
      <c r="F867" s="336"/>
    </row>
    <row r="868" spans="1:6" s="337" customFormat="1" ht="16.5">
      <c r="A868" s="336"/>
      <c r="B868" s="195"/>
      <c r="C868" s="336"/>
      <c r="D868" s="336"/>
      <c r="E868" s="336"/>
      <c r="F868" s="336"/>
    </row>
    <row r="869" spans="1:6" s="337" customFormat="1" ht="16.5">
      <c r="A869" s="336"/>
      <c r="B869" s="195"/>
      <c r="C869" s="336"/>
      <c r="D869" s="336"/>
      <c r="E869" s="336"/>
      <c r="F869" s="336"/>
    </row>
    <row r="870" spans="1:6" s="337" customFormat="1" ht="16.5">
      <c r="A870" s="336"/>
      <c r="B870" s="195"/>
      <c r="C870" s="336"/>
      <c r="D870" s="336"/>
      <c r="E870" s="336"/>
      <c r="F870" s="336"/>
    </row>
    <row r="871" spans="1:6" s="337" customFormat="1" ht="16.5">
      <c r="A871" s="336"/>
      <c r="B871" s="195"/>
      <c r="C871" s="336"/>
      <c r="D871" s="336"/>
      <c r="E871" s="336"/>
      <c r="F871" s="336"/>
    </row>
    <row r="872" spans="1:6" s="337" customFormat="1" ht="16.5">
      <c r="A872" s="336"/>
      <c r="B872" s="195"/>
      <c r="C872" s="336"/>
      <c r="D872" s="336"/>
      <c r="E872" s="336"/>
      <c r="F872" s="336"/>
    </row>
    <row r="873" spans="1:6" s="337" customFormat="1" ht="16.5">
      <c r="A873" s="336"/>
      <c r="B873" s="195"/>
      <c r="C873" s="336"/>
      <c r="D873" s="336"/>
      <c r="E873" s="336"/>
      <c r="F873" s="336"/>
    </row>
    <row r="874" spans="1:6" s="337" customFormat="1" ht="16.5">
      <c r="A874" s="336"/>
      <c r="B874" s="195"/>
      <c r="C874" s="336"/>
      <c r="D874" s="336"/>
      <c r="E874" s="336"/>
      <c r="F874" s="336"/>
    </row>
    <row r="875" spans="1:6" s="337" customFormat="1" ht="16.5">
      <c r="A875" s="336"/>
      <c r="B875" s="195"/>
      <c r="C875" s="336"/>
      <c r="D875" s="336"/>
      <c r="E875" s="336"/>
      <c r="F875" s="336"/>
    </row>
    <row r="876" spans="1:6" s="337" customFormat="1" ht="16.5">
      <c r="A876" s="336"/>
      <c r="B876" s="195"/>
      <c r="C876" s="336"/>
      <c r="D876" s="336"/>
      <c r="E876" s="336"/>
      <c r="F876" s="336"/>
    </row>
    <row r="877" spans="1:6" s="337" customFormat="1" ht="16.5">
      <c r="A877" s="336"/>
      <c r="B877" s="195"/>
      <c r="C877" s="336"/>
      <c r="D877" s="336"/>
      <c r="E877" s="336"/>
      <c r="F877" s="336"/>
    </row>
    <row r="878" spans="1:6" s="337" customFormat="1" ht="16.5">
      <c r="A878" s="336"/>
      <c r="B878" s="195"/>
      <c r="C878" s="336"/>
      <c r="D878" s="336"/>
      <c r="E878" s="336"/>
      <c r="F878" s="336"/>
    </row>
    <row r="879" spans="1:6" s="337" customFormat="1" ht="16.5">
      <c r="A879" s="336"/>
      <c r="B879" s="195"/>
      <c r="C879" s="336"/>
      <c r="D879" s="336"/>
      <c r="E879" s="336"/>
      <c r="F879" s="336"/>
    </row>
    <row r="880" spans="1:6" s="337" customFormat="1" ht="16.5">
      <c r="A880" s="336"/>
      <c r="B880" s="195"/>
      <c r="C880" s="336"/>
      <c r="D880" s="336"/>
      <c r="E880" s="336"/>
      <c r="F880" s="336"/>
    </row>
    <row r="881" spans="1:6" s="337" customFormat="1" ht="16.5">
      <c r="A881" s="336"/>
      <c r="B881" s="195"/>
      <c r="C881" s="336"/>
      <c r="D881" s="336"/>
      <c r="E881" s="336"/>
      <c r="F881" s="336"/>
    </row>
    <row r="882" spans="1:6" s="337" customFormat="1" ht="16.5">
      <c r="A882" s="336"/>
      <c r="B882" s="195"/>
      <c r="C882" s="336"/>
      <c r="D882" s="336"/>
      <c r="E882" s="336"/>
      <c r="F882" s="336"/>
    </row>
    <row r="883" spans="1:6" s="337" customFormat="1" ht="16.5">
      <c r="A883" s="336"/>
      <c r="B883" s="195"/>
      <c r="C883" s="336"/>
      <c r="D883" s="336"/>
      <c r="E883" s="336"/>
      <c r="F883" s="336"/>
    </row>
    <row r="884" spans="1:6" s="337" customFormat="1" ht="16.5">
      <c r="A884" s="336"/>
      <c r="B884" s="195"/>
      <c r="C884" s="336"/>
      <c r="D884" s="336"/>
      <c r="E884" s="336"/>
      <c r="F884" s="336"/>
    </row>
    <row r="885" spans="1:6" s="337" customFormat="1" ht="16.5">
      <c r="A885" s="336"/>
      <c r="B885" s="195"/>
      <c r="C885" s="336"/>
      <c r="D885" s="336"/>
      <c r="E885" s="336"/>
      <c r="F885" s="336"/>
    </row>
    <row r="886" spans="1:6" s="337" customFormat="1" ht="16.5">
      <c r="A886" s="336"/>
      <c r="B886" s="195"/>
      <c r="C886" s="336"/>
      <c r="D886" s="336"/>
      <c r="E886" s="336"/>
      <c r="F886" s="336"/>
    </row>
    <row r="887" spans="1:6" s="337" customFormat="1" ht="16.5">
      <c r="A887" s="336"/>
      <c r="B887" s="195"/>
      <c r="C887" s="336"/>
      <c r="D887" s="336"/>
      <c r="E887" s="336"/>
      <c r="F887" s="336"/>
    </row>
    <row r="888" spans="1:6" s="337" customFormat="1" ht="16.5">
      <c r="A888" s="336"/>
      <c r="B888" s="195"/>
      <c r="C888" s="336"/>
      <c r="D888" s="336"/>
      <c r="E888" s="336"/>
      <c r="F888" s="336"/>
    </row>
    <row r="889" spans="1:6" s="337" customFormat="1" ht="16.5">
      <c r="A889" s="336"/>
      <c r="B889" s="195"/>
      <c r="C889" s="336"/>
      <c r="D889" s="336"/>
      <c r="E889" s="336"/>
      <c r="F889" s="336"/>
    </row>
    <row r="890" spans="1:6" s="337" customFormat="1" ht="16.5">
      <c r="A890" s="336"/>
      <c r="B890" s="195"/>
      <c r="C890" s="336"/>
      <c r="D890" s="336"/>
      <c r="E890" s="336"/>
      <c r="F890" s="336"/>
    </row>
    <row r="891" spans="1:6" s="337" customFormat="1" ht="16.5">
      <c r="A891" s="336"/>
      <c r="B891" s="195"/>
      <c r="C891" s="336"/>
      <c r="D891" s="336"/>
      <c r="E891" s="336"/>
      <c r="F891" s="336"/>
    </row>
    <row r="892" spans="1:6" s="337" customFormat="1" ht="16.5">
      <c r="A892" s="336"/>
      <c r="B892" s="195"/>
      <c r="C892" s="336"/>
      <c r="D892" s="336"/>
      <c r="E892" s="336"/>
      <c r="F892" s="336"/>
    </row>
    <row r="893" spans="1:6" s="337" customFormat="1" ht="16.5">
      <c r="A893" s="336"/>
      <c r="B893" s="195"/>
      <c r="C893" s="336"/>
      <c r="D893" s="336"/>
      <c r="E893" s="336"/>
      <c r="F893" s="336"/>
    </row>
    <row r="894" spans="1:6" s="337" customFormat="1" ht="16.5">
      <c r="A894" s="336"/>
      <c r="B894" s="195"/>
      <c r="C894" s="336"/>
      <c r="D894" s="336"/>
      <c r="E894" s="336"/>
      <c r="F894" s="336"/>
    </row>
    <row r="895" spans="1:6" s="337" customFormat="1" ht="16.5">
      <c r="A895" s="336"/>
      <c r="B895" s="195"/>
      <c r="C895" s="336"/>
      <c r="D895" s="336"/>
      <c r="E895" s="336"/>
      <c r="F895" s="336"/>
    </row>
    <row r="896" spans="1:6" s="337" customFormat="1" ht="16.5">
      <c r="A896" s="336"/>
      <c r="B896" s="195"/>
      <c r="C896" s="336"/>
      <c r="D896" s="336"/>
      <c r="E896" s="336"/>
      <c r="F896" s="336"/>
    </row>
    <row r="897" spans="1:6" s="337" customFormat="1" ht="16.5">
      <c r="A897" s="336"/>
      <c r="B897" s="195"/>
      <c r="C897" s="336"/>
      <c r="D897" s="336"/>
      <c r="E897" s="336"/>
      <c r="F897" s="336"/>
    </row>
    <row r="898" spans="1:6" s="337" customFormat="1" ht="16.5">
      <c r="A898" s="336"/>
      <c r="B898" s="195"/>
      <c r="C898" s="336"/>
      <c r="D898" s="336"/>
      <c r="E898" s="336"/>
      <c r="F898" s="336"/>
    </row>
    <row r="899" spans="1:6" s="337" customFormat="1" ht="16.5">
      <c r="A899" s="336"/>
      <c r="B899" s="195"/>
      <c r="C899" s="336"/>
      <c r="D899" s="336"/>
      <c r="E899" s="336"/>
      <c r="F899" s="336"/>
    </row>
    <row r="900" spans="1:6" s="337" customFormat="1" ht="16.5">
      <c r="A900" s="336"/>
      <c r="B900" s="195"/>
      <c r="C900" s="336"/>
      <c r="D900" s="336"/>
      <c r="E900" s="336"/>
      <c r="F900" s="336"/>
    </row>
    <row r="901" spans="1:6" s="337" customFormat="1" ht="16.5">
      <c r="A901" s="336"/>
      <c r="B901" s="195"/>
      <c r="C901" s="336"/>
      <c r="D901" s="336"/>
      <c r="E901" s="336"/>
      <c r="F901" s="336"/>
    </row>
    <row r="902" spans="1:6" s="337" customFormat="1" ht="16.5">
      <c r="A902" s="336"/>
      <c r="B902" s="195"/>
      <c r="C902" s="336"/>
      <c r="D902" s="336"/>
      <c r="E902" s="336"/>
      <c r="F902" s="336"/>
    </row>
    <row r="903" spans="1:6" s="337" customFormat="1" ht="16.5">
      <c r="A903" s="336"/>
      <c r="B903" s="195"/>
      <c r="C903" s="336"/>
      <c r="D903" s="336"/>
      <c r="E903" s="336"/>
      <c r="F903" s="336"/>
    </row>
    <row r="904" spans="1:6" s="337" customFormat="1" ht="16.5">
      <c r="A904" s="336"/>
      <c r="B904" s="195"/>
      <c r="C904" s="336"/>
      <c r="D904" s="336"/>
      <c r="E904" s="336"/>
      <c r="F904" s="336"/>
    </row>
    <row r="905" spans="1:6" s="337" customFormat="1" ht="16.5">
      <c r="A905" s="336"/>
      <c r="B905" s="195"/>
      <c r="C905" s="336"/>
      <c r="D905" s="336"/>
      <c r="E905" s="336"/>
      <c r="F905" s="336"/>
    </row>
    <row r="906" spans="1:6" s="337" customFormat="1" ht="16.5">
      <c r="A906" s="336"/>
      <c r="B906" s="195"/>
      <c r="C906" s="336"/>
      <c r="D906" s="336"/>
      <c r="E906" s="336"/>
      <c r="F906" s="336"/>
    </row>
    <row r="907" spans="1:6" s="337" customFormat="1" ht="16.5">
      <c r="A907" s="336"/>
      <c r="B907" s="195"/>
      <c r="C907" s="336"/>
      <c r="D907" s="336"/>
      <c r="E907" s="336"/>
      <c r="F907" s="336"/>
    </row>
    <row r="908" spans="1:6" s="337" customFormat="1" ht="16.5">
      <c r="A908" s="336"/>
      <c r="B908" s="195"/>
      <c r="C908" s="336"/>
      <c r="D908" s="336"/>
      <c r="E908" s="336"/>
      <c r="F908" s="336"/>
    </row>
    <row r="909" spans="1:6" s="337" customFormat="1" ht="16.5">
      <c r="A909" s="336"/>
      <c r="B909" s="195"/>
      <c r="C909" s="336"/>
      <c r="D909" s="336"/>
      <c r="E909" s="336"/>
      <c r="F909" s="336"/>
    </row>
    <row r="910" spans="1:6" s="337" customFormat="1" ht="16.5">
      <c r="A910" s="336"/>
      <c r="B910" s="195"/>
      <c r="C910" s="336"/>
      <c r="D910" s="336"/>
      <c r="E910" s="336"/>
      <c r="F910" s="336"/>
    </row>
    <row r="911" spans="1:6" s="337" customFormat="1" ht="16.5">
      <c r="A911" s="336"/>
      <c r="B911" s="195"/>
      <c r="C911" s="336"/>
      <c r="D911" s="336"/>
      <c r="E911" s="336"/>
      <c r="F911" s="336"/>
    </row>
    <row r="912" spans="1:6" s="337" customFormat="1" ht="16.5">
      <c r="A912" s="336"/>
      <c r="B912" s="195"/>
      <c r="C912" s="336"/>
      <c r="D912" s="336"/>
      <c r="E912" s="336"/>
      <c r="F912" s="336"/>
    </row>
    <row r="913" spans="1:6" s="337" customFormat="1" ht="16.5">
      <c r="A913" s="336"/>
      <c r="B913" s="195"/>
      <c r="C913" s="336"/>
      <c r="D913" s="336"/>
      <c r="E913" s="336"/>
      <c r="F913" s="336"/>
    </row>
    <row r="914" spans="1:6" s="337" customFormat="1" ht="16.5">
      <c r="A914" s="336"/>
      <c r="B914" s="195"/>
      <c r="C914" s="336"/>
      <c r="D914" s="336"/>
      <c r="E914" s="336"/>
      <c r="F914" s="336"/>
    </row>
    <row r="915" spans="1:6" s="337" customFormat="1" ht="16.5">
      <c r="A915" s="336"/>
      <c r="B915" s="195"/>
      <c r="C915" s="336"/>
      <c r="D915" s="336"/>
      <c r="E915" s="336"/>
      <c r="F915" s="336"/>
    </row>
    <row r="916" spans="1:6" s="337" customFormat="1" ht="16.5">
      <c r="A916" s="336"/>
      <c r="B916" s="195"/>
      <c r="C916" s="336"/>
      <c r="D916" s="336"/>
      <c r="E916" s="336"/>
      <c r="F916" s="336"/>
    </row>
    <row r="917" spans="1:6" s="337" customFormat="1" ht="16.5">
      <c r="A917" s="336"/>
      <c r="B917" s="195"/>
      <c r="C917" s="336"/>
      <c r="D917" s="336"/>
      <c r="E917" s="336"/>
      <c r="F917" s="336"/>
    </row>
    <row r="918" spans="1:6" s="337" customFormat="1" ht="16.5">
      <c r="A918" s="336"/>
      <c r="B918" s="195"/>
      <c r="C918" s="336"/>
      <c r="D918" s="336"/>
      <c r="E918" s="336"/>
      <c r="F918" s="336"/>
    </row>
    <row r="919" spans="1:6" s="337" customFormat="1" ht="16.5">
      <c r="A919" s="336"/>
      <c r="B919" s="195"/>
      <c r="C919" s="336"/>
      <c r="D919" s="336"/>
      <c r="E919" s="336"/>
      <c r="F919" s="336"/>
    </row>
    <row r="920" spans="1:6" s="337" customFormat="1" ht="16.5">
      <c r="A920" s="336"/>
      <c r="B920" s="195"/>
      <c r="C920" s="336"/>
      <c r="D920" s="336"/>
      <c r="E920" s="336"/>
      <c r="F920" s="336"/>
    </row>
    <row r="921" spans="1:6" s="337" customFormat="1" ht="16.5">
      <c r="A921" s="336"/>
      <c r="B921" s="195"/>
      <c r="C921" s="336"/>
      <c r="D921" s="336"/>
      <c r="E921" s="336"/>
      <c r="F921" s="336"/>
    </row>
    <row r="922" spans="1:6" s="337" customFormat="1" ht="16.5">
      <c r="A922" s="336"/>
      <c r="B922" s="195"/>
      <c r="C922" s="336"/>
      <c r="D922" s="336"/>
      <c r="E922" s="336"/>
      <c r="F922" s="336"/>
    </row>
    <row r="923" spans="1:6" s="337" customFormat="1" ht="16.5">
      <c r="A923" s="336"/>
      <c r="B923" s="195"/>
      <c r="C923" s="336"/>
      <c r="D923" s="336"/>
      <c r="E923" s="336"/>
      <c r="F923" s="336"/>
    </row>
    <row r="924" spans="1:6" s="337" customFormat="1" ht="16.5">
      <c r="A924" s="336"/>
      <c r="B924" s="195"/>
      <c r="C924" s="336"/>
      <c r="D924" s="336"/>
      <c r="E924" s="336"/>
      <c r="F924" s="336"/>
    </row>
    <row r="925" spans="1:6" s="337" customFormat="1" ht="16.5">
      <c r="A925" s="336"/>
      <c r="B925" s="195"/>
      <c r="C925" s="336"/>
      <c r="D925" s="336"/>
      <c r="E925" s="336"/>
      <c r="F925" s="336"/>
    </row>
    <row r="926" spans="1:6" s="337" customFormat="1" ht="16.5">
      <c r="A926" s="336"/>
      <c r="B926" s="195"/>
      <c r="C926" s="336"/>
      <c r="D926" s="336"/>
      <c r="E926" s="336"/>
      <c r="F926" s="336"/>
    </row>
    <row r="927" spans="1:6" s="337" customFormat="1" ht="16.5">
      <c r="A927" s="336"/>
      <c r="B927" s="195"/>
      <c r="C927" s="336"/>
      <c r="D927" s="336"/>
      <c r="E927" s="336"/>
      <c r="F927" s="336"/>
    </row>
    <row r="928" spans="1:6" s="337" customFormat="1" ht="16.5">
      <c r="A928" s="336"/>
      <c r="B928" s="195"/>
      <c r="C928" s="336"/>
      <c r="D928" s="336"/>
      <c r="E928" s="336"/>
      <c r="F928" s="336"/>
    </row>
    <row r="929" spans="1:6" s="337" customFormat="1" ht="16.5">
      <c r="A929" s="336"/>
      <c r="B929" s="195"/>
      <c r="C929" s="336"/>
      <c r="D929" s="336"/>
      <c r="E929" s="336"/>
      <c r="F929" s="336"/>
    </row>
    <row r="930" spans="1:6" s="337" customFormat="1" ht="16.5">
      <c r="A930" s="336"/>
      <c r="B930" s="195"/>
      <c r="C930" s="336"/>
      <c r="D930" s="336"/>
      <c r="E930" s="336"/>
      <c r="F930" s="336"/>
    </row>
    <row r="931" spans="1:6" s="337" customFormat="1" ht="16.5">
      <c r="A931" s="336"/>
      <c r="B931" s="195"/>
      <c r="C931" s="336"/>
      <c r="D931" s="336"/>
      <c r="E931" s="336"/>
      <c r="F931" s="336"/>
    </row>
    <row r="932" spans="1:6" s="337" customFormat="1" ht="16.5">
      <c r="A932" s="336"/>
      <c r="B932" s="195"/>
      <c r="C932" s="336"/>
      <c r="D932" s="336"/>
      <c r="E932" s="336"/>
      <c r="F932" s="336"/>
    </row>
    <row r="933" spans="1:6" s="337" customFormat="1" ht="16.5">
      <c r="A933" s="336"/>
      <c r="B933" s="195"/>
      <c r="C933" s="336"/>
      <c r="D933" s="336"/>
      <c r="E933" s="336"/>
      <c r="F933" s="336"/>
    </row>
    <row r="934" spans="1:6" s="337" customFormat="1" ht="16.5">
      <c r="A934" s="336"/>
      <c r="B934" s="195"/>
      <c r="C934" s="336"/>
      <c r="D934" s="336"/>
      <c r="E934" s="336"/>
      <c r="F934" s="336"/>
    </row>
    <row r="935" spans="1:6" s="337" customFormat="1" ht="16.5">
      <c r="A935" s="336"/>
      <c r="B935" s="195"/>
      <c r="C935" s="336"/>
      <c r="D935" s="336"/>
      <c r="E935" s="336"/>
      <c r="F935" s="336"/>
    </row>
    <row r="936" spans="1:6" s="337" customFormat="1" ht="16.5">
      <c r="A936" s="336"/>
      <c r="B936" s="195"/>
      <c r="C936" s="336"/>
      <c r="D936" s="336"/>
      <c r="E936" s="336"/>
      <c r="F936" s="336"/>
    </row>
    <row r="937" spans="1:6" s="337" customFormat="1" ht="16.5">
      <c r="A937" s="336"/>
      <c r="B937" s="195"/>
      <c r="C937" s="336"/>
      <c r="D937" s="336"/>
      <c r="E937" s="336"/>
      <c r="F937" s="336"/>
    </row>
    <row r="938" spans="1:6" s="337" customFormat="1" ht="16.5">
      <c r="A938" s="336"/>
      <c r="B938" s="195"/>
      <c r="C938" s="336"/>
      <c r="D938" s="336"/>
      <c r="E938" s="336"/>
      <c r="F938" s="336"/>
    </row>
    <row r="939" spans="1:6" s="337" customFormat="1" ht="16.5">
      <c r="A939" s="336"/>
      <c r="B939" s="195"/>
      <c r="C939" s="336"/>
      <c r="D939" s="336"/>
      <c r="E939" s="336"/>
      <c r="F939" s="336"/>
    </row>
    <row r="940" spans="1:6" s="337" customFormat="1" ht="16.5">
      <c r="A940" s="336"/>
      <c r="B940" s="195"/>
      <c r="C940" s="336"/>
      <c r="D940" s="336"/>
      <c r="E940" s="336"/>
      <c r="F940" s="336"/>
    </row>
    <row r="941" spans="1:6" s="337" customFormat="1" ht="16.5">
      <c r="A941" s="336"/>
      <c r="B941" s="195"/>
      <c r="C941" s="336"/>
      <c r="D941" s="336"/>
      <c r="E941" s="336"/>
      <c r="F941" s="336"/>
    </row>
    <row r="942" spans="1:6" s="337" customFormat="1" ht="16.5">
      <c r="A942" s="336"/>
      <c r="B942" s="195"/>
      <c r="C942" s="336"/>
      <c r="D942" s="336"/>
      <c r="E942" s="336"/>
      <c r="F942" s="336"/>
    </row>
    <row r="943" spans="1:6" s="337" customFormat="1" ht="16.5">
      <c r="A943" s="336"/>
      <c r="B943" s="195"/>
      <c r="C943" s="336"/>
      <c r="D943" s="336"/>
      <c r="E943" s="336"/>
      <c r="F943" s="336"/>
    </row>
    <row r="944" spans="1:6" s="337" customFormat="1" ht="16.5">
      <c r="A944" s="336"/>
      <c r="B944" s="195"/>
      <c r="C944" s="336"/>
      <c r="D944" s="336"/>
      <c r="E944" s="336"/>
      <c r="F944" s="336"/>
    </row>
    <row r="945" spans="1:6" s="337" customFormat="1" ht="16.5">
      <c r="A945" s="336"/>
      <c r="B945" s="195"/>
      <c r="C945" s="336"/>
      <c r="D945" s="336"/>
      <c r="E945" s="336"/>
      <c r="F945" s="336"/>
    </row>
    <row r="946" spans="1:6" s="337" customFormat="1" ht="16.5">
      <c r="A946" s="336"/>
      <c r="B946" s="195"/>
      <c r="C946" s="336"/>
      <c r="D946" s="336"/>
      <c r="E946" s="336"/>
      <c r="F946" s="336"/>
    </row>
    <row r="947" spans="1:6" s="337" customFormat="1" ht="16.5">
      <c r="A947" s="336"/>
      <c r="B947" s="195"/>
      <c r="C947" s="336"/>
      <c r="D947" s="336"/>
      <c r="E947" s="336"/>
      <c r="F947" s="336"/>
    </row>
    <row r="948" spans="1:6" s="337" customFormat="1" ht="16.5">
      <c r="A948" s="336"/>
      <c r="B948" s="195"/>
      <c r="C948" s="336"/>
      <c r="D948" s="336"/>
      <c r="E948" s="336"/>
      <c r="F948" s="336"/>
    </row>
    <row r="949" spans="1:6" s="337" customFormat="1" ht="16.5">
      <c r="A949" s="336"/>
      <c r="B949" s="195"/>
      <c r="C949" s="336"/>
      <c r="D949" s="336"/>
      <c r="E949" s="336"/>
      <c r="F949" s="336"/>
    </row>
    <row r="950" spans="1:6" s="337" customFormat="1" ht="16.5">
      <c r="A950" s="336"/>
      <c r="B950" s="195"/>
      <c r="C950" s="336"/>
      <c r="D950" s="336"/>
      <c r="E950" s="336"/>
      <c r="F950" s="336"/>
    </row>
    <row r="951" spans="1:6" s="337" customFormat="1" ht="16.5">
      <c r="A951" s="336"/>
      <c r="B951" s="195"/>
      <c r="C951" s="336"/>
      <c r="D951" s="336"/>
      <c r="E951" s="336"/>
      <c r="F951" s="336"/>
    </row>
    <row r="952" spans="1:6" s="337" customFormat="1" ht="16.5">
      <c r="A952" s="336"/>
      <c r="B952" s="195"/>
      <c r="C952" s="336"/>
      <c r="D952" s="336"/>
      <c r="E952" s="336"/>
      <c r="F952" s="336"/>
    </row>
    <row r="953" spans="1:6" s="337" customFormat="1" ht="16.5">
      <c r="A953" s="336"/>
      <c r="B953" s="195"/>
      <c r="C953" s="336"/>
      <c r="D953" s="336"/>
      <c r="E953" s="336"/>
      <c r="F953" s="336"/>
    </row>
    <row r="954" spans="1:6" s="337" customFormat="1" ht="16.5">
      <c r="A954" s="336"/>
      <c r="B954" s="195"/>
      <c r="C954" s="336"/>
      <c r="D954" s="336"/>
      <c r="E954" s="336"/>
      <c r="F954" s="336"/>
    </row>
    <row r="955" spans="1:6" s="337" customFormat="1" ht="16.5">
      <c r="A955" s="336"/>
      <c r="B955" s="195"/>
      <c r="C955" s="336"/>
      <c r="D955" s="336"/>
      <c r="E955" s="336"/>
      <c r="F955" s="336"/>
    </row>
    <row r="956" spans="1:6" s="337" customFormat="1" ht="16.5">
      <c r="A956" s="336"/>
      <c r="B956" s="195"/>
      <c r="C956" s="336"/>
      <c r="D956" s="336"/>
      <c r="E956" s="336"/>
      <c r="F956" s="336"/>
    </row>
    <row r="957" spans="1:6" s="337" customFormat="1" ht="16.5">
      <c r="A957" s="336"/>
      <c r="B957" s="195"/>
      <c r="C957" s="336"/>
      <c r="D957" s="336"/>
      <c r="E957" s="336"/>
      <c r="F957" s="336"/>
    </row>
    <row r="958" spans="1:6" s="337" customFormat="1" ht="16.5">
      <c r="A958" s="336"/>
      <c r="B958" s="195"/>
      <c r="C958" s="336"/>
      <c r="D958" s="336"/>
      <c r="E958" s="336"/>
      <c r="F958" s="336"/>
    </row>
    <row r="959" spans="1:6" s="337" customFormat="1" ht="16.5">
      <c r="A959" s="336"/>
      <c r="B959" s="195"/>
      <c r="C959" s="336"/>
      <c r="D959" s="336"/>
      <c r="E959" s="336"/>
      <c r="F959" s="336"/>
    </row>
    <row r="960" spans="1:6" s="337" customFormat="1" ht="16.5">
      <c r="A960" s="336"/>
      <c r="B960" s="195"/>
      <c r="C960" s="336"/>
      <c r="D960" s="336"/>
      <c r="E960" s="336"/>
      <c r="F960" s="336"/>
    </row>
    <row r="961" spans="1:6" s="337" customFormat="1" ht="16.5">
      <c r="A961" s="336"/>
      <c r="B961" s="195"/>
      <c r="C961" s="336"/>
      <c r="D961" s="336"/>
      <c r="E961" s="336"/>
      <c r="F961" s="336"/>
    </row>
    <row r="962" spans="1:6" s="337" customFormat="1" ht="16.5">
      <c r="A962" s="336"/>
      <c r="B962" s="195"/>
      <c r="C962" s="336"/>
      <c r="D962" s="336"/>
      <c r="E962" s="336"/>
      <c r="F962" s="336"/>
    </row>
    <row r="963" spans="1:6" s="337" customFormat="1" ht="16.5">
      <c r="A963" s="336"/>
      <c r="B963" s="195"/>
      <c r="C963" s="336"/>
      <c r="D963" s="336"/>
      <c r="E963" s="336"/>
      <c r="F963" s="336"/>
    </row>
    <row r="964" spans="1:6" s="337" customFormat="1" ht="16.5">
      <c r="A964" s="336"/>
      <c r="B964" s="195"/>
      <c r="C964" s="336"/>
      <c r="D964" s="336"/>
      <c r="E964" s="336"/>
      <c r="F964" s="336"/>
    </row>
    <row r="965" spans="1:6" s="337" customFormat="1" ht="16.5">
      <c r="A965" s="336"/>
      <c r="B965" s="195"/>
      <c r="C965" s="336"/>
      <c r="D965" s="336"/>
      <c r="E965" s="336"/>
      <c r="F965" s="336"/>
    </row>
    <row r="966" spans="1:6" s="337" customFormat="1" ht="16.5">
      <c r="A966" s="336"/>
      <c r="B966" s="195"/>
      <c r="C966" s="336"/>
      <c r="D966" s="336"/>
      <c r="E966" s="336"/>
      <c r="F966" s="336"/>
    </row>
    <row r="967" spans="1:6" s="337" customFormat="1" ht="16.5">
      <c r="A967" s="336"/>
      <c r="B967" s="195"/>
      <c r="C967" s="336"/>
      <c r="D967" s="336"/>
      <c r="E967" s="336"/>
      <c r="F967" s="336"/>
    </row>
    <row r="968" spans="1:6" s="337" customFormat="1" ht="16.5">
      <c r="A968" s="336"/>
      <c r="B968" s="195"/>
      <c r="C968" s="336"/>
      <c r="D968" s="336"/>
      <c r="E968" s="336"/>
      <c r="F968" s="336"/>
    </row>
    <row r="969" spans="1:6" s="337" customFormat="1" ht="16.5">
      <c r="A969" s="336"/>
      <c r="B969" s="195"/>
      <c r="C969" s="336"/>
      <c r="D969" s="336"/>
      <c r="E969" s="336"/>
      <c r="F969" s="336"/>
    </row>
    <row r="970" spans="1:6" s="337" customFormat="1" ht="16.5">
      <c r="A970" s="336"/>
      <c r="B970" s="195"/>
      <c r="C970" s="336"/>
      <c r="D970" s="336"/>
      <c r="E970" s="336"/>
      <c r="F970" s="336"/>
    </row>
    <row r="971" spans="1:6" s="337" customFormat="1" ht="16.5">
      <c r="A971" s="336"/>
      <c r="B971" s="195"/>
      <c r="C971" s="336"/>
      <c r="D971" s="336"/>
      <c r="E971" s="336"/>
      <c r="F971" s="336"/>
    </row>
    <row r="972" spans="1:6" s="337" customFormat="1" ht="16.5">
      <c r="A972" s="336"/>
      <c r="B972" s="195"/>
      <c r="C972" s="336"/>
      <c r="D972" s="336"/>
      <c r="E972" s="336"/>
      <c r="F972" s="336"/>
    </row>
    <row r="973" spans="1:6" s="337" customFormat="1" ht="16.5">
      <c r="A973" s="336"/>
      <c r="B973" s="195"/>
      <c r="C973" s="336"/>
      <c r="D973" s="336"/>
      <c r="E973" s="336"/>
      <c r="F973" s="336"/>
    </row>
    <row r="974" spans="1:6" s="337" customFormat="1" ht="16.5">
      <c r="A974" s="336"/>
      <c r="B974" s="195"/>
      <c r="C974" s="336"/>
      <c r="D974" s="336"/>
      <c r="E974" s="336"/>
      <c r="F974" s="336"/>
    </row>
    <row r="975" spans="1:6" s="337" customFormat="1" ht="16.5">
      <c r="A975" s="336"/>
      <c r="B975" s="195"/>
      <c r="C975" s="336"/>
      <c r="D975" s="336"/>
      <c r="E975" s="336"/>
      <c r="F975" s="336"/>
    </row>
    <row r="976" spans="1:6" s="337" customFormat="1" ht="16.5">
      <c r="A976" s="336"/>
      <c r="B976" s="195"/>
      <c r="C976" s="336"/>
      <c r="D976" s="336"/>
      <c r="E976" s="336"/>
      <c r="F976" s="336"/>
    </row>
    <row r="977" spans="1:6" s="337" customFormat="1" ht="16.5">
      <c r="A977" s="336"/>
      <c r="B977" s="195"/>
      <c r="C977" s="336"/>
      <c r="D977" s="336"/>
      <c r="E977" s="336"/>
      <c r="F977" s="336"/>
    </row>
    <row r="978" spans="1:6" s="337" customFormat="1" ht="16.5">
      <c r="A978" s="336"/>
      <c r="B978" s="195"/>
      <c r="C978" s="336"/>
      <c r="D978" s="336"/>
      <c r="E978" s="336"/>
      <c r="F978" s="336"/>
    </row>
    <row r="979" spans="1:6" s="337" customFormat="1" ht="16.5">
      <c r="A979" s="336"/>
      <c r="B979" s="195"/>
      <c r="C979" s="336"/>
      <c r="D979" s="336"/>
      <c r="E979" s="336"/>
      <c r="F979" s="336"/>
    </row>
    <row r="980" spans="1:6" s="337" customFormat="1" ht="16.5">
      <c r="A980" s="336"/>
      <c r="B980" s="195"/>
      <c r="C980" s="336"/>
      <c r="D980" s="336"/>
      <c r="E980" s="336"/>
      <c r="F980" s="336"/>
    </row>
    <row r="981" spans="1:6" s="337" customFormat="1" ht="16.5">
      <c r="A981" s="336"/>
      <c r="B981" s="195"/>
      <c r="C981" s="336"/>
      <c r="D981" s="336"/>
      <c r="E981" s="336"/>
      <c r="F981" s="336"/>
    </row>
    <row r="982" spans="1:6" s="337" customFormat="1" ht="16.5">
      <c r="A982" s="336"/>
      <c r="B982" s="195"/>
      <c r="C982" s="336"/>
      <c r="D982" s="336"/>
      <c r="E982" s="336"/>
      <c r="F982" s="336"/>
    </row>
    <row r="983" spans="1:6" s="337" customFormat="1" ht="16.5">
      <c r="A983" s="336"/>
      <c r="B983" s="195"/>
      <c r="C983" s="336"/>
      <c r="D983" s="336"/>
      <c r="E983" s="336"/>
      <c r="F983" s="336"/>
    </row>
    <row r="984" spans="1:6" s="337" customFormat="1" ht="16.5">
      <c r="A984" s="336"/>
      <c r="B984" s="195"/>
      <c r="C984" s="336"/>
      <c r="D984" s="336"/>
      <c r="E984" s="336"/>
      <c r="F984" s="336"/>
    </row>
    <row r="985" spans="1:6" s="337" customFormat="1" ht="16.5">
      <c r="A985" s="336"/>
      <c r="B985" s="195"/>
      <c r="C985" s="336"/>
      <c r="D985" s="336"/>
      <c r="E985" s="336"/>
      <c r="F985" s="336"/>
    </row>
    <row r="986" spans="1:6" s="337" customFormat="1" ht="16.5">
      <c r="A986" s="336"/>
      <c r="B986" s="195"/>
      <c r="C986" s="336"/>
      <c r="D986" s="336"/>
      <c r="E986" s="336"/>
      <c r="F986" s="336"/>
    </row>
    <row r="987" spans="1:6" s="337" customFormat="1" ht="16.5">
      <c r="A987" s="336"/>
      <c r="B987" s="195"/>
      <c r="C987" s="336"/>
      <c r="D987" s="336"/>
      <c r="E987" s="336"/>
      <c r="F987" s="336"/>
    </row>
    <row r="988" spans="1:6" s="337" customFormat="1" ht="16.5">
      <c r="A988" s="336"/>
      <c r="B988" s="195"/>
      <c r="C988" s="336"/>
      <c r="D988" s="336"/>
      <c r="E988" s="336"/>
      <c r="F988" s="336"/>
    </row>
    <row r="989" spans="1:6" s="337" customFormat="1" ht="16.5">
      <c r="A989" s="336"/>
      <c r="B989" s="195"/>
      <c r="C989" s="336"/>
      <c r="D989" s="336"/>
      <c r="E989" s="336"/>
      <c r="F989" s="336"/>
    </row>
    <row r="990" spans="1:6" s="337" customFormat="1" ht="16.5">
      <c r="A990" s="336"/>
      <c r="B990" s="195"/>
      <c r="C990" s="336"/>
      <c r="D990" s="336"/>
      <c r="E990" s="336"/>
      <c r="F990" s="336"/>
    </row>
    <row r="991" spans="1:6" s="337" customFormat="1" ht="16.5">
      <c r="A991" s="336"/>
      <c r="B991" s="195"/>
      <c r="C991" s="336"/>
      <c r="D991" s="336"/>
      <c r="E991" s="336"/>
      <c r="F991" s="336"/>
    </row>
    <row r="992" spans="1:6" s="337" customFormat="1" ht="16.5">
      <c r="A992" s="336"/>
      <c r="B992" s="195"/>
      <c r="C992" s="336"/>
      <c r="D992" s="336"/>
      <c r="E992" s="336"/>
      <c r="F992" s="336"/>
    </row>
    <row r="993" spans="1:6" s="337" customFormat="1" ht="16.5">
      <c r="A993" s="336"/>
      <c r="B993" s="195"/>
      <c r="C993" s="336"/>
      <c r="D993" s="336"/>
      <c r="E993" s="336"/>
      <c r="F993" s="336"/>
    </row>
    <row r="994" spans="1:6" s="337" customFormat="1" ht="16.5">
      <c r="A994" s="336"/>
      <c r="B994" s="195"/>
      <c r="C994" s="336"/>
      <c r="D994" s="336"/>
      <c r="E994" s="336"/>
      <c r="F994" s="336"/>
    </row>
    <row r="995" spans="1:6" s="337" customFormat="1" ht="16.5">
      <c r="A995" s="336"/>
      <c r="B995" s="195"/>
      <c r="C995" s="336"/>
      <c r="D995" s="336"/>
      <c r="E995" s="336"/>
      <c r="F995" s="336"/>
    </row>
    <row r="996" spans="1:6" s="337" customFormat="1" ht="16.5">
      <c r="A996" s="336"/>
      <c r="B996" s="195"/>
      <c r="C996" s="336"/>
      <c r="D996" s="336"/>
      <c r="E996" s="336"/>
      <c r="F996" s="336"/>
    </row>
    <row r="997" spans="1:6" s="337" customFormat="1" ht="16.5">
      <c r="A997" s="336"/>
      <c r="B997" s="195"/>
      <c r="C997" s="336"/>
      <c r="D997" s="336"/>
      <c r="E997" s="336"/>
      <c r="F997" s="336"/>
    </row>
    <row r="998" spans="1:6" s="337" customFormat="1" ht="16.5">
      <c r="A998" s="336"/>
      <c r="B998" s="195"/>
      <c r="C998" s="336"/>
      <c r="D998" s="336"/>
      <c r="E998" s="336"/>
      <c r="F998" s="336"/>
    </row>
    <row r="999" spans="1:6" s="337" customFormat="1" ht="16.5">
      <c r="A999" s="336"/>
      <c r="B999" s="195"/>
      <c r="C999" s="336"/>
      <c r="D999" s="336"/>
      <c r="E999" s="336"/>
      <c r="F999" s="336"/>
    </row>
    <row r="1000" spans="1:6" s="337" customFormat="1" ht="16.5">
      <c r="A1000" s="336"/>
      <c r="B1000" s="195"/>
      <c r="C1000" s="336"/>
      <c r="D1000" s="336"/>
      <c r="E1000" s="336"/>
      <c r="F1000" s="336"/>
    </row>
    <row r="1001" spans="1:6" s="337" customFormat="1" ht="16.5">
      <c r="A1001" s="336"/>
      <c r="B1001" s="195"/>
      <c r="C1001" s="336"/>
      <c r="D1001" s="336"/>
      <c r="E1001" s="336"/>
      <c r="F1001" s="336"/>
    </row>
    <row r="1002" spans="1:6" s="337" customFormat="1" ht="16.5">
      <c r="A1002" s="336"/>
      <c r="B1002" s="195"/>
      <c r="C1002" s="336"/>
      <c r="D1002" s="336"/>
      <c r="E1002" s="336"/>
      <c r="F1002" s="336"/>
    </row>
    <row r="1003" spans="1:6" s="337" customFormat="1" ht="16.5">
      <c r="A1003" s="336"/>
      <c r="B1003" s="195"/>
      <c r="C1003" s="336"/>
      <c r="D1003" s="336"/>
      <c r="E1003" s="336"/>
      <c r="F1003" s="336"/>
    </row>
    <row r="1004" spans="1:6" s="337" customFormat="1" ht="16.5">
      <c r="A1004" s="336"/>
      <c r="B1004" s="195"/>
      <c r="C1004" s="336"/>
      <c r="D1004" s="336"/>
      <c r="E1004" s="336"/>
      <c r="F1004" s="336"/>
    </row>
    <row r="1005" spans="1:6" s="337" customFormat="1" ht="16.5">
      <c r="A1005" s="336"/>
      <c r="B1005" s="195"/>
      <c r="C1005" s="336"/>
      <c r="D1005" s="336"/>
      <c r="E1005" s="336"/>
      <c r="F1005" s="336"/>
    </row>
    <row r="1006" spans="1:6" s="337" customFormat="1" ht="16.5">
      <c r="A1006" s="336"/>
      <c r="B1006" s="195"/>
      <c r="C1006" s="336"/>
      <c r="D1006" s="336"/>
      <c r="E1006" s="336"/>
      <c r="F1006" s="336"/>
    </row>
    <row r="1007" spans="1:6" s="337" customFormat="1" ht="16.5">
      <c r="A1007" s="336"/>
      <c r="B1007" s="195"/>
      <c r="C1007" s="336"/>
      <c r="D1007" s="336"/>
      <c r="E1007" s="336"/>
      <c r="F1007" s="336"/>
    </row>
    <row r="1008" spans="1:6" s="337" customFormat="1" ht="16.5">
      <c r="A1008" s="336"/>
      <c r="B1008" s="195"/>
      <c r="C1008" s="336"/>
      <c r="D1008" s="336"/>
      <c r="E1008" s="336"/>
      <c r="F1008" s="336"/>
    </row>
    <row r="1009" spans="1:6" s="337" customFormat="1" ht="16.5">
      <c r="A1009" s="336"/>
      <c r="B1009" s="195"/>
      <c r="C1009" s="336"/>
      <c r="D1009" s="336"/>
      <c r="E1009" s="336"/>
      <c r="F1009" s="336"/>
    </row>
    <row r="1010" spans="1:6" s="337" customFormat="1" ht="16.5">
      <c r="A1010" s="336"/>
      <c r="B1010" s="195"/>
      <c r="C1010" s="336"/>
      <c r="D1010" s="336"/>
      <c r="E1010" s="336"/>
      <c r="F1010" s="336"/>
    </row>
    <row r="1011" spans="1:7" s="337" customFormat="1" ht="16.5">
      <c r="A1011" s="353"/>
      <c r="B1011" s="354"/>
      <c r="C1011" s="353"/>
      <c r="D1011" s="353"/>
      <c r="E1011" s="353"/>
      <c r="F1011" s="353"/>
      <c r="G1011" s="355"/>
    </row>
  </sheetData>
  <sheetProtection/>
  <mergeCells count="2">
    <mergeCell ref="A1:B1"/>
    <mergeCell ref="A2:B2"/>
  </mergeCells>
  <dataValidations count="5">
    <dataValidation allowBlank="1" showInputMessage="1" showErrorMessage="1" imeMode="halfAlpha" sqref="E160:F183 E138:F158 G99:G100 E185:G188 G121:G124 E74:E135 G35:G36 E27:E36 E52:E58 F79:F135 E50 E72 G57:G58 F57 E61 F68 G68:G69 E16:E25 E6:E14 G13:G14 G24:G25 E63:E69 O54:O58 O38 O40:O45 O6:O36 E38:E47 G46:G47 O47:O52"/>
    <dataValidation allowBlank="1" imeMode="halfAlpha" sqref="C160:C183 C138:C158 C185:C188 C50 C72 C61 C52:C58 C74:C135 C6:C14 C16:C25 C27:C36 C63:C69 M38 M40:M45 M54:M58 M6:M36 C38:C47 M47:M52"/>
    <dataValidation type="textLength" allowBlank="1" showInputMessage="1" showErrorMessage="1" prompt="漢字以外は半角です" error="氏名は6文字以内でお願い致します" imeMode="halfKatakana" sqref="B160:B183 B138:B158 B185:B188 B50 B72 B52:B58 B61 B74:B135 B27:B36 B16:B25 B6:B13 B38:B47 B63:B69 L38 L54:L58 L6:L36 L40:L45 R21:R52 L47:L52">
      <formula1>2</formula1>
      <formula2>13</formula2>
    </dataValidation>
    <dataValidation allowBlank="1" showInputMessage="1" showErrorMessage="1" imeMode="halfKatakana" sqref="D160:D183 D138:D158 D185:D188 D50 D72 D61 D52:D58 D74:D135 D6:D14 D16:D25 D27:D36 D63:D69 N38 N40:N45 N54:N58 N6:N36 D38:D47 N47:N52"/>
    <dataValidation allowBlank="1" showInputMessage="1" showErrorMessage="1" imeMode="on" sqref="H187"/>
  </dataValidations>
  <printOptions/>
  <pageMargins left="0.75" right="0.75" top="1" bottom="1" header="0.3" footer="0.3"/>
  <pageSetup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05"/>
  <sheetViews>
    <sheetView zoomScale="70" zoomScaleNormal="70" workbookViewId="0" topLeftCell="A1">
      <selection activeCell="L49" sqref="L49"/>
    </sheetView>
  </sheetViews>
  <sheetFormatPr defaultColWidth="9.00390625" defaultRowHeight="13.5"/>
  <cols>
    <col min="1" max="1" width="13.125" style="14" customWidth="1"/>
    <col min="2" max="2" width="13.625" style="14" customWidth="1"/>
    <col min="3" max="3" width="5.625" style="14" customWidth="1"/>
    <col min="4" max="4" width="13.625" style="14" customWidth="1"/>
    <col min="5" max="5" width="14.125" style="14" customWidth="1"/>
    <col min="6" max="6" width="13.625" style="14" customWidth="1"/>
    <col min="7" max="7" width="5.625" style="117" customWidth="1"/>
    <col min="8" max="11" width="9.00390625" style="117" customWidth="1"/>
    <col min="12" max="12" width="17.50390625" style="185" customWidth="1"/>
    <col min="13" max="13" width="5.375" style="185" bestFit="1" customWidth="1"/>
    <col min="14" max="14" width="12.00390625" style="185" bestFit="1" customWidth="1"/>
    <col min="15" max="15" width="14.00390625" style="185" bestFit="1" customWidth="1"/>
    <col min="16" max="16" width="13.625" style="195" customWidth="1"/>
    <col min="17" max="18" width="9.00390625" style="185" customWidth="1"/>
    <col min="19" max="16384" width="9.00390625" style="117" customWidth="1"/>
  </cols>
  <sheetData>
    <row r="2" spans="1:16" ht="24.75" customHeight="1">
      <c r="A2" s="323" t="s">
        <v>320</v>
      </c>
      <c r="B2" s="323"/>
      <c r="L2" s="194" t="s">
        <v>320</v>
      </c>
      <c r="M2" s="194"/>
      <c r="P2" s="185"/>
    </row>
    <row r="3" spans="1:2" ht="18" customHeight="1">
      <c r="A3" s="324" t="s">
        <v>911</v>
      </c>
      <c r="B3" s="324"/>
    </row>
    <row r="4" spans="1:2" ht="21.75" customHeight="1">
      <c r="A4" s="47" t="s">
        <v>291</v>
      </c>
      <c r="B4" s="170" t="s">
        <v>144</v>
      </c>
    </row>
    <row r="5" spans="1:18" ht="21.75" customHeight="1">
      <c r="A5" s="115" t="s">
        <v>287</v>
      </c>
      <c r="B5" s="115" t="s">
        <v>285</v>
      </c>
      <c r="C5" s="115" t="s">
        <v>210</v>
      </c>
      <c r="D5" s="115" t="s">
        <v>312</v>
      </c>
      <c r="E5" s="115" t="s">
        <v>286</v>
      </c>
      <c r="F5" s="115" t="s">
        <v>303</v>
      </c>
      <c r="G5" s="108" t="s">
        <v>304</v>
      </c>
      <c r="H5" s="83" t="s">
        <v>319</v>
      </c>
      <c r="L5" s="196" t="s">
        <v>285</v>
      </c>
      <c r="M5" s="196" t="s">
        <v>210</v>
      </c>
      <c r="N5" s="196" t="s">
        <v>312</v>
      </c>
      <c r="O5" s="196" t="s">
        <v>286</v>
      </c>
      <c r="P5" s="197" t="s">
        <v>303</v>
      </c>
      <c r="Q5" s="196" t="s">
        <v>319</v>
      </c>
      <c r="R5" s="196"/>
    </row>
    <row r="6" spans="1:18" ht="21.75" customHeight="1">
      <c r="A6" s="115">
        <v>1</v>
      </c>
      <c r="B6" s="115"/>
      <c r="C6" s="115"/>
      <c r="D6" s="115"/>
      <c r="E6" s="115"/>
      <c r="F6" s="121"/>
      <c r="G6" s="114" t="str">
        <f>IF(ISBLANK(F6),"  ",RANK(F6,$F$6:$F$13,1))</f>
        <v>  </v>
      </c>
      <c r="H6" s="114" t="str">
        <f>IF(ISBLANK(F6),"  ",RANK(F6,$F$6:$F$46,1))</f>
        <v>  </v>
      </c>
      <c r="L6" s="196" t="s">
        <v>964</v>
      </c>
      <c r="M6" s="196">
        <v>6</v>
      </c>
      <c r="N6" s="196" t="s">
        <v>965</v>
      </c>
      <c r="O6" s="196" t="s">
        <v>495</v>
      </c>
      <c r="P6" s="184">
        <v>1398</v>
      </c>
      <c r="Q6" s="196">
        <v>1</v>
      </c>
      <c r="R6" s="196" t="s">
        <v>1625</v>
      </c>
    </row>
    <row r="7" spans="1:18" ht="21.75" customHeight="1">
      <c r="A7" s="115">
        <v>2</v>
      </c>
      <c r="B7" s="115" t="s">
        <v>914</v>
      </c>
      <c r="C7" s="115">
        <v>5</v>
      </c>
      <c r="D7" s="115" t="s">
        <v>915</v>
      </c>
      <c r="E7" s="115" t="s">
        <v>495</v>
      </c>
      <c r="F7" s="116">
        <v>1543</v>
      </c>
      <c r="G7" s="114">
        <f aca="true" t="shared" si="0" ref="G7:G13">IF(ISBLANK(F7),"  ",RANK(F7,$F$6:$F$13,1))</f>
        <v>1</v>
      </c>
      <c r="H7" s="114">
        <f aca="true" t="shared" si="1" ref="H7:H46">IF(ISBLANK(F7),"  ",RANK(F7,$F$6:$F$46,1))</f>
        <v>7</v>
      </c>
      <c r="L7" s="196" t="s">
        <v>957</v>
      </c>
      <c r="M7" s="196">
        <v>6</v>
      </c>
      <c r="N7" s="196" t="s">
        <v>958</v>
      </c>
      <c r="O7" s="196" t="s">
        <v>436</v>
      </c>
      <c r="P7" s="184">
        <v>1425</v>
      </c>
      <c r="Q7" s="196">
        <v>2</v>
      </c>
      <c r="R7" s="196" t="s">
        <v>1625</v>
      </c>
    </row>
    <row r="8" spans="1:18" ht="21.75" customHeight="1">
      <c r="A8" s="115">
        <v>3</v>
      </c>
      <c r="B8" s="107" t="s">
        <v>916</v>
      </c>
      <c r="C8" s="105">
        <v>6</v>
      </c>
      <c r="D8" s="107" t="s">
        <v>917</v>
      </c>
      <c r="E8" s="107" t="s">
        <v>495</v>
      </c>
      <c r="F8" s="116" t="s">
        <v>142</v>
      </c>
      <c r="G8" s="121" t="s">
        <v>143</v>
      </c>
      <c r="H8" s="121" t="s">
        <v>143</v>
      </c>
      <c r="L8" s="196" t="s">
        <v>959</v>
      </c>
      <c r="M8" s="196">
        <v>5</v>
      </c>
      <c r="N8" s="196" t="s">
        <v>960</v>
      </c>
      <c r="O8" s="196" t="s">
        <v>436</v>
      </c>
      <c r="P8" s="184">
        <v>1434</v>
      </c>
      <c r="Q8" s="196">
        <v>3</v>
      </c>
      <c r="R8" s="196" t="s">
        <v>1625</v>
      </c>
    </row>
    <row r="9" spans="1:18" ht="21.75" customHeight="1">
      <c r="A9" s="115">
        <v>4</v>
      </c>
      <c r="B9" s="78" t="s">
        <v>918</v>
      </c>
      <c r="C9" s="105">
        <v>4</v>
      </c>
      <c r="D9" s="107" t="s">
        <v>919</v>
      </c>
      <c r="E9" s="107" t="s">
        <v>508</v>
      </c>
      <c r="F9" s="116">
        <v>1737</v>
      </c>
      <c r="G9" s="114">
        <f t="shared" si="0"/>
        <v>6</v>
      </c>
      <c r="H9" s="114">
        <f t="shared" si="1"/>
        <v>27</v>
      </c>
      <c r="L9" s="196" t="s">
        <v>961</v>
      </c>
      <c r="M9" s="196">
        <v>5</v>
      </c>
      <c r="N9" s="196" t="s">
        <v>475</v>
      </c>
      <c r="O9" s="196" t="s">
        <v>436</v>
      </c>
      <c r="P9" s="184">
        <v>1443</v>
      </c>
      <c r="Q9" s="196">
        <v>4</v>
      </c>
      <c r="R9" s="196" t="s">
        <v>1625</v>
      </c>
    </row>
    <row r="10" spans="1:18" ht="21.75" customHeight="1">
      <c r="A10" s="115">
        <v>5</v>
      </c>
      <c r="B10" s="124" t="s">
        <v>920</v>
      </c>
      <c r="C10" s="105">
        <v>4</v>
      </c>
      <c r="D10" s="118" t="s">
        <v>921</v>
      </c>
      <c r="E10" s="107" t="s">
        <v>508</v>
      </c>
      <c r="F10" s="116">
        <v>1724</v>
      </c>
      <c r="G10" s="114">
        <f t="shared" si="0"/>
        <v>5</v>
      </c>
      <c r="H10" s="114">
        <f t="shared" si="1"/>
        <v>25</v>
      </c>
      <c r="L10" s="196" t="s">
        <v>950</v>
      </c>
      <c r="M10" s="196">
        <v>5</v>
      </c>
      <c r="N10" s="196" t="s">
        <v>951</v>
      </c>
      <c r="O10" s="196" t="s">
        <v>503</v>
      </c>
      <c r="P10" s="184">
        <v>1510</v>
      </c>
      <c r="Q10" s="196">
        <v>5</v>
      </c>
      <c r="R10" s="196" t="s">
        <v>1624</v>
      </c>
    </row>
    <row r="11" spans="1:18" ht="21.75" customHeight="1">
      <c r="A11" s="115">
        <v>6</v>
      </c>
      <c r="B11" s="125" t="s">
        <v>922</v>
      </c>
      <c r="C11" s="105">
        <v>4</v>
      </c>
      <c r="D11" s="119" t="s">
        <v>923</v>
      </c>
      <c r="E11" s="107" t="s">
        <v>436</v>
      </c>
      <c r="F11" s="116">
        <v>1717</v>
      </c>
      <c r="G11" s="114">
        <f t="shared" si="0"/>
        <v>3</v>
      </c>
      <c r="H11" s="114">
        <f t="shared" si="1"/>
        <v>23</v>
      </c>
      <c r="L11" s="196" t="s">
        <v>952</v>
      </c>
      <c r="M11" s="196">
        <v>6</v>
      </c>
      <c r="N11" s="196" t="s">
        <v>473</v>
      </c>
      <c r="O11" s="196" t="s">
        <v>436</v>
      </c>
      <c r="P11" s="184">
        <v>1530</v>
      </c>
      <c r="Q11" s="196">
        <v>6</v>
      </c>
      <c r="R11" s="196" t="s">
        <v>1624</v>
      </c>
    </row>
    <row r="12" spans="1:18" ht="21.75" customHeight="1">
      <c r="A12" s="115">
        <v>7</v>
      </c>
      <c r="B12" s="125" t="s">
        <v>924</v>
      </c>
      <c r="C12" s="105">
        <v>5</v>
      </c>
      <c r="D12" s="119" t="s">
        <v>925</v>
      </c>
      <c r="E12" s="107" t="s">
        <v>436</v>
      </c>
      <c r="F12" s="116">
        <v>1720</v>
      </c>
      <c r="G12" s="114">
        <f t="shared" si="0"/>
        <v>4</v>
      </c>
      <c r="H12" s="114">
        <f t="shared" si="1"/>
        <v>24</v>
      </c>
      <c r="L12" s="196" t="s">
        <v>914</v>
      </c>
      <c r="M12" s="196">
        <v>5</v>
      </c>
      <c r="N12" s="196" t="s">
        <v>915</v>
      </c>
      <c r="O12" s="196" t="s">
        <v>495</v>
      </c>
      <c r="P12" s="184">
        <v>1543</v>
      </c>
      <c r="Q12" s="196">
        <v>7</v>
      </c>
      <c r="R12" s="198" t="s">
        <v>144</v>
      </c>
    </row>
    <row r="13" spans="1:18" ht="21.75" customHeight="1">
      <c r="A13" s="115">
        <v>8</v>
      </c>
      <c r="B13" s="125" t="s">
        <v>926</v>
      </c>
      <c r="C13" s="105">
        <v>5</v>
      </c>
      <c r="D13" s="119" t="s">
        <v>927</v>
      </c>
      <c r="E13" s="107" t="s">
        <v>523</v>
      </c>
      <c r="F13" s="121">
        <v>1614</v>
      </c>
      <c r="G13" s="114">
        <f t="shared" si="0"/>
        <v>2</v>
      </c>
      <c r="H13" s="114">
        <f t="shared" si="1"/>
        <v>14</v>
      </c>
      <c r="L13" s="196" t="s">
        <v>947</v>
      </c>
      <c r="M13" s="196">
        <v>4</v>
      </c>
      <c r="N13" s="196" t="s">
        <v>948</v>
      </c>
      <c r="O13" s="196" t="s">
        <v>949</v>
      </c>
      <c r="P13" s="184">
        <v>1558</v>
      </c>
      <c r="Q13" s="196">
        <v>8</v>
      </c>
      <c r="R13" s="196" t="s">
        <v>1624</v>
      </c>
    </row>
    <row r="14" spans="2:18" ht="21.75" customHeight="1">
      <c r="B14" s="126"/>
      <c r="C14" s="101"/>
      <c r="D14" s="19"/>
      <c r="E14" s="16"/>
      <c r="F14" s="123"/>
      <c r="H14" s="165" t="str">
        <f t="shared" si="1"/>
        <v>  </v>
      </c>
      <c r="L14" s="196" t="s">
        <v>931</v>
      </c>
      <c r="M14" s="196">
        <v>5</v>
      </c>
      <c r="N14" s="196" t="s">
        <v>932</v>
      </c>
      <c r="O14" s="196" t="s">
        <v>508</v>
      </c>
      <c r="P14" s="184">
        <v>1562</v>
      </c>
      <c r="Q14" s="196">
        <v>9</v>
      </c>
      <c r="R14" s="196" t="s">
        <v>1623</v>
      </c>
    </row>
    <row r="15" spans="1:18" ht="21.75" customHeight="1">
      <c r="A15" s="47" t="s">
        <v>302</v>
      </c>
      <c r="B15" s="171" t="s">
        <v>145</v>
      </c>
      <c r="C15" s="101"/>
      <c r="D15" s="19"/>
      <c r="E15" s="16"/>
      <c r="F15" s="123"/>
      <c r="H15" s="108" t="str">
        <f t="shared" si="1"/>
        <v>  </v>
      </c>
      <c r="L15" s="196" t="s">
        <v>941</v>
      </c>
      <c r="M15" s="196">
        <v>5</v>
      </c>
      <c r="N15" s="196" t="s">
        <v>942</v>
      </c>
      <c r="O15" s="196" t="s">
        <v>523</v>
      </c>
      <c r="P15" s="184">
        <v>1563</v>
      </c>
      <c r="Q15" s="196">
        <v>10</v>
      </c>
      <c r="R15" s="196" t="s">
        <v>1624</v>
      </c>
    </row>
    <row r="16" spans="1:18" ht="21.75" customHeight="1">
      <c r="A16" s="115" t="s">
        <v>287</v>
      </c>
      <c r="B16" s="125" t="s">
        <v>285</v>
      </c>
      <c r="C16" s="105" t="s">
        <v>210</v>
      </c>
      <c r="D16" s="119" t="s">
        <v>312</v>
      </c>
      <c r="E16" s="107" t="s">
        <v>286</v>
      </c>
      <c r="F16" s="122" t="s">
        <v>303</v>
      </c>
      <c r="G16" s="108" t="s">
        <v>304</v>
      </c>
      <c r="H16" s="83" t="s">
        <v>319</v>
      </c>
      <c r="L16" s="196" t="s">
        <v>943</v>
      </c>
      <c r="M16" s="196">
        <v>5</v>
      </c>
      <c r="N16" s="196" t="s">
        <v>944</v>
      </c>
      <c r="O16" s="196" t="s">
        <v>436</v>
      </c>
      <c r="P16" s="184">
        <v>1572</v>
      </c>
      <c r="Q16" s="196">
        <v>11</v>
      </c>
      <c r="R16" s="196" t="s">
        <v>1624</v>
      </c>
    </row>
    <row r="17" spans="1:18" ht="21.75" customHeight="1">
      <c r="A17" s="115">
        <v>1</v>
      </c>
      <c r="B17" s="125"/>
      <c r="C17" s="105"/>
      <c r="D17" s="119"/>
      <c r="E17" s="107"/>
      <c r="F17" s="121"/>
      <c r="G17" s="114" t="str">
        <f>IF(ISBLANK(F17),"  ",RANK(F17,$F$17:$F$24,1))</f>
        <v>  </v>
      </c>
      <c r="H17" s="114" t="str">
        <f t="shared" si="1"/>
        <v>  </v>
      </c>
      <c r="L17" s="196" t="s">
        <v>123</v>
      </c>
      <c r="M17" s="196">
        <v>6</v>
      </c>
      <c r="N17" s="196" t="s">
        <v>936</v>
      </c>
      <c r="O17" s="196" t="s">
        <v>503</v>
      </c>
      <c r="P17" s="184">
        <v>1572</v>
      </c>
      <c r="Q17" s="196">
        <v>11</v>
      </c>
      <c r="R17" s="196" t="s">
        <v>1623</v>
      </c>
    </row>
    <row r="18" spans="1:18" ht="21.75" customHeight="1">
      <c r="A18" s="115">
        <v>2</v>
      </c>
      <c r="B18" s="125" t="s">
        <v>124</v>
      </c>
      <c r="C18" s="105">
        <v>5</v>
      </c>
      <c r="D18" s="119" t="s">
        <v>928</v>
      </c>
      <c r="E18" s="107" t="s">
        <v>436</v>
      </c>
      <c r="F18" s="116">
        <v>1734</v>
      </c>
      <c r="G18" s="114">
        <f aca="true" t="shared" si="2" ref="G18:G24">IF(ISBLANK(F18),"  ",RANK(F18,$F$17:$F$24,1))</f>
        <v>7</v>
      </c>
      <c r="H18" s="114">
        <f t="shared" si="1"/>
        <v>26</v>
      </c>
      <c r="L18" s="196" t="s">
        <v>933</v>
      </c>
      <c r="M18" s="196">
        <v>4</v>
      </c>
      <c r="N18" s="196" t="s">
        <v>934</v>
      </c>
      <c r="O18" s="196" t="s">
        <v>436</v>
      </c>
      <c r="P18" s="184">
        <v>1612</v>
      </c>
      <c r="Q18" s="196">
        <v>13</v>
      </c>
      <c r="R18" s="196" t="s">
        <v>1623</v>
      </c>
    </row>
    <row r="19" spans="1:18" ht="21.75" customHeight="1">
      <c r="A19" s="115">
        <v>3</v>
      </c>
      <c r="B19" s="125" t="s">
        <v>929</v>
      </c>
      <c r="C19" s="105">
        <v>5</v>
      </c>
      <c r="D19" s="119" t="s">
        <v>930</v>
      </c>
      <c r="E19" s="107" t="s">
        <v>508</v>
      </c>
      <c r="F19" s="116">
        <v>1632</v>
      </c>
      <c r="G19" s="114">
        <f t="shared" si="2"/>
        <v>4</v>
      </c>
      <c r="H19" s="114">
        <f t="shared" si="1"/>
        <v>16</v>
      </c>
      <c r="L19" s="196" t="s">
        <v>926</v>
      </c>
      <c r="M19" s="196">
        <v>5</v>
      </c>
      <c r="N19" s="196" t="s">
        <v>927</v>
      </c>
      <c r="O19" s="196" t="s">
        <v>523</v>
      </c>
      <c r="P19" s="197">
        <v>1614</v>
      </c>
      <c r="Q19" s="196">
        <v>14</v>
      </c>
      <c r="R19" s="198" t="s">
        <v>144</v>
      </c>
    </row>
    <row r="20" spans="1:18" ht="21.75" customHeight="1">
      <c r="A20" s="115">
        <v>4</v>
      </c>
      <c r="B20" s="125" t="s">
        <v>931</v>
      </c>
      <c r="C20" s="105">
        <v>5</v>
      </c>
      <c r="D20" s="119" t="s">
        <v>932</v>
      </c>
      <c r="E20" s="107" t="s">
        <v>508</v>
      </c>
      <c r="F20" s="116">
        <v>1562</v>
      </c>
      <c r="G20" s="114">
        <f t="shared" si="2"/>
        <v>1</v>
      </c>
      <c r="H20" s="114">
        <f t="shared" si="1"/>
        <v>9</v>
      </c>
      <c r="L20" s="196" t="s">
        <v>955</v>
      </c>
      <c r="M20" s="196">
        <v>5</v>
      </c>
      <c r="N20" s="196" t="s">
        <v>956</v>
      </c>
      <c r="O20" s="196" t="s">
        <v>508</v>
      </c>
      <c r="P20" s="184">
        <v>1618</v>
      </c>
      <c r="Q20" s="196">
        <v>15</v>
      </c>
      <c r="R20" s="196" t="s">
        <v>1625</v>
      </c>
    </row>
    <row r="21" spans="1:18" ht="21.75" customHeight="1">
      <c r="A21" s="115">
        <v>5</v>
      </c>
      <c r="B21" s="125" t="s">
        <v>933</v>
      </c>
      <c r="C21" s="105">
        <v>4</v>
      </c>
      <c r="D21" s="119" t="s">
        <v>934</v>
      </c>
      <c r="E21" s="107" t="s">
        <v>436</v>
      </c>
      <c r="F21" s="116">
        <v>1612</v>
      </c>
      <c r="G21" s="114">
        <f t="shared" si="2"/>
        <v>3</v>
      </c>
      <c r="H21" s="114">
        <f t="shared" si="1"/>
        <v>13</v>
      </c>
      <c r="L21" s="196" t="s">
        <v>929</v>
      </c>
      <c r="M21" s="196">
        <v>5</v>
      </c>
      <c r="N21" s="196" t="s">
        <v>930</v>
      </c>
      <c r="O21" s="196" t="s">
        <v>508</v>
      </c>
      <c r="P21" s="184">
        <v>1632</v>
      </c>
      <c r="Q21" s="196">
        <v>16</v>
      </c>
      <c r="R21" s="196" t="s">
        <v>1623</v>
      </c>
    </row>
    <row r="22" spans="1:18" ht="21.75" customHeight="1">
      <c r="A22" s="115">
        <v>6</v>
      </c>
      <c r="B22" s="125" t="s">
        <v>122</v>
      </c>
      <c r="C22" s="105">
        <v>6</v>
      </c>
      <c r="D22" s="119" t="s">
        <v>935</v>
      </c>
      <c r="E22" s="107" t="s">
        <v>503</v>
      </c>
      <c r="F22" s="116">
        <v>1669</v>
      </c>
      <c r="G22" s="114">
        <f t="shared" si="2"/>
        <v>5</v>
      </c>
      <c r="H22" s="114">
        <f t="shared" si="1"/>
        <v>19</v>
      </c>
      <c r="L22" s="196" t="s">
        <v>966</v>
      </c>
      <c r="M22" s="196">
        <v>4</v>
      </c>
      <c r="N22" s="196" t="s">
        <v>967</v>
      </c>
      <c r="O22" s="196" t="s">
        <v>495</v>
      </c>
      <c r="P22" s="184">
        <v>1644</v>
      </c>
      <c r="Q22" s="196">
        <v>17</v>
      </c>
      <c r="R22" s="196" t="s">
        <v>1625</v>
      </c>
    </row>
    <row r="23" spans="1:18" ht="21.75" customHeight="1">
      <c r="A23" s="115">
        <v>7</v>
      </c>
      <c r="B23" s="125" t="s">
        <v>123</v>
      </c>
      <c r="C23" s="105">
        <v>6</v>
      </c>
      <c r="D23" s="119" t="s">
        <v>936</v>
      </c>
      <c r="E23" s="107" t="s">
        <v>503</v>
      </c>
      <c r="F23" s="116">
        <v>1572</v>
      </c>
      <c r="G23" s="114">
        <f t="shared" si="2"/>
        <v>2</v>
      </c>
      <c r="H23" s="114">
        <f t="shared" si="1"/>
        <v>11</v>
      </c>
      <c r="L23" s="196" t="s">
        <v>953</v>
      </c>
      <c r="M23" s="196">
        <v>5</v>
      </c>
      <c r="N23" s="196" t="s">
        <v>954</v>
      </c>
      <c r="O23" s="196" t="s">
        <v>436</v>
      </c>
      <c r="P23" s="184">
        <v>1661</v>
      </c>
      <c r="Q23" s="196">
        <v>18</v>
      </c>
      <c r="R23" s="196" t="s">
        <v>1625</v>
      </c>
    </row>
    <row r="24" spans="1:18" ht="21.75" customHeight="1">
      <c r="A24" s="115">
        <v>8</v>
      </c>
      <c r="B24" s="125" t="s">
        <v>937</v>
      </c>
      <c r="C24" s="105">
        <v>5</v>
      </c>
      <c r="D24" s="119" t="s">
        <v>938</v>
      </c>
      <c r="E24" s="107" t="s">
        <v>436</v>
      </c>
      <c r="F24" s="116">
        <v>1678</v>
      </c>
      <c r="G24" s="114">
        <f t="shared" si="2"/>
        <v>6</v>
      </c>
      <c r="H24" s="114">
        <f t="shared" si="1"/>
        <v>21</v>
      </c>
      <c r="L24" s="196" t="s">
        <v>122</v>
      </c>
      <c r="M24" s="196">
        <v>6</v>
      </c>
      <c r="N24" s="196" t="s">
        <v>935</v>
      </c>
      <c r="O24" s="196" t="s">
        <v>503</v>
      </c>
      <c r="P24" s="184">
        <v>1669</v>
      </c>
      <c r="Q24" s="196">
        <v>19</v>
      </c>
      <c r="R24" s="196" t="s">
        <v>1623</v>
      </c>
    </row>
    <row r="25" spans="2:18" ht="21.75" customHeight="1">
      <c r="B25" s="126"/>
      <c r="C25" s="101"/>
      <c r="D25" s="19"/>
      <c r="E25" s="16"/>
      <c r="F25" s="123"/>
      <c r="H25" s="165" t="str">
        <f t="shared" si="1"/>
        <v>  </v>
      </c>
      <c r="L25" s="196" t="s">
        <v>939</v>
      </c>
      <c r="M25" s="196">
        <v>5</v>
      </c>
      <c r="N25" s="196" t="s">
        <v>940</v>
      </c>
      <c r="O25" s="196" t="s">
        <v>436</v>
      </c>
      <c r="P25" s="184">
        <v>1672</v>
      </c>
      <c r="Q25" s="196">
        <v>20</v>
      </c>
      <c r="R25" s="196" t="s">
        <v>1624</v>
      </c>
    </row>
    <row r="26" spans="1:18" ht="21.75" customHeight="1">
      <c r="A26" s="47" t="s">
        <v>912</v>
      </c>
      <c r="B26" s="171" t="s">
        <v>146</v>
      </c>
      <c r="C26" s="101"/>
      <c r="D26" s="19"/>
      <c r="E26" s="16"/>
      <c r="F26" s="123"/>
      <c r="H26" s="108" t="str">
        <f t="shared" si="1"/>
        <v>  </v>
      </c>
      <c r="L26" s="196" t="s">
        <v>937</v>
      </c>
      <c r="M26" s="196">
        <v>5</v>
      </c>
      <c r="N26" s="196" t="s">
        <v>938</v>
      </c>
      <c r="O26" s="196" t="s">
        <v>436</v>
      </c>
      <c r="P26" s="184">
        <v>1678</v>
      </c>
      <c r="Q26" s="196">
        <v>21</v>
      </c>
      <c r="R26" s="196" t="s">
        <v>1623</v>
      </c>
    </row>
    <row r="27" spans="1:18" ht="21.75" customHeight="1">
      <c r="A27" s="115" t="s">
        <v>287</v>
      </c>
      <c r="B27" s="125" t="s">
        <v>285</v>
      </c>
      <c r="C27" s="105" t="s">
        <v>210</v>
      </c>
      <c r="D27" s="119" t="s">
        <v>312</v>
      </c>
      <c r="E27" s="107" t="s">
        <v>286</v>
      </c>
      <c r="F27" s="122" t="s">
        <v>303</v>
      </c>
      <c r="G27" s="108" t="s">
        <v>304</v>
      </c>
      <c r="H27" s="83" t="s">
        <v>319</v>
      </c>
      <c r="L27" s="196" t="s">
        <v>945</v>
      </c>
      <c r="M27" s="196">
        <v>4</v>
      </c>
      <c r="N27" s="196" t="s">
        <v>946</v>
      </c>
      <c r="O27" s="196" t="s">
        <v>436</v>
      </c>
      <c r="P27" s="184">
        <v>1691</v>
      </c>
      <c r="Q27" s="196">
        <v>22</v>
      </c>
      <c r="R27" s="196" t="s">
        <v>1624</v>
      </c>
    </row>
    <row r="28" spans="1:18" ht="21.75" customHeight="1">
      <c r="A28" s="115">
        <v>1</v>
      </c>
      <c r="B28" s="125"/>
      <c r="C28" s="105"/>
      <c r="D28" s="119"/>
      <c r="E28" s="107"/>
      <c r="F28" s="121"/>
      <c r="G28" s="114" t="str">
        <f>IF(ISBLANK(F28),"  ",RANK(F28,$F$28:$F$35,1))</f>
        <v>  </v>
      </c>
      <c r="H28" s="114" t="str">
        <f t="shared" si="1"/>
        <v>  </v>
      </c>
      <c r="L28" s="196" t="s">
        <v>922</v>
      </c>
      <c r="M28" s="196">
        <v>4</v>
      </c>
      <c r="N28" s="196" t="s">
        <v>923</v>
      </c>
      <c r="O28" s="196" t="s">
        <v>436</v>
      </c>
      <c r="P28" s="184">
        <v>1717</v>
      </c>
      <c r="Q28" s="196">
        <v>23</v>
      </c>
      <c r="R28" s="198" t="s">
        <v>144</v>
      </c>
    </row>
    <row r="29" spans="1:18" ht="21.75" customHeight="1">
      <c r="A29" s="115">
        <v>2</v>
      </c>
      <c r="B29" s="125" t="s">
        <v>939</v>
      </c>
      <c r="C29" s="105">
        <v>5</v>
      </c>
      <c r="D29" s="119" t="s">
        <v>940</v>
      </c>
      <c r="E29" s="107" t="s">
        <v>436</v>
      </c>
      <c r="F29" s="116">
        <v>1672</v>
      </c>
      <c r="G29" s="114">
        <f aca="true" t="shared" si="3" ref="G29:G35">IF(ISBLANK(F29),"  ",RANK(F29,$F$28:$F$35,1))</f>
        <v>6</v>
      </c>
      <c r="H29" s="114">
        <f t="shared" si="1"/>
        <v>20</v>
      </c>
      <c r="L29" s="196" t="s">
        <v>924</v>
      </c>
      <c r="M29" s="196">
        <v>5</v>
      </c>
      <c r="N29" s="196" t="s">
        <v>925</v>
      </c>
      <c r="O29" s="196" t="s">
        <v>436</v>
      </c>
      <c r="P29" s="184">
        <v>1720</v>
      </c>
      <c r="Q29" s="196">
        <v>24</v>
      </c>
      <c r="R29" s="198" t="s">
        <v>144</v>
      </c>
    </row>
    <row r="30" spans="1:18" ht="21.75" customHeight="1">
      <c r="A30" s="115">
        <v>3</v>
      </c>
      <c r="B30" s="125" t="s">
        <v>941</v>
      </c>
      <c r="C30" s="105">
        <v>5</v>
      </c>
      <c r="D30" s="119" t="s">
        <v>942</v>
      </c>
      <c r="E30" s="107" t="s">
        <v>523</v>
      </c>
      <c r="F30" s="116">
        <v>1563</v>
      </c>
      <c r="G30" s="114">
        <f t="shared" si="3"/>
        <v>4</v>
      </c>
      <c r="H30" s="114">
        <f t="shared" si="1"/>
        <v>10</v>
      </c>
      <c r="L30" s="196" t="s">
        <v>920</v>
      </c>
      <c r="M30" s="196">
        <v>4</v>
      </c>
      <c r="N30" s="196" t="s">
        <v>921</v>
      </c>
      <c r="O30" s="196" t="s">
        <v>508</v>
      </c>
      <c r="P30" s="184">
        <v>1724</v>
      </c>
      <c r="Q30" s="196">
        <v>25</v>
      </c>
      <c r="R30" s="198" t="s">
        <v>144</v>
      </c>
    </row>
    <row r="31" spans="1:18" ht="21.75" customHeight="1">
      <c r="A31" s="115">
        <v>4</v>
      </c>
      <c r="B31" s="125" t="s">
        <v>943</v>
      </c>
      <c r="C31" s="105">
        <v>5</v>
      </c>
      <c r="D31" s="119" t="s">
        <v>944</v>
      </c>
      <c r="E31" s="107" t="s">
        <v>436</v>
      </c>
      <c r="F31" s="116">
        <v>1572</v>
      </c>
      <c r="G31" s="114">
        <f t="shared" si="3"/>
        <v>5</v>
      </c>
      <c r="H31" s="114">
        <f t="shared" si="1"/>
        <v>11</v>
      </c>
      <c r="L31" s="196" t="s">
        <v>124</v>
      </c>
      <c r="M31" s="196">
        <v>5</v>
      </c>
      <c r="N31" s="196" t="s">
        <v>928</v>
      </c>
      <c r="O31" s="196" t="s">
        <v>436</v>
      </c>
      <c r="P31" s="184">
        <v>1734</v>
      </c>
      <c r="Q31" s="196">
        <v>26</v>
      </c>
      <c r="R31" s="196" t="s">
        <v>1623</v>
      </c>
    </row>
    <row r="32" spans="1:18" ht="21.75" customHeight="1">
      <c r="A32" s="115">
        <v>5</v>
      </c>
      <c r="B32" s="125" t="s">
        <v>945</v>
      </c>
      <c r="C32" s="105">
        <v>4</v>
      </c>
      <c r="D32" s="119" t="s">
        <v>946</v>
      </c>
      <c r="E32" s="107" t="s">
        <v>436</v>
      </c>
      <c r="F32" s="116">
        <v>1691</v>
      </c>
      <c r="G32" s="114">
        <f t="shared" si="3"/>
        <v>7</v>
      </c>
      <c r="H32" s="114">
        <f t="shared" si="1"/>
        <v>22</v>
      </c>
      <c r="L32" s="196" t="s">
        <v>918</v>
      </c>
      <c r="M32" s="196">
        <v>4</v>
      </c>
      <c r="N32" s="196" t="s">
        <v>919</v>
      </c>
      <c r="O32" s="196" t="s">
        <v>508</v>
      </c>
      <c r="P32" s="184">
        <v>1737</v>
      </c>
      <c r="Q32" s="196">
        <v>27</v>
      </c>
      <c r="R32" s="198" t="s">
        <v>144</v>
      </c>
    </row>
    <row r="33" spans="1:18" ht="21.75" customHeight="1">
      <c r="A33" s="115">
        <v>6</v>
      </c>
      <c r="B33" s="125" t="s">
        <v>947</v>
      </c>
      <c r="C33" s="105">
        <v>4</v>
      </c>
      <c r="D33" s="119" t="s">
        <v>948</v>
      </c>
      <c r="E33" s="107" t="s">
        <v>949</v>
      </c>
      <c r="F33" s="116">
        <v>1558</v>
      </c>
      <c r="G33" s="114">
        <f t="shared" si="3"/>
        <v>3</v>
      </c>
      <c r="H33" s="114">
        <f t="shared" si="1"/>
        <v>8</v>
      </c>
      <c r="L33" s="196" t="s">
        <v>962</v>
      </c>
      <c r="M33" s="196">
        <v>4</v>
      </c>
      <c r="N33" s="196" t="s">
        <v>963</v>
      </c>
      <c r="O33" s="196" t="s">
        <v>495</v>
      </c>
      <c r="P33" s="184">
        <v>1838</v>
      </c>
      <c r="Q33" s="196">
        <v>28</v>
      </c>
      <c r="R33" s="196" t="s">
        <v>1625</v>
      </c>
    </row>
    <row r="34" spans="1:18" ht="21.75" customHeight="1">
      <c r="A34" s="115">
        <v>7</v>
      </c>
      <c r="B34" s="125" t="s">
        <v>950</v>
      </c>
      <c r="C34" s="105">
        <v>5</v>
      </c>
      <c r="D34" s="119" t="s">
        <v>951</v>
      </c>
      <c r="E34" s="107" t="s">
        <v>503</v>
      </c>
      <c r="F34" s="116">
        <v>1510</v>
      </c>
      <c r="G34" s="114">
        <f t="shared" si="3"/>
        <v>1</v>
      </c>
      <c r="H34" s="114">
        <f t="shared" si="1"/>
        <v>5</v>
      </c>
      <c r="L34" s="196" t="s">
        <v>916</v>
      </c>
      <c r="M34" s="196">
        <v>6</v>
      </c>
      <c r="N34" s="196" t="s">
        <v>917</v>
      </c>
      <c r="O34" s="196" t="s">
        <v>495</v>
      </c>
      <c r="P34" s="184" t="s">
        <v>130</v>
      </c>
      <c r="Q34" s="196" t="s">
        <v>1622</v>
      </c>
      <c r="R34" s="198" t="s">
        <v>144</v>
      </c>
    </row>
    <row r="35" spans="1:16" ht="21.75" customHeight="1">
      <c r="A35" s="115">
        <v>8</v>
      </c>
      <c r="B35" s="125" t="s">
        <v>952</v>
      </c>
      <c r="C35" s="105">
        <v>6</v>
      </c>
      <c r="D35" s="119" t="s">
        <v>473</v>
      </c>
      <c r="E35" s="107" t="s">
        <v>436</v>
      </c>
      <c r="F35" s="116">
        <v>1530</v>
      </c>
      <c r="G35" s="114">
        <f t="shared" si="3"/>
        <v>2</v>
      </c>
      <c r="H35" s="114">
        <f t="shared" si="1"/>
        <v>6</v>
      </c>
      <c r="P35" s="182"/>
    </row>
    <row r="36" spans="2:16" ht="21.75" customHeight="1">
      <c r="B36" s="126"/>
      <c r="C36" s="101"/>
      <c r="D36" s="19"/>
      <c r="E36" s="16"/>
      <c r="F36" s="123"/>
      <c r="H36" s="108" t="str">
        <f t="shared" si="1"/>
        <v>  </v>
      </c>
      <c r="P36" s="199"/>
    </row>
    <row r="37" spans="1:8" ht="21.75" customHeight="1">
      <c r="A37" s="47" t="s">
        <v>913</v>
      </c>
      <c r="B37" s="171" t="s">
        <v>147</v>
      </c>
      <c r="C37" s="101"/>
      <c r="D37" s="19"/>
      <c r="E37" s="16"/>
      <c r="F37" s="123"/>
      <c r="H37" s="108" t="str">
        <f t="shared" si="1"/>
        <v>  </v>
      </c>
    </row>
    <row r="38" spans="1:8" ht="21.75" customHeight="1">
      <c r="A38" s="115" t="s">
        <v>287</v>
      </c>
      <c r="B38" s="115" t="s">
        <v>285</v>
      </c>
      <c r="C38" s="115" t="s">
        <v>210</v>
      </c>
      <c r="D38" s="115" t="s">
        <v>312</v>
      </c>
      <c r="E38" s="115" t="s">
        <v>286</v>
      </c>
      <c r="F38" s="115" t="s">
        <v>303</v>
      </c>
      <c r="G38" s="108" t="s">
        <v>304</v>
      </c>
      <c r="H38" s="164" t="s">
        <v>319</v>
      </c>
    </row>
    <row r="39" spans="1:8" ht="21.75" customHeight="1">
      <c r="A39" s="115">
        <v>1</v>
      </c>
      <c r="B39" s="115" t="s">
        <v>953</v>
      </c>
      <c r="C39" s="115">
        <v>5</v>
      </c>
      <c r="D39" s="115" t="s">
        <v>954</v>
      </c>
      <c r="E39" s="115" t="s">
        <v>436</v>
      </c>
      <c r="F39" s="116">
        <v>1661</v>
      </c>
      <c r="G39" s="114">
        <f>IF(ISBLANK(F39),"  ",RANK(F39,$F$39:$F$46,1))</f>
        <v>7</v>
      </c>
      <c r="H39" s="114">
        <f t="shared" si="1"/>
        <v>18</v>
      </c>
    </row>
    <row r="40" spans="1:8" ht="21.75" customHeight="1">
      <c r="A40" s="115">
        <v>2</v>
      </c>
      <c r="B40" s="124" t="s">
        <v>955</v>
      </c>
      <c r="C40" s="105">
        <v>5</v>
      </c>
      <c r="D40" s="118" t="s">
        <v>956</v>
      </c>
      <c r="E40" s="107" t="s">
        <v>508</v>
      </c>
      <c r="F40" s="116">
        <v>1618</v>
      </c>
      <c r="G40" s="114">
        <f aca="true" t="shared" si="4" ref="G40:G46">IF(ISBLANK(F40),"  ",RANK(F40,$F$39:$F$46,1))</f>
        <v>5</v>
      </c>
      <c r="H40" s="114">
        <f t="shared" si="1"/>
        <v>15</v>
      </c>
    </row>
    <row r="41" spans="1:8" ht="21.75" customHeight="1">
      <c r="A41" s="115">
        <v>3</v>
      </c>
      <c r="B41" s="124" t="s">
        <v>957</v>
      </c>
      <c r="C41" s="105">
        <v>6</v>
      </c>
      <c r="D41" s="118" t="s">
        <v>958</v>
      </c>
      <c r="E41" s="107" t="s">
        <v>436</v>
      </c>
      <c r="F41" s="116">
        <v>1425</v>
      </c>
      <c r="G41" s="114">
        <f t="shared" si="4"/>
        <v>2</v>
      </c>
      <c r="H41" s="114">
        <f t="shared" si="1"/>
        <v>2</v>
      </c>
    </row>
    <row r="42" spans="1:8" ht="21.75" customHeight="1">
      <c r="A42" s="115">
        <v>4</v>
      </c>
      <c r="B42" s="124" t="s">
        <v>959</v>
      </c>
      <c r="C42" s="105">
        <v>5</v>
      </c>
      <c r="D42" s="118" t="s">
        <v>960</v>
      </c>
      <c r="E42" s="107" t="s">
        <v>436</v>
      </c>
      <c r="F42" s="116">
        <v>1434</v>
      </c>
      <c r="G42" s="114">
        <f t="shared" si="4"/>
        <v>3</v>
      </c>
      <c r="H42" s="114">
        <f t="shared" si="1"/>
        <v>3</v>
      </c>
    </row>
    <row r="43" spans="1:8" ht="21.75" customHeight="1">
      <c r="A43" s="115">
        <v>5</v>
      </c>
      <c r="B43" s="78" t="s">
        <v>961</v>
      </c>
      <c r="C43" s="105">
        <v>5</v>
      </c>
      <c r="D43" s="107" t="s">
        <v>475</v>
      </c>
      <c r="E43" s="107" t="s">
        <v>436</v>
      </c>
      <c r="F43" s="116">
        <v>1443</v>
      </c>
      <c r="G43" s="114">
        <f t="shared" si="4"/>
        <v>4</v>
      </c>
      <c r="H43" s="114">
        <f t="shared" si="1"/>
        <v>4</v>
      </c>
    </row>
    <row r="44" spans="1:8" ht="21.75" customHeight="1">
      <c r="A44" s="115">
        <v>6</v>
      </c>
      <c r="B44" s="78" t="s">
        <v>962</v>
      </c>
      <c r="C44" s="105">
        <v>4</v>
      </c>
      <c r="D44" s="107" t="s">
        <v>963</v>
      </c>
      <c r="E44" s="107" t="s">
        <v>495</v>
      </c>
      <c r="F44" s="116">
        <v>1838</v>
      </c>
      <c r="G44" s="114">
        <f t="shared" si="4"/>
        <v>8</v>
      </c>
      <c r="H44" s="114">
        <f t="shared" si="1"/>
        <v>28</v>
      </c>
    </row>
    <row r="45" spans="1:8" ht="21.75" customHeight="1">
      <c r="A45" s="115">
        <v>7</v>
      </c>
      <c r="B45" s="125" t="s">
        <v>964</v>
      </c>
      <c r="C45" s="105">
        <v>6</v>
      </c>
      <c r="D45" s="119" t="s">
        <v>965</v>
      </c>
      <c r="E45" s="107" t="s">
        <v>495</v>
      </c>
      <c r="F45" s="116">
        <v>1398</v>
      </c>
      <c r="G45" s="114">
        <f t="shared" si="4"/>
        <v>1</v>
      </c>
      <c r="H45" s="114">
        <f t="shared" si="1"/>
        <v>1</v>
      </c>
    </row>
    <row r="46" spans="1:8" ht="21.75" customHeight="1">
      <c r="A46" s="115">
        <v>8</v>
      </c>
      <c r="B46" s="115" t="s">
        <v>966</v>
      </c>
      <c r="C46" s="115">
        <v>4</v>
      </c>
      <c r="D46" s="115" t="s">
        <v>967</v>
      </c>
      <c r="E46" s="115" t="s">
        <v>495</v>
      </c>
      <c r="F46" s="116">
        <v>1644</v>
      </c>
      <c r="G46" s="114">
        <f t="shared" si="4"/>
        <v>6</v>
      </c>
      <c r="H46" s="114">
        <f t="shared" si="1"/>
        <v>17</v>
      </c>
    </row>
    <row r="47" ht="21.75" customHeight="1">
      <c r="F47" s="116"/>
    </row>
    <row r="48" spans="1:13" ht="21.75" customHeight="1">
      <c r="A48" s="325" t="s">
        <v>321</v>
      </c>
      <c r="B48" s="325"/>
      <c r="C48" s="15"/>
      <c r="D48" s="15"/>
      <c r="E48" s="15"/>
      <c r="F48" s="15"/>
      <c r="L48" s="325" t="s">
        <v>321</v>
      </c>
      <c r="M48" s="325"/>
    </row>
    <row r="49" spans="1:4" ht="21.75" customHeight="1">
      <c r="A49" s="326" t="s">
        <v>489</v>
      </c>
      <c r="B49" s="326"/>
      <c r="D49" s="162"/>
    </row>
    <row r="50" spans="1:17" ht="21.75" customHeight="1">
      <c r="A50" s="115" t="s">
        <v>287</v>
      </c>
      <c r="B50" s="107" t="s">
        <v>285</v>
      </c>
      <c r="C50" s="105" t="s">
        <v>210</v>
      </c>
      <c r="D50" s="107" t="s">
        <v>312</v>
      </c>
      <c r="E50" s="107" t="s">
        <v>286</v>
      </c>
      <c r="F50" s="107" t="s">
        <v>303</v>
      </c>
      <c r="G50" s="115" t="s">
        <v>304</v>
      </c>
      <c r="L50" s="200" t="s">
        <v>285</v>
      </c>
      <c r="M50" s="201" t="s">
        <v>210</v>
      </c>
      <c r="N50" s="200" t="s">
        <v>312</v>
      </c>
      <c r="O50" s="200" t="s">
        <v>286</v>
      </c>
      <c r="P50" s="200" t="s">
        <v>303</v>
      </c>
      <c r="Q50" s="197" t="s">
        <v>304</v>
      </c>
    </row>
    <row r="51" spans="1:17" ht="21.75" customHeight="1">
      <c r="A51" s="115">
        <v>1</v>
      </c>
      <c r="B51" s="115" t="s">
        <v>878</v>
      </c>
      <c r="C51" s="115">
        <v>6</v>
      </c>
      <c r="D51" s="115" t="s">
        <v>879</v>
      </c>
      <c r="E51" s="115" t="s">
        <v>495</v>
      </c>
      <c r="F51" s="172">
        <v>32018</v>
      </c>
      <c r="G51" s="114">
        <f>IF(ISBLANK(F51),"  ",RANK(F51,$F$51:$F$71,1))</f>
        <v>8</v>
      </c>
      <c r="L51" s="188" t="s">
        <v>905</v>
      </c>
      <c r="M51" s="201">
        <v>5</v>
      </c>
      <c r="N51" s="200" t="s">
        <v>906</v>
      </c>
      <c r="O51" s="200" t="s">
        <v>536</v>
      </c>
      <c r="P51" s="202">
        <v>30912</v>
      </c>
      <c r="Q51" s="191">
        <f aca="true" t="shared" si="5" ref="Q51:Q69">IF(ISBLANK(P51),"  ",RANK(P51,$F$51:$F$71,1))</f>
        <v>1</v>
      </c>
    </row>
    <row r="52" spans="1:17" ht="21.75" customHeight="1">
      <c r="A52" s="115">
        <v>2</v>
      </c>
      <c r="B52" s="107" t="s">
        <v>880</v>
      </c>
      <c r="C52" s="105">
        <v>5</v>
      </c>
      <c r="D52" s="107" t="s">
        <v>881</v>
      </c>
      <c r="E52" s="107" t="s">
        <v>495</v>
      </c>
      <c r="F52" s="172">
        <v>34955</v>
      </c>
      <c r="G52" s="114">
        <f aca="true" t="shared" si="6" ref="G52:G71">IF(ISBLANK(F52),"  ",RANK(F52,$F$51:$F$71,1))</f>
        <v>18</v>
      </c>
      <c r="L52" s="188" t="s">
        <v>907</v>
      </c>
      <c r="M52" s="201">
        <v>5</v>
      </c>
      <c r="N52" s="200" t="s">
        <v>478</v>
      </c>
      <c r="O52" s="200" t="s">
        <v>436</v>
      </c>
      <c r="P52" s="202">
        <v>31062</v>
      </c>
      <c r="Q52" s="191">
        <f t="shared" si="5"/>
        <v>2</v>
      </c>
    </row>
    <row r="53" spans="1:17" ht="21.75" customHeight="1">
      <c r="A53" s="115">
        <v>3</v>
      </c>
      <c r="B53" s="107" t="s">
        <v>882</v>
      </c>
      <c r="C53" s="105">
        <v>6</v>
      </c>
      <c r="D53" s="107" t="s">
        <v>883</v>
      </c>
      <c r="E53" s="107" t="s">
        <v>495</v>
      </c>
      <c r="F53" s="172" t="s">
        <v>130</v>
      </c>
      <c r="G53" s="121" t="s">
        <v>149</v>
      </c>
      <c r="L53" s="189" t="s">
        <v>136</v>
      </c>
      <c r="M53" s="203">
        <v>6</v>
      </c>
      <c r="N53" s="204" t="s">
        <v>139</v>
      </c>
      <c r="O53" s="204" t="s">
        <v>141</v>
      </c>
      <c r="P53" s="202">
        <v>31126</v>
      </c>
      <c r="Q53" s="191">
        <f t="shared" si="5"/>
        <v>3</v>
      </c>
    </row>
    <row r="54" spans="1:17" ht="21.75" customHeight="1">
      <c r="A54" s="115">
        <v>4</v>
      </c>
      <c r="B54" s="127" t="s">
        <v>884</v>
      </c>
      <c r="C54" s="105">
        <v>4</v>
      </c>
      <c r="D54" s="118" t="s">
        <v>885</v>
      </c>
      <c r="E54" s="107" t="s">
        <v>436</v>
      </c>
      <c r="F54" s="172">
        <v>35102</v>
      </c>
      <c r="G54" s="114">
        <f t="shared" si="6"/>
        <v>19</v>
      </c>
      <c r="L54" s="188" t="s">
        <v>903</v>
      </c>
      <c r="M54" s="201">
        <v>6</v>
      </c>
      <c r="N54" s="200" t="s">
        <v>904</v>
      </c>
      <c r="O54" s="200" t="s">
        <v>436</v>
      </c>
      <c r="P54" s="202">
        <v>31290</v>
      </c>
      <c r="Q54" s="191">
        <f t="shared" si="5"/>
        <v>4</v>
      </c>
    </row>
    <row r="55" spans="1:17" ht="21.75" customHeight="1">
      <c r="A55" s="115">
        <v>5</v>
      </c>
      <c r="B55" s="128" t="s">
        <v>886</v>
      </c>
      <c r="C55" s="105">
        <v>4</v>
      </c>
      <c r="D55" s="119" t="s">
        <v>887</v>
      </c>
      <c r="E55" s="107" t="s">
        <v>436</v>
      </c>
      <c r="F55" s="172">
        <v>33555</v>
      </c>
      <c r="G55" s="114">
        <f t="shared" si="6"/>
        <v>15</v>
      </c>
      <c r="L55" s="190" t="s">
        <v>908</v>
      </c>
      <c r="M55" s="205">
        <v>6</v>
      </c>
      <c r="N55" s="206" t="s">
        <v>909</v>
      </c>
      <c r="O55" s="206" t="s">
        <v>436</v>
      </c>
      <c r="P55" s="202">
        <v>31820</v>
      </c>
      <c r="Q55" s="191">
        <f t="shared" si="5"/>
        <v>5</v>
      </c>
    </row>
    <row r="56" spans="1:17" ht="21.75" customHeight="1">
      <c r="A56" s="115">
        <v>6</v>
      </c>
      <c r="B56" s="128" t="s">
        <v>888</v>
      </c>
      <c r="C56" s="105">
        <v>4</v>
      </c>
      <c r="D56" s="129" t="s">
        <v>889</v>
      </c>
      <c r="E56" s="107" t="s">
        <v>536</v>
      </c>
      <c r="F56" s="172">
        <v>32910</v>
      </c>
      <c r="G56" s="114">
        <f t="shared" si="6"/>
        <v>10</v>
      </c>
      <c r="L56" s="189" t="s">
        <v>134</v>
      </c>
      <c r="M56" s="203">
        <v>6</v>
      </c>
      <c r="N56" s="204" t="s">
        <v>138</v>
      </c>
      <c r="O56" s="204" t="s">
        <v>141</v>
      </c>
      <c r="P56" s="202">
        <v>31844</v>
      </c>
      <c r="Q56" s="191">
        <f t="shared" si="5"/>
        <v>6</v>
      </c>
    </row>
    <row r="57" spans="1:17" ht="21.75" customHeight="1">
      <c r="A57" s="115">
        <v>7</v>
      </c>
      <c r="B57" s="127" t="s">
        <v>168</v>
      </c>
      <c r="C57" s="105">
        <v>6</v>
      </c>
      <c r="D57" s="118" t="s">
        <v>890</v>
      </c>
      <c r="E57" s="107" t="s">
        <v>436</v>
      </c>
      <c r="F57" s="172">
        <v>33501</v>
      </c>
      <c r="G57" s="114">
        <f t="shared" si="6"/>
        <v>13</v>
      </c>
      <c r="L57" s="188" t="s">
        <v>135</v>
      </c>
      <c r="M57" s="201">
        <v>6</v>
      </c>
      <c r="N57" s="200" t="s">
        <v>910</v>
      </c>
      <c r="O57" s="200" t="s">
        <v>523</v>
      </c>
      <c r="P57" s="202">
        <v>31903</v>
      </c>
      <c r="Q57" s="191">
        <f t="shared" si="5"/>
        <v>7</v>
      </c>
    </row>
    <row r="58" spans="1:17" ht="21.75" customHeight="1">
      <c r="A58" s="115">
        <v>8</v>
      </c>
      <c r="B58" s="127" t="s">
        <v>891</v>
      </c>
      <c r="C58" s="105">
        <v>4</v>
      </c>
      <c r="D58" s="118" t="s">
        <v>892</v>
      </c>
      <c r="E58" s="107" t="s">
        <v>436</v>
      </c>
      <c r="F58" s="172">
        <v>33243</v>
      </c>
      <c r="G58" s="114">
        <f t="shared" si="6"/>
        <v>11</v>
      </c>
      <c r="L58" s="191" t="s">
        <v>878</v>
      </c>
      <c r="M58" s="197">
        <v>6</v>
      </c>
      <c r="N58" s="197" t="s">
        <v>879</v>
      </c>
      <c r="O58" s="197" t="s">
        <v>495</v>
      </c>
      <c r="P58" s="202">
        <v>32018</v>
      </c>
      <c r="Q58" s="191">
        <f t="shared" si="5"/>
        <v>8</v>
      </c>
    </row>
    <row r="59" spans="1:17" ht="21.75" customHeight="1">
      <c r="A59" s="115">
        <v>9</v>
      </c>
      <c r="B59" s="127" t="s">
        <v>893</v>
      </c>
      <c r="C59" s="105">
        <v>5</v>
      </c>
      <c r="D59" s="118" t="s">
        <v>894</v>
      </c>
      <c r="E59" s="107" t="s">
        <v>436</v>
      </c>
      <c r="F59" s="172">
        <v>33538</v>
      </c>
      <c r="G59" s="114">
        <f t="shared" si="6"/>
        <v>14</v>
      </c>
      <c r="L59" s="192" t="s">
        <v>899</v>
      </c>
      <c r="M59" s="201">
        <v>5</v>
      </c>
      <c r="N59" s="207" t="s">
        <v>900</v>
      </c>
      <c r="O59" s="200" t="s">
        <v>536</v>
      </c>
      <c r="P59" s="202">
        <v>32479</v>
      </c>
      <c r="Q59" s="191">
        <f t="shared" si="5"/>
        <v>9</v>
      </c>
    </row>
    <row r="60" spans="1:17" ht="21.75" customHeight="1">
      <c r="A60" s="115">
        <v>10</v>
      </c>
      <c r="B60" s="127" t="s">
        <v>895</v>
      </c>
      <c r="C60" s="105">
        <v>5</v>
      </c>
      <c r="D60" s="118" t="s">
        <v>896</v>
      </c>
      <c r="E60" s="107" t="s">
        <v>536</v>
      </c>
      <c r="F60" s="172" t="s">
        <v>130</v>
      </c>
      <c r="G60" s="121" t="s">
        <v>149</v>
      </c>
      <c r="L60" s="193" t="s">
        <v>888</v>
      </c>
      <c r="M60" s="201">
        <v>4</v>
      </c>
      <c r="N60" s="208" t="s">
        <v>889</v>
      </c>
      <c r="O60" s="200" t="s">
        <v>536</v>
      </c>
      <c r="P60" s="202">
        <v>32910</v>
      </c>
      <c r="Q60" s="191">
        <f t="shared" si="5"/>
        <v>10</v>
      </c>
    </row>
    <row r="61" spans="1:17" ht="21.75" customHeight="1">
      <c r="A61" s="115">
        <v>11</v>
      </c>
      <c r="B61" s="127" t="s">
        <v>897</v>
      </c>
      <c r="C61" s="105">
        <v>6</v>
      </c>
      <c r="D61" s="118" t="s">
        <v>898</v>
      </c>
      <c r="E61" s="107" t="s">
        <v>508</v>
      </c>
      <c r="F61" s="172">
        <v>33277</v>
      </c>
      <c r="G61" s="114">
        <f t="shared" si="6"/>
        <v>12</v>
      </c>
      <c r="L61" s="192" t="s">
        <v>891</v>
      </c>
      <c r="M61" s="201">
        <v>4</v>
      </c>
      <c r="N61" s="207" t="s">
        <v>892</v>
      </c>
      <c r="O61" s="200" t="s">
        <v>436</v>
      </c>
      <c r="P61" s="202">
        <v>33243</v>
      </c>
      <c r="Q61" s="191">
        <f t="shared" si="5"/>
        <v>11</v>
      </c>
    </row>
    <row r="62" spans="1:17" ht="21.75" customHeight="1">
      <c r="A62" s="115">
        <v>12</v>
      </c>
      <c r="B62" s="127" t="s">
        <v>899</v>
      </c>
      <c r="C62" s="105">
        <v>5</v>
      </c>
      <c r="D62" s="118" t="s">
        <v>900</v>
      </c>
      <c r="E62" s="107" t="s">
        <v>536</v>
      </c>
      <c r="F62" s="172">
        <v>32479</v>
      </c>
      <c r="G62" s="114">
        <f t="shared" si="6"/>
        <v>9</v>
      </c>
      <c r="L62" s="192" t="s">
        <v>897</v>
      </c>
      <c r="M62" s="201">
        <v>6</v>
      </c>
      <c r="N62" s="207" t="s">
        <v>898</v>
      </c>
      <c r="O62" s="200" t="s">
        <v>508</v>
      </c>
      <c r="P62" s="202">
        <v>33277</v>
      </c>
      <c r="Q62" s="191">
        <f t="shared" si="5"/>
        <v>12</v>
      </c>
    </row>
    <row r="63" spans="1:17" ht="21.75" customHeight="1">
      <c r="A63" s="115">
        <v>13</v>
      </c>
      <c r="B63" s="107" t="s">
        <v>901</v>
      </c>
      <c r="C63" s="105">
        <v>5</v>
      </c>
      <c r="D63" s="107" t="s">
        <v>902</v>
      </c>
      <c r="E63" s="107" t="s">
        <v>536</v>
      </c>
      <c r="F63" s="172">
        <v>33713</v>
      </c>
      <c r="G63" s="114">
        <f t="shared" si="6"/>
        <v>16</v>
      </c>
      <c r="L63" s="192" t="s">
        <v>168</v>
      </c>
      <c r="M63" s="201">
        <v>6</v>
      </c>
      <c r="N63" s="207" t="s">
        <v>890</v>
      </c>
      <c r="O63" s="200" t="s">
        <v>436</v>
      </c>
      <c r="P63" s="202">
        <v>33501</v>
      </c>
      <c r="Q63" s="191">
        <f t="shared" si="5"/>
        <v>13</v>
      </c>
    </row>
    <row r="64" spans="1:17" ht="21.75" customHeight="1">
      <c r="A64" s="115">
        <v>14</v>
      </c>
      <c r="B64" s="107" t="s">
        <v>903</v>
      </c>
      <c r="C64" s="105">
        <v>6</v>
      </c>
      <c r="D64" s="107" t="s">
        <v>904</v>
      </c>
      <c r="E64" s="107" t="s">
        <v>436</v>
      </c>
      <c r="F64" s="172">
        <v>31290</v>
      </c>
      <c r="G64" s="114">
        <f t="shared" si="6"/>
        <v>4</v>
      </c>
      <c r="L64" s="192" t="s">
        <v>893</v>
      </c>
      <c r="M64" s="201">
        <v>5</v>
      </c>
      <c r="N64" s="207" t="s">
        <v>894</v>
      </c>
      <c r="O64" s="200" t="s">
        <v>436</v>
      </c>
      <c r="P64" s="202">
        <v>33538</v>
      </c>
      <c r="Q64" s="191">
        <f t="shared" si="5"/>
        <v>14</v>
      </c>
    </row>
    <row r="65" spans="1:17" ht="21.75" customHeight="1">
      <c r="A65" s="115">
        <v>15</v>
      </c>
      <c r="B65" s="107" t="s">
        <v>905</v>
      </c>
      <c r="C65" s="105">
        <v>5</v>
      </c>
      <c r="D65" s="107" t="s">
        <v>906</v>
      </c>
      <c r="E65" s="107" t="s">
        <v>536</v>
      </c>
      <c r="F65" s="172">
        <v>30912</v>
      </c>
      <c r="G65" s="114">
        <f t="shared" si="6"/>
        <v>1</v>
      </c>
      <c r="L65" s="193" t="s">
        <v>886</v>
      </c>
      <c r="M65" s="201">
        <v>4</v>
      </c>
      <c r="N65" s="187" t="s">
        <v>887</v>
      </c>
      <c r="O65" s="200" t="s">
        <v>436</v>
      </c>
      <c r="P65" s="202">
        <v>33555</v>
      </c>
      <c r="Q65" s="191">
        <f t="shared" si="5"/>
        <v>15</v>
      </c>
    </row>
    <row r="66" spans="1:17" ht="21.75" customHeight="1">
      <c r="A66" s="115">
        <v>16</v>
      </c>
      <c r="B66" s="107" t="s">
        <v>907</v>
      </c>
      <c r="C66" s="105">
        <v>5</v>
      </c>
      <c r="D66" s="107" t="s">
        <v>478</v>
      </c>
      <c r="E66" s="107" t="s">
        <v>436</v>
      </c>
      <c r="F66" s="172">
        <v>31062</v>
      </c>
      <c r="G66" s="114">
        <f t="shared" si="6"/>
        <v>2</v>
      </c>
      <c r="L66" s="188" t="s">
        <v>901</v>
      </c>
      <c r="M66" s="201">
        <v>5</v>
      </c>
      <c r="N66" s="200" t="s">
        <v>902</v>
      </c>
      <c r="O66" s="200" t="s">
        <v>536</v>
      </c>
      <c r="P66" s="202">
        <v>33713</v>
      </c>
      <c r="Q66" s="191">
        <f t="shared" si="5"/>
        <v>16</v>
      </c>
    </row>
    <row r="67" spans="1:17" ht="21.75" customHeight="1">
      <c r="A67" s="115">
        <v>17</v>
      </c>
      <c r="B67" s="78" t="s">
        <v>908</v>
      </c>
      <c r="C67" s="77">
        <v>6</v>
      </c>
      <c r="D67" s="78" t="s">
        <v>909</v>
      </c>
      <c r="E67" s="78" t="s">
        <v>436</v>
      </c>
      <c r="F67" s="172">
        <v>31820</v>
      </c>
      <c r="G67" s="114">
        <f t="shared" si="6"/>
        <v>5</v>
      </c>
      <c r="L67" s="189" t="s">
        <v>137</v>
      </c>
      <c r="M67" s="203"/>
      <c r="N67" s="204" t="s">
        <v>140</v>
      </c>
      <c r="O67" s="204" t="s">
        <v>141</v>
      </c>
      <c r="P67" s="202">
        <v>33714</v>
      </c>
      <c r="Q67" s="191">
        <f t="shared" si="5"/>
        <v>17</v>
      </c>
    </row>
    <row r="68" spans="1:17" ht="21.75" customHeight="1">
      <c r="A68" s="115">
        <v>18</v>
      </c>
      <c r="B68" s="107" t="s">
        <v>135</v>
      </c>
      <c r="C68" s="105">
        <v>6</v>
      </c>
      <c r="D68" s="107" t="s">
        <v>910</v>
      </c>
      <c r="E68" s="107" t="s">
        <v>523</v>
      </c>
      <c r="F68" s="172">
        <v>31903</v>
      </c>
      <c r="G68" s="114">
        <f t="shared" si="6"/>
        <v>7</v>
      </c>
      <c r="L68" s="188" t="s">
        <v>880</v>
      </c>
      <c r="M68" s="201">
        <v>5</v>
      </c>
      <c r="N68" s="200" t="s">
        <v>881</v>
      </c>
      <c r="O68" s="200" t="s">
        <v>495</v>
      </c>
      <c r="P68" s="202">
        <v>34955</v>
      </c>
      <c r="Q68" s="191">
        <f t="shared" si="5"/>
        <v>18</v>
      </c>
    </row>
    <row r="69" spans="1:17" ht="21.75" customHeight="1">
      <c r="A69" s="14">
        <v>19</v>
      </c>
      <c r="B69" s="13" t="s">
        <v>134</v>
      </c>
      <c r="C69" s="101">
        <v>6</v>
      </c>
      <c r="D69" s="13" t="s">
        <v>138</v>
      </c>
      <c r="E69" s="13" t="s">
        <v>141</v>
      </c>
      <c r="F69" s="172">
        <v>31844</v>
      </c>
      <c r="G69" s="114">
        <f t="shared" si="6"/>
        <v>6</v>
      </c>
      <c r="L69" s="192" t="s">
        <v>884</v>
      </c>
      <c r="M69" s="201">
        <v>4</v>
      </c>
      <c r="N69" s="207" t="s">
        <v>885</v>
      </c>
      <c r="O69" s="200" t="s">
        <v>436</v>
      </c>
      <c r="P69" s="202">
        <v>35102</v>
      </c>
      <c r="Q69" s="191">
        <f t="shared" si="5"/>
        <v>19</v>
      </c>
    </row>
    <row r="70" spans="1:17" ht="21.75" customHeight="1">
      <c r="A70" s="14">
        <v>20</v>
      </c>
      <c r="B70" s="13" t="s">
        <v>136</v>
      </c>
      <c r="C70" s="101">
        <v>6</v>
      </c>
      <c r="D70" s="13" t="s">
        <v>139</v>
      </c>
      <c r="E70" s="13" t="s">
        <v>141</v>
      </c>
      <c r="F70" s="172">
        <v>31126</v>
      </c>
      <c r="G70" s="114">
        <f t="shared" si="6"/>
        <v>3</v>
      </c>
      <c r="L70" s="192" t="s">
        <v>895</v>
      </c>
      <c r="M70" s="201">
        <v>5</v>
      </c>
      <c r="N70" s="207" t="s">
        <v>896</v>
      </c>
      <c r="O70" s="200" t="s">
        <v>536</v>
      </c>
      <c r="P70" s="202" t="s">
        <v>130</v>
      </c>
      <c r="Q70" s="197" t="s">
        <v>143</v>
      </c>
    </row>
    <row r="71" spans="1:17" ht="21.75" customHeight="1">
      <c r="A71" s="14">
        <v>21</v>
      </c>
      <c r="B71" s="13" t="s">
        <v>137</v>
      </c>
      <c r="C71" s="101"/>
      <c r="D71" s="13" t="s">
        <v>140</v>
      </c>
      <c r="E71" s="13" t="s">
        <v>141</v>
      </c>
      <c r="F71" s="172">
        <v>33714</v>
      </c>
      <c r="G71" s="114">
        <f t="shared" si="6"/>
        <v>17</v>
      </c>
      <c r="L71" s="188" t="s">
        <v>882</v>
      </c>
      <c r="M71" s="201">
        <v>6</v>
      </c>
      <c r="N71" s="200" t="s">
        <v>883</v>
      </c>
      <c r="O71" s="200" t="s">
        <v>495</v>
      </c>
      <c r="P71" s="202" t="s">
        <v>130</v>
      </c>
      <c r="Q71" s="197" t="s">
        <v>143</v>
      </c>
    </row>
    <row r="72" spans="2:16" ht="16.5">
      <c r="B72" s="16"/>
      <c r="C72" s="101"/>
      <c r="D72" s="16"/>
      <c r="E72" s="16"/>
      <c r="F72" s="16"/>
      <c r="P72" s="209"/>
    </row>
    <row r="73" spans="2:16" ht="16.5">
      <c r="B73" s="16"/>
      <c r="C73" s="101"/>
      <c r="D73" s="16"/>
      <c r="E73" s="16"/>
      <c r="F73" s="16"/>
      <c r="P73" s="209"/>
    </row>
    <row r="74" spans="2:16" ht="16.5">
      <c r="B74" s="16"/>
      <c r="C74" s="101"/>
      <c r="D74" s="16"/>
      <c r="E74" s="16"/>
      <c r="F74" s="16"/>
      <c r="P74" s="209"/>
    </row>
    <row r="75" spans="2:16" ht="16.5">
      <c r="B75" s="16"/>
      <c r="C75" s="101"/>
      <c r="D75" s="16"/>
      <c r="E75" s="16"/>
      <c r="F75" s="16"/>
      <c r="P75" s="209"/>
    </row>
    <row r="76" spans="2:16" ht="16.5">
      <c r="B76" s="16"/>
      <c r="C76" s="101"/>
      <c r="D76" s="16"/>
      <c r="E76" s="16"/>
      <c r="F76" s="16"/>
      <c r="P76" s="209"/>
    </row>
    <row r="77" spans="2:16" ht="16.5">
      <c r="B77" s="16"/>
      <c r="C77" s="101"/>
      <c r="D77" s="16"/>
      <c r="E77" s="16"/>
      <c r="F77" s="16"/>
      <c r="P77" s="209"/>
    </row>
    <row r="78" spans="2:16" ht="16.5">
      <c r="B78" s="16"/>
      <c r="C78" s="101"/>
      <c r="D78" s="16"/>
      <c r="E78" s="16"/>
      <c r="F78" s="16"/>
      <c r="P78" s="209"/>
    </row>
    <row r="79" spans="2:16" ht="16.5">
      <c r="B79" s="16"/>
      <c r="C79" s="101"/>
      <c r="D79" s="16"/>
      <c r="E79" s="16"/>
      <c r="F79" s="16"/>
      <c r="P79" s="209"/>
    </row>
    <row r="80" spans="2:16" ht="16.5">
      <c r="B80" s="16"/>
      <c r="C80" s="101"/>
      <c r="D80" s="16"/>
      <c r="E80" s="16"/>
      <c r="F80" s="16"/>
      <c r="P80" s="209"/>
    </row>
    <row r="81" spans="2:16" ht="16.5">
      <c r="B81" s="131"/>
      <c r="C81" s="101"/>
      <c r="D81" s="18"/>
      <c r="E81" s="16"/>
      <c r="F81" s="16"/>
      <c r="P81" s="209"/>
    </row>
    <row r="82" spans="2:16" ht="16.5">
      <c r="B82" s="131"/>
      <c r="C82" s="101"/>
      <c r="D82" s="18"/>
      <c r="E82" s="16"/>
      <c r="F82" s="16"/>
      <c r="P82" s="209"/>
    </row>
    <row r="83" spans="2:16" ht="16.5">
      <c r="B83" s="131"/>
      <c r="C83" s="101"/>
      <c r="D83" s="18"/>
      <c r="E83" s="16"/>
      <c r="F83" s="16"/>
      <c r="P83" s="209"/>
    </row>
    <row r="84" spans="2:16" ht="16.5">
      <c r="B84" s="131"/>
      <c r="C84" s="101"/>
      <c r="D84" s="18"/>
      <c r="E84" s="16"/>
      <c r="F84" s="16"/>
      <c r="P84" s="209"/>
    </row>
    <row r="85" spans="2:16" ht="16.5">
      <c r="B85" s="131"/>
      <c r="C85" s="101"/>
      <c r="D85" s="18"/>
      <c r="E85" s="16"/>
      <c r="F85" s="16"/>
      <c r="P85" s="209"/>
    </row>
    <row r="86" spans="2:16" ht="16.5">
      <c r="B86" s="131"/>
      <c r="C86" s="101"/>
      <c r="D86" s="18"/>
      <c r="E86" s="16"/>
      <c r="F86" s="16"/>
      <c r="P86" s="209"/>
    </row>
    <row r="87" spans="2:16" ht="16.5">
      <c r="B87" s="131"/>
      <c r="C87" s="101"/>
      <c r="D87" s="18"/>
      <c r="E87" s="16"/>
      <c r="F87" s="16"/>
      <c r="P87" s="209"/>
    </row>
    <row r="88" spans="2:16" ht="16.5">
      <c r="B88" s="131"/>
      <c r="C88" s="101"/>
      <c r="D88" s="18"/>
      <c r="E88" s="16"/>
      <c r="F88" s="16"/>
      <c r="P88" s="209"/>
    </row>
    <row r="89" spans="2:16" ht="16.5">
      <c r="B89" s="131"/>
      <c r="C89" s="101"/>
      <c r="D89" s="18"/>
      <c r="E89" s="16"/>
      <c r="F89" s="16"/>
      <c r="P89" s="209"/>
    </row>
    <row r="90" spans="2:16" ht="16.5">
      <c r="B90" s="131"/>
      <c r="C90" s="101"/>
      <c r="D90" s="18"/>
      <c r="E90" s="16"/>
      <c r="F90" s="16"/>
      <c r="P90" s="209"/>
    </row>
    <row r="91" spans="2:16" ht="16.5">
      <c r="B91" s="131"/>
      <c r="C91" s="101"/>
      <c r="D91" s="18"/>
      <c r="E91" s="16"/>
      <c r="F91" s="16"/>
      <c r="P91" s="209"/>
    </row>
    <row r="92" spans="2:16" ht="16.5">
      <c r="B92" s="131"/>
      <c r="C92" s="101"/>
      <c r="D92" s="18"/>
      <c r="E92" s="16"/>
      <c r="F92" s="16"/>
      <c r="P92" s="209"/>
    </row>
    <row r="93" spans="2:16" ht="16.5">
      <c r="B93" s="131"/>
      <c r="C93" s="101"/>
      <c r="D93" s="18"/>
      <c r="E93" s="16"/>
      <c r="F93" s="16"/>
      <c r="P93" s="209"/>
    </row>
    <row r="94" spans="2:16" ht="16.5">
      <c r="B94" s="131"/>
      <c r="C94" s="101"/>
      <c r="D94" s="18"/>
      <c r="E94" s="16"/>
      <c r="F94" s="16"/>
      <c r="P94" s="209"/>
    </row>
    <row r="95" spans="2:16" ht="16.5">
      <c r="B95" s="16"/>
      <c r="C95" s="101"/>
      <c r="D95" s="16"/>
      <c r="E95" s="16"/>
      <c r="F95" s="16"/>
      <c r="P95" s="209"/>
    </row>
    <row r="96" spans="2:16" ht="16.5">
      <c r="B96" s="16"/>
      <c r="C96" s="101"/>
      <c r="D96" s="16"/>
      <c r="E96" s="16"/>
      <c r="F96" s="16"/>
      <c r="P96" s="209"/>
    </row>
    <row r="97" spans="2:16" ht="16.5">
      <c r="B97" s="16"/>
      <c r="C97" s="101"/>
      <c r="D97" s="16"/>
      <c r="E97" s="16"/>
      <c r="F97" s="16"/>
      <c r="P97" s="209"/>
    </row>
    <row r="98" spans="2:16" ht="16.5">
      <c r="B98" s="16"/>
      <c r="C98" s="101"/>
      <c r="D98" s="16"/>
      <c r="E98" s="16"/>
      <c r="F98" s="16"/>
      <c r="P98" s="209"/>
    </row>
    <row r="99" spans="2:16" ht="16.5">
      <c r="B99" s="16"/>
      <c r="C99" s="101"/>
      <c r="D99" s="16"/>
      <c r="E99" s="16"/>
      <c r="F99" s="16"/>
      <c r="P99" s="209"/>
    </row>
    <row r="100" spans="2:16" ht="16.5">
      <c r="B100" s="16"/>
      <c r="C100" s="101"/>
      <c r="D100" s="16"/>
      <c r="E100" s="16"/>
      <c r="F100" s="16"/>
      <c r="P100" s="209"/>
    </row>
    <row r="101" spans="2:16" ht="16.5">
      <c r="B101" s="16"/>
      <c r="C101" s="101"/>
      <c r="D101" s="16"/>
      <c r="E101" s="16"/>
      <c r="F101" s="16"/>
      <c r="P101" s="209"/>
    </row>
    <row r="102" spans="2:16" ht="16.5">
      <c r="B102" s="16"/>
      <c r="C102" s="101"/>
      <c r="D102" s="16"/>
      <c r="E102" s="16"/>
      <c r="F102" s="16"/>
      <c r="G102" s="132"/>
      <c r="P102" s="209"/>
    </row>
    <row r="103" spans="2:16" ht="16.5">
      <c r="B103" s="16"/>
      <c r="C103" s="101"/>
      <c r="D103" s="16"/>
      <c r="E103" s="16"/>
      <c r="F103" s="16"/>
      <c r="G103" s="130"/>
      <c r="P103" s="209"/>
    </row>
    <row r="104" spans="2:16" ht="16.5">
      <c r="B104" s="16"/>
      <c r="C104" s="101"/>
      <c r="D104" s="16"/>
      <c r="E104" s="16"/>
      <c r="F104" s="16"/>
      <c r="G104" s="130"/>
      <c r="P104" s="209"/>
    </row>
    <row r="105" spans="2:16" ht="16.5">
      <c r="B105" s="16"/>
      <c r="C105" s="101"/>
      <c r="D105" s="16"/>
      <c r="E105" s="16"/>
      <c r="F105" s="16"/>
      <c r="P105" s="209"/>
    </row>
    <row r="106" spans="2:16" ht="16.5">
      <c r="B106" s="16"/>
      <c r="C106" s="101"/>
      <c r="D106" s="16"/>
      <c r="E106" s="16"/>
      <c r="F106" s="16"/>
      <c r="P106" s="209"/>
    </row>
    <row r="107" spans="2:16" ht="16.5">
      <c r="B107" s="16"/>
      <c r="C107" s="101"/>
      <c r="D107" s="16"/>
      <c r="E107" s="16"/>
      <c r="F107" s="16"/>
      <c r="P107" s="209"/>
    </row>
    <row r="108" spans="2:16" ht="16.5">
      <c r="B108" s="16"/>
      <c r="C108" s="101"/>
      <c r="D108" s="16"/>
      <c r="E108" s="16"/>
      <c r="F108" s="16"/>
      <c r="P108" s="209"/>
    </row>
    <row r="109" spans="2:16" ht="16.5">
      <c r="B109" s="16"/>
      <c r="C109" s="101"/>
      <c r="D109" s="16"/>
      <c r="E109" s="16"/>
      <c r="F109" s="16"/>
      <c r="P109" s="209"/>
    </row>
    <row r="110" spans="2:16" ht="16.5">
      <c r="B110" s="131"/>
      <c r="C110" s="101"/>
      <c r="D110" s="18"/>
      <c r="E110" s="16"/>
      <c r="F110" s="16"/>
      <c r="P110" s="209"/>
    </row>
    <row r="111" spans="2:16" ht="16.5">
      <c r="B111" s="131"/>
      <c r="C111" s="101"/>
      <c r="D111" s="18"/>
      <c r="E111" s="16"/>
      <c r="F111" s="16"/>
      <c r="P111" s="209"/>
    </row>
    <row r="112" spans="2:16" ht="16.5">
      <c r="B112" s="131"/>
      <c r="C112" s="101"/>
      <c r="D112" s="18"/>
      <c r="E112" s="16"/>
      <c r="F112" s="16"/>
      <c r="P112" s="209"/>
    </row>
    <row r="113" spans="2:16" ht="16.5">
      <c r="B113" s="131"/>
      <c r="C113" s="101"/>
      <c r="D113" s="18"/>
      <c r="E113" s="16"/>
      <c r="F113" s="16"/>
      <c r="P113" s="209"/>
    </row>
    <row r="114" spans="2:16" ht="16.5">
      <c r="B114" s="131"/>
      <c r="C114" s="101"/>
      <c r="D114" s="18"/>
      <c r="E114" s="16"/>
      <c r="F114" s="16"/>
      <c r="P114" s="209"/>
    </row>
    <row r="115" spans="2:16" ht="16.5">
      <c r="B115" s="131"/>
      <c r="C115" s="101"/>
      <c r="D115" s="18"/>
      <c r="E115" s="16"/>
      <c r="F115" s="16"/>
      <c r="P115" s="209"/>
    </row>
    <row r="116" spans="2:16" ht="16.5">
      <c r="B116" s="131"/>
      <c r="C116" s="101"/>
      <c r="D116" s="18"/>
      <c r="E116" s="16"/>
      <c r="F116" s="16"/>
      <c r="P116" s="209"/>
    </row>
    <row r="117" spans="2:16" ht="16.5">
      <c r="B117" s="131"/>
      <c r="C117" s="101"/>
      <c r="D117" s="18"/>
      <c r="E117" s="16"/>
      <c r="F117" s="16"/>
      <c r="P117" s="209"/>
    </row>
    <row r="118" spans="2:16" ht="16.5">
      <c r="B118" s="131"/>
      <c r="C118" s="101"/>
      <c r="D118" s="18"/>
      <c r="E118" s="16"/>
      <c r="F118" s="16"/>
      <c r="P118" s="209"/>
    </row>
    <row r="119" spans="2:16" ht="16.5">
      <c r="B119" s="131"/>
      <c r="C119" s="101"/>
      <c r="D119" s="18"/>
      <c r="E119" s="16"/>
      <c r="F119" s="16"/>
      <c r="P119" s="209"/>
    </row>
    <row r="120" spans="2:16" ht="16.5">
      <c r="B120" s="131"/>
      <c r="C120" s="101"/>
      <c r="D120" s="18"/>
      <c r="E120" s="16"/>
      <c r="F120" s="16"/>
      <c r="P120" s="209"/>
    </row>
    <row r="121" spans="2:16" ht="16.5">
      <c r="B121" s="131"/>
      <c r="C121" s="101"/>
      <c r="D121" s="18"/>
      <c r="E121" s="16"/>
      <c r="F121" s="16"/>
      <c r="P121" s="209"/>
    </row>
    <row r="122" spans="2:16" ht="16.5">
      <c r="B122" s="131"/>
      <c r="C122" s="101"/>
      <c r="D122" s="18"/>
      <c r="E122" s="16"/>
      <c r="F122" s="16"/>
      <c r="P122" s="209"/>
    </row>
    <row r="123" spans="2:16" ht="16.5">
      <c r="B123" s="131"/>
      <c r="C123" s="101"/>
      <c r="D123" s="18"/>
      <c r="E123" s="16"/>
      <c r="F123" s="16"/>
      <c r="P123" s="209"/>
    </row>
    <row r="124" spans="2:16" ht="16.5">
      <c r="B124" s="131"/>
      <c r="C124" s="101"/>
      <c r="D124" s="18"/>
      <c r="E124" s="16"/>
      <c r="F124" s="16"/>
      <c r="P124" s="209"/>
    </row>
    <row r="125" spans="2:16" ht="16.5">
      <c r="B125" s="131"/>
      <c r="C125" s="101"/>
      <c r="D125" s="18"/>
      <c r="E125" s="16"/>
      <c r="F125" s="16"/>
      <c r="P125" s="209"/>
    </row>
    <row r="126" spans="2:16" ht="16.5">
      <c r="B126" s="131"/>
      <c r="C126" s="101"/>
      <c r="D126" s="18"/>
      <c r="E126" s="16"/>
      <c r="F126" s="16"/>
      <c r="P126" s="209"/>
    </row>
    <row r="127" spans="2:16" ht="16.5">
      <c r="B127" s="16"/>
      <c r="C127" s="101"/>
      <c r="D127" s="16"/>
      <c r="E127" s="16"/>
      <c r="F127" s="16"/>
      <c r="P127" s="209"/>
    </row>
    <row r="128" spans="2:16" ht="16.5">
      <c r="B128" s="16"/>
      <c r="C128" s="101"/>
      <c r="D128" s="16"/>
      <c r="E128" s="16"/>
      <c r="F128" s="16"/>
      <c r="P128" s="209"/>
    </row>
    <row r="129" spans="2:16" ht="16.5">
      <c r="B129" s="16"/>
      <c r="C129" s="101"/>
      <c r="D129" s="16"/>
      <c r="E129" s="16"/>
      <c r="F129" s="16"/>
      <c r="P129" s="209"/>
    </row>
    <row r="130" spans="2:16" ht="16.5">
      <c r="B130" s="16"/>
      <c r="C130" s="101"/>
      <c r="D130" s="16"/>
      <c r="E130" s="16"/>
      <c r="F130" s="16"/>
      <c r="P130" s="209"/>
    </row>
    <row r="131" spans="2:16" ht="16.5">
      <c r="B131" s="16"/>
      <c r="C131" s="101"/>
      <c r="D131" s="16"/>
      <c r="E131" s="16"/>
      <c r="F131" s="16"/>
      <c r="P131" s="209"/>
    </row>
    <row r="132" spans="2:16" ht="16.5">
      <c r="B132" s="16"/>
      <c r="C132" s="101"/>
      <c r="D132" s="16"/>
      <c r="E132" s="16"/>
      <c r="F132" s="16"/>
      <c r="P132" s="209"/>
    </row>
    <row r="133" spans="2:16" ht="16.5">
      <c r="B133" s="16"/>
      <c r="C133" s="101"/>
      <c r="D133" s="16"/>
      <c r="E133" s="16"/>
      <c r="F133" s="16"/>
      <c r="P133" s="209"/>
    </row>
    <row r="134" spans="2:6" ht="16.5">
      <c r="B134" s="16"/>
      <c r="C134" s="101"/>
      <c r="D134" s="16"/>
      <c r="E134" s="16"/>
      <c r="F134" s="16"/>
    </row>
    <row r="135" spans="2:6" ht="16.5">
      <c r="B135" s="16"/>
      <c r="C135" s="101"/>
      <c r="D135" s="16"/>
      <c r="E135" s="16"/>
      <c r="F135" s="16"/>
    </row>
    <row r="136" spans="2:6" ht="16.5">
      <c r="B136" s="16"/>
      <c r="C136" s="101"/>
      <c r="D136" s="16"/>
      <c r="E136" s="16"/>
      <c r="F136" s="16"/>
    </row>
    <row r="137" spans="2:6" ht="16.5">
      <c r="B137" s="16"/>
      <c r="C137" s="101"/>
      <c r="D137" s="16"/>
      <c r="E137" s="16"/>
      <c r="F137" s="16"/>
    </row>
    <row r="138" spans="2:6" ht="16.5">
      <c r="B138" s="16"/>
      <c r="C138" s="101"/>
      <c r="D138" s="16"/>
      <c r="E138" s="16"/>
      <c r="F138" s="16"/>
    </row>
    <row r="139" spans="2:6" ht="19.5">
      <c r="B139" s="131"/>
      <c r="C139" s="133"/>
      <c r="D139" s="18"/>
      <c r="E139" s="16"/>
      <c r="F139" s="16"/>
    </row>
    <row r="140" spans="2:16" ht="16.5">
      <c r="B140" s="16"/>
      <c r="C140" s="101"/>
      <c r="D140" s="16"/>
      <c r="E140" s="16"/>
      <c r="F140" s="16"/>
      <c r="P140" s="209"/>
    </row>
    <row r="141" spans="1:16" ht="16.5">
      <c r="A141" s="15"/>
      <c r="B141" s="16"/>
      <c r="C141" s="101"/>
      <c r="D141" s="16"/>
      <c r="E141" s="16"/>
      <c r="F141" s="16"/>
      <c r="P141" s="209"/>
    </row>
    <row r="142" spans="2:16" ht="16.5">
      <c r="B142" s="16"/>
      <c r="C142" s="101"/>
      <c r="D142" s="16"/>
      <c r="E142" s="16"/>
      <c r="F142" s="16"/>
      <c r="P142" s="209"/>
    </row>
    <row r="143" spans="2:16" ht="16.5">
      <c r="B143" s="16"/>
      <c r="C143" s="101"/>
      <c r="D143" s="16"/>
      <c r="E143" s="16"/>
      <c r="F143" s="16"/>
      <c r="P143" s="209"/>
    </row>
    <row r="144" spans="2:16" ht="19.5">
      <c r="B144" s="134"/>
      <c r="C144" s="101"/>
      <c r="D144" s="135"/>
      <c r="E144" s="16"/>
      <c r="F144" s="16"/>
      <c r="P144" s="209"/>
    </row>
    <row r="145" spans="2:16" ht="16.5">
      <c r="B145" s="131"/>
      <c r="C145" s="101"/>
      <c r="D145" s="18"/>
      <c r="E145" s="16"/>
      <c r="F145" s="16"/>
      <c r="P145" s="209"/>
    </row>
    <row r="152" spans="2:7" ht="16.5">
      <c r="B152" s="16"/>
      <c r="C152" s="101"/>
      <c r="D152" s="16"/>
      <c r="E152" s="16"/>
      <c r="F152" s="16"/>
      <c r="G152" s="130"/>
    </row>
    <row r="153" spans="2:6" ht="16.5">
      <c r="B153" s="16"/>
      <c r="C153" s="101"/>
      <c r="D153" s="16"/>
      <c r="E153" s="16"/>
      <c r="F153" s="16"/>
    </row>
    <row r="154" spans="2:6" ht="16.5">
      <c r="B154" s="16"/>
      <c r="C154" s="101"/>
      <c r="D154" s="16"/>
      <c r="E154" s="16"/>
      <c r="F154" s="16"/>
    </row>
    <row r="155" spans="2:6" ht="16.5">
      <c r="B155" s="16"/>
      <c r="C155" s="101"/>
      <c r="D155" s="16"/>
      <c r="E155" s="16"/>
      <c r="F155" s="16"/>
    </row>
    <row r="156" spans="2:6" ht="16.5">
      <c r="B156" s="16"/>
      <c r="C156" s="101"/>
      <c r="D156" s="16"/>
      <c r="E156" s="16"/>
      <c r="F156" s="16"/>
    </row>
    <row r="157" spans="2:6" ht="16.5">
      <c r="B157" s="16"/>
      <c r="C157" s="101"/>
      <c r="D157" s="16"/>
      <c r="E157" s="16"/>
      <c r="F157" s="16"/>
    </row>
    <row r="159" ht="16.5">
      <c r="P159" s="210"/>
    </row>
    <row r="160" ht="16.5">
      <c r="P160" s="209"/>
    </row>
    <row r="161" ht="16.5">
      <c r="P161" s="209"/>
    </row>
    <row r="162" ht="16.5">
      <c r="P162" s="209"/>
    </row>
    <row r="163" ht="16.5">
      <c r="P163" s="209"/>
    </row>
    <row r="164" ht="16.5">
      <c r="P164" s="209"/>
    </row>
    <row r="165" ht="16.5">
      <c r="P165" s="209"/>
    </row>
    <row r="171" spans="2:6" ht="16.5">
      <c r="B171" s="17"/>
      <c r="C171" s="24"/>
      <c r="D171" s="17"/>
      <c r="E171" s="17"/>
      <c r="F171" s="17"/>
    </row>
    <row r="172" spans="2:7" ht="16.5">
      <c r="B172" s="16"/>
      <c r="C172" s="101"/>
      <c r="D172" s="16"/>
      <c r="E172" s="16"/>
      <c r="F172" s="16"/>
      <c r="G172" s="130"/>
    </row>
    <row r="173" spans="2:7" ht="16.5">
      <c r="B173" s="16"/>
      <c r="C173" s="101"/>
      <c r="D173" s="16"/>
      <c r="E173" s="16"/>
      <c r="F173" s="16"/>
      <c r="G173" s="130"/>
    </row>
    <row r="174" spans="2:6" ht="16.5">
      <c r="B174" s="16"/>
      <c r="C174" s="101"/>
      <c r="D174" s="16"/>
      <c r="E174" s="16"/>
      <c r="F174" s="16"/>
    </row>
    <row r="175" spans="2:6" ht="16.5">
      <c r="B175" s="16"/>
      <c r="C175" s="101"/>
      <c r="D175" s="16"/>
      <c r="E175" s="16"/>
      <c r="F175" s="16"/>
    </row>
    <row r="176" spans="2:6" ht="16.5">
      <c r="B176" s="16"/>
      <c r="C176" s="101"/>
      <c r="D176" s="16"/>
      <c r="E176" s="16"/>
      <c r="F176" s="16"/>
    </row>
    <row r="177" spans="2:6" ht="16.5">
      <c r="B177" s="16"/>
      <c r="C177" s="101"/>
      <c r="D177" s="16"/>
      <c r="E177" s="16"/>
      <c r="F177" s="16"/>
    </row>
    <row r="183" ht="16.5">
      <c r="A183" s="15"/>
    </row>
    <row r="184" ht="16.5">
      <c r="A184" s="15"/>
    </row>
    <row r="185" ht="16.5">
      <c r="A185" s="15"/>
    </row>
    <row r="186" ht="16.5">
      <c r="A186" s="15"/>
    </row>
    <row r="187" ht="16.5">
      <c r="A187" s="15"/>
    </row>
    <row r="188" ht="16.5">
      <c r="A188" s="15"/>
    </row>
    <row r="189" ht="16.5">
      <c r="A189" s="15"/>
    </row>
    <row r="190" ht="16.5">
      <c r="A190" s="15"/>
    </row>
    <row r="191" ht="16.5">
      <c r="A191" s="15"/>
    </row>
    <row r="192" spans="1:16" ht="16.5">
      <c r="A192" s="15"/>
      <c r="P192" s="209"/>
    </row>
    <row r="193" spans="1:16" ht="16.5">
      <c r="A193" s="15"/>
      <c r="P193" s="209"/>
    </row>
    <row r="194" spans="1:16" ht="16.5">
      <c r="A194" s="15"/>
      <c r="P194" s="209"/>
    </row>
    <row r="195" spans="1:16" ht="16.5">
      <c r="A195" s="15"/>
      <c r="P195" s="209"/>
    </row>
    <row r="196" ht="16.5">
      <c r="A196" s="15"/>
    </row>
    <row r="197" ht="16.5">
      <c r="A197" s="15"/>
    </row>
    <row r="198" ht="16.5">
      <c r="A198" s="15"/>
    </row>
    <row r="199" ht="16.5">
      <c r="A199" s="15"/>
    </row>
    <row r="200" ht="16.5">
      <c r="A200" s="15"/>
    </row>
    <row r="201" ht="16.5">
      <c r="A201" s="15"/>
    </row>
    <row r="202" ht="16.5">
      <c r="A202" s="15"/>
    </row>
    <row r="203" ht="16.5">
      <c r="A203" s="15"/>
    </row>
    <row r="204" spans="1:6" ht="16.5">
      <c r="A204" s="15"/>
      <c r="B204" s="16"/>
      <c r="C204" s="101"/>
      <c r="D204" s="16"/>
      <c r="E204" s="16"/>
      <c r="F204" s="16"/>
    </row>
    <row r="205" spans="1:6" ht="16.5">
      <c r="A205" s="15"/>
      <c r="B205" s="16"/>
      <c r="C205" s="101"/>
      <c r="D205" s="16"/>
      <c r="E205" s="16"/>
      <c r="F205" s="16"/>
    </row>
    <row r="206" spans="1:6" ht="16.5">
      <c r="A206" s="15"/>
      <c r="B206" s="16"/>
      <c r="C206" s="101"/>
      <c r="D206" s="16"/>
      <c r="E206" s="16"/>
      <c r="F206" s="16"/>
    </row>
    <row r="207" spans="1:6" ht="16.5">
      <c r="A207" s="15"/>
      <c r="B207" s="16"/>
      <c r="C207" s="101"/>
      <c r="D207" s="16"/>
      <c r="E207" s="16"/>
      <c r="F207" s="16"/>
    </row>
    <row r="208" ht="16.5">
      <c r="A208" s="15"/>
    </row>
    <row r="209" ht="16.5">
      <c r="A209" s="15"/>
    </row>
    <row r="210" spans="1:16" ht="16.5">
      <c r="A210" s="15"/>
      <c r="P210" s="210"/>
    </row>
    <row r="211" ht="16.5">
      <c r="A211" s="15"/>
    </row>
    <row r="212" spans="1:16" ht="16.5">
      <c r="A212" s="15"/>
      <c r="P212" s="209"/>
    </row>
    <row r="213" ht="16.5">
      <c r="A213" s="15"/>
    </row>
    <row r="214" ht="16.5">
      <c r="A214" s="15"/>
    </row>
    <row r="215" ht="16.5">
      <c r="A215" s="15"/>
    </row>
    <row r="216" ht="16.5">
      <c r="A216" s="15"/>
    </row>
    <row r="217" ht="16.5">
      <c r="A217" s="15"/>
    </row>
    <row r="218" ht="16.5">
      <c r="A218" s="15"/>
    </row>
    <row r="219" ht="16.5">
      <c r="A219" s="15"/>
    </row>
    <row r="220" ht="16.5">
      <c r="A220" s="15"/>
    </row>
    <row r="221" ht="16.5">
      <c r="A221" s="15"/>
    </row>
    <row r="222" spans="1:6" ht="16.5">
      <c r="A222" s="15"/>
      <c r="B222" s="17"/>
      <c r="C222" s="24"/>
      <c r="D222" s="17"/>
      <c r="E222" s="17"/>
      <c r="F222" s="17"/>
    </row>
    <row r="223" ht="16.5">
      <c r="A223" s="15"/>
    </row>
    <row r="224" spans="1:6" ht="16.5">
      <c r="A224" s="15"/>
      <c r="B224" s="16"/>
      <c r="C224" s="101"/>
      <c r="D224" s="16"/>
      <c r="E224" s="16"/>
      <c r="F224" s="16"/>
    </row>
    <row r="225" ht="16.5">
      <c r="A225" s="15"/>
    </row>
    <row r="226" ht="16.5">
      <c r="A226" s="15"/>
    </row>
    <row r="227" ht="16.5">
      <c r="A227" s="15"/>
    </row>
    <row r="228" ht="16.5">
      <c r="A228" s="15"/>
    </row>
    <row r="229" ht="16.5">
      <c r="A229" s="15"/>
    </row>
    <row r="230" ht="16.5">
      <c r="A230" s="15"/>
    </row>
    <row r="231" ht="16.5">
      <c r="A231" s="15"/>
    </row>
    <row r="232" ht="16.5">
      <c r="A232" s="15"/>
    </row>
    <row r="233" ht="16.5">
      <c r="A233" s="15"/>
    </row>
    <row r="234" ht="16.5">
      <c r="A234" s="15"/>
    </row>
    <row r="235" ht="16.5">
      <c r="A235" s="15"/>
    </row>
    <row r="236" ht="16.5">
      <c r="A236" s="15"/>
    </row>
    <row r="237" ht="16.5">
      <c r="A237" s="15"/>
    </row>
    <row r="238" ht="16.5">
      <c r="A238" s="15"/>
    </row>
    <row r="239" ht="16.5">
      <c r="A239" s="15"/>
    </row>
    <row r="240" ht="16.5">
      <c r="A240" s="15"/>
    </row>
    <row r="241" ht="16.5">
      <c r="A241" s="15"/>
    </row>
    <row r="242" ht="16.5">
      <c r="A242" s="15"/>
    </row>
    <row r="243" ht="16.5">
      <c r="A243" s="15"/>
    </row>
    <row r="244" ht="16.5">
      <c r="A244" s="15"/>
    </row>
    <row r="245" ht="16.5">
      <c r="A245" s="15"/>
    </row>
    <row r="246" ht="16.5">
      <c r="A246" s="15"/>
    </row>
    <row r="247" ht="16.5">
      <c r="A247" s="15"/>
    </row>
    <row r="248" ht="16.5">
      <c r="A248" s="15"/>
    </row>
    <row r="249" ht="16.5">
      <c r="A249" s="15"/>
    </row>
    <row r="250" ht="16.5">
      <c r="A250" s="15"/>
    </row>
    <row r="251" ht="16.5">
      <c r="A251" s="15"/>
    </row>
    <row r="252" ht="16.5">
      <c r="A252" s="15"/>
    </row>
    <row r="253" ht="16.5">
      <c r="A253" s="15"/>
    </row>
    <row r="254" ht="16.5">
      <c r="A254" s="15"/>
    </row>
    <row r="255" ht="16.5">
      <c r="A255" s="15"/>
    </row>
    <row r="256" ht="16.5">
      <c r="A256" s="15"/>
    </row>
    <row r="257" ht="16.5">
      <c r="A257" s="15"/>
    </row>
    <row r="258" ht="16.5">
      <c r="A258" s="15"/>
    </row>
    <row r="259" ht="16.5">
      <c r="A259" s="15"/>
    </row>
    <row r="260" ht="16.5">
      <c r="A260" s="15"/>
    </row>
    <row r="261" ht="16.5">
      <c r="A261" s="15"/>
    </row>
    <row r="262" ht="16.5">
      <c r="A262" s="15"/>
    </row>
    <row r="263" ht="16.5">
      <c r="A263" s="15"/>
    </row>
    <row r="264" ht="16.5">
      <c r="A264" s="15"/>
    </row>
    <row r="265" ht="16.5">
      <c r="A265" s="15"/>
    </row>
    <row r="266" ht="16.5">
      <c r="A266" s="15"/>
    </row>
    <row r="267" ht="16.5">
      <c r="A267" s="15"/>
    </row>
    <row r="268" ht="16.5">
      <c r="A268" s="15"/>
    </row>
    <row r="269" ht="16.5">
      <c r="A269" s="15"/>
    </row>
    <row r="270" ht="16.5">
      <c r="A270" s="15"/>
    </row>
    <row r="271" ht="16.5">
      <c r="A271" s="15"/>
    </row>
    <row r="272" ht="16.5">
      <c r="A272" s="15"/>
    </row>
    <row r="273" ht="16.5">
      <c r="A273" s="15"/>
    </row>
    <row r="274" ht="16.5">
      <c r="A274" s="15"/>
    </row>
    <row r="275" ht="16.5">
      <c r="A275" s="15"/>
    </row>
    <row r="276" ht="16.5">
      <c r="A276" s="15"/>
    </row>
    <row r="277" ht="16.5">
      <c r="A277" s="15"/>
    </row>
    <row r="278" ht="16.5">
      <c r="A278" s="15"/>
    </row>
    <row r="279" ht="16.5">
      <c r="A279" s="15"/>
    </row>
    <row r="280" ht="16.5">
      <c r="A280" s="15"/>
    </row>
    <row r="281" ht="16.5">
      <c r="A281" s="15"/>
    </row>
    <row r="282" ht="16.5">
      <c r="A282" s="15"/>
    </row>
    <row r="283" ht="16.5">
      <c r="A283" s="15"/>
    </row>
    <row r="284" ht="16.5">
      <c r="A284" s="15"/>
    </row>
    <row r="285" ht="16.5">
      <c r="A285" s="15"/>
    </row>
    <row r="286" ht="16.5">
      <c r="A286" s="15"/>
    </row>
    <row r="287" ht="16.5">
      <c r="A287" s="15"/>
    </row>
    <row r="288" ht="16.5">
      <c r="A288" s="15"/>
    </row>
    <row r="289" ht="16.5">
      <c r="A289" s="15"/>
    </row>
    <row r="290" ht="16.5">
      <c r="A290" s="15"/>
    </row>
    <row r="291" ht="16.5">
      <c r="A291" s="15"/>
    </row>
    <row r="292" ht="16.5">
      <c r="A292" s="15"/>
    </row>
    <row r="293" ht="16.5">
      <c r="A293" s="15"/>
    </row>
    <row r="294" ht="16.5">
      <c r="A294" s="15"/>
    </row>
    <row r="295" ht="16.5">
      <c r="A295" s="15"/>
    </row>
    <row r="296" ht="16.5">
      <c r="A296" s="15"/>
    </row>
    <row r="297" ht="16.5">
      <c r="A297" s="15"/>
    </row>
    <row r="298" ht="16.5">
      <c r="A298" s="15"/>
    </row>
    <row r="299" ht="16.5">
      <c r="A299" s="15"/>
    </row>
    <row r="300" ht="16.5">
      <c r="A300" s="15"/>
    </row>
    <row r="301" ht="16.5">
      <c r="A301" s="15"/>
    </row>
    <row r="302" ht="16.5">
      <c r="A302" s="15"/>
    </row>
    <row r="303" ht="16.5">
      <c r="A303" s="15"/>
    </row>
    <row r="304" ht="16.5">
      <c r="A304" s="15"/>
    </row>
    <row r="305" ht="16.5">
      <c r="A305" s="15"/>
    </row>
    <row r="306" ht="16.5">
      <c r="A306" s="15"/>
    </row>
    <row r="307" ht="16.5">
      <c r="A307" s="15"/>
    </row>
    <row r="308" ht="16.5">
      <c r="A308" s="15"/>
    </row>
    <row r="309" ht="16.5">
      <c r="A309" s="15"/>
    </row>
    <row r="310" ht="16.5">
      <c r="A310" s="15"/>
    </row>
    <row r="311" ht="16.5">
      <c r="A311" s="15"/>
    </row>
    <row r="312" ht="16.5">
      <c r="A312" s="15"/>
    </row>
    <row r="313" ht="16.5">
      <c r="A313" s="15"/>
    </row>
    <row r="314" ht="16.5">
      <c r="A314" s="15"/>
    </row>
    <row r="315" ht="16.5">
      <c r="A315" s="15"/>
    </row>
    <row r="316" ht="16.5">
      <c r="A316" s="15"/>
    </row>
    <row r="317" ht="16.5">
      <c r="A317" s="15"/>
    </row>
    <row r="318" ht="16.5">
      <c r="A318" s="15"/>
    </row>
    <row r="319" ht="16.5">
      <c r="A319" s="15"/>
    </row>
    <row r="320" ht="16.5">
      <c r="A320" s="15"/>
    </row>
    <row r="321" ht="16.5">
      <c r="A321" s="15"/>
    </row>
    <row r="322" ht="16.5">
      <c r="A322" s="15"/>
    </row>
    <row r="323" ht="16.5">
      <c r="A323" s="15"/>
    </row>
    <row r="324" ht="16.5">
      <c r="A324" s="15"/>
    </row>
    <row r="325" ht="16.5">
      <c r="A325" s="15"/>
    </row>
    <row r="326" ht="16.5">
      <c r="A326" s="15"/>
    </row>
    <row r="327" ht="16.5">
      <c r="A327" s="15"/>
    </row>
    <row r="328" ht="16.5">
      <c r="A328" s="15"/>
    </row>
    <row r="329" ht="16.5">
      <c r="A329" s="15"/>
    </row>
    <row r="330" ht="16.5">
      <c r="A330" s="15"/>
    </row>
    <row r="331" ht="16.5">
      <c r="A331" s="15"/>
    </row>
    <row r="332" ht="16.5">
      <c r="A332" s="15"/>
    </row>
    <row r="333" ht="16.5">
      <c r="A333" s="15"/>
    </row>
    <row r="334" ht="16.5">
      <c r="A334" s="15"/>
    </row>
    <row r="335" ht="16.5">
      <c r="A335" s="15"/>
    </row>
    <row r="336" ht="16.5">
      <c r="A336" s="15"/>
    </row>
    <row r="337" ht="16.5">
      <c r="A337" s="15"/>
    </row>
    <row r="338" ht="16.5">
      <c r="A338" s="15"/>
    </row>
    <row r="339" ht="16.5">
      <c r="A339" s="15"/>
    </row>
    <row r="340" ht="16.5">
      <c r="A340" s="15"/>
    </row>
    <row r="341" ht="16.5">
      <c r="A341" s="15"/>
    </row>
    <row r="342" ht="16.5">
      <c r="A342" s="15"/>
    </row>
    <row r="343" ht="16.5">
      <c r="A343" s="15"/>
    </row>
    <row r="344" ht="16.5">
      <c r="A344" s="15"/>
    </row>
    <row r="345" ht="16.5">
      <c r="A345" s="15"/>
    </row>
    <row r="346" ht="16.5">
      <c r="A346" s="15"/>
    </row>
    <row r="347" ht="16.5">
      <c r="A347" s="15"/>
    </row>
    <row r="348" ht="16.5">
      <c r="A348" s="15"/>
    </row>
    <row r="349" ht="16.5">
      <c r="A349" s="15"/>
    </row>
    <row r="350" ht="16.5">
      <c r="A350" s="15"/>
    </row>
    <row r="351" ht="16.5">
      <c r="A351" s="15"/>
    </row>
    <row r="352" ht="16.5">
      <c r="A352" s="15"/>
    </row>
    <row r="353" ht="16.5">
      <c r="A353" s="15"/>
    </row>
    <row r="354" ht="16.5">
      <c r="A354" s="15"/>
    </row>
    <row r="355" ht="16.5">
      <c r="A355" s="15"/>
    </row>
    <row r="356" ht="16.5">
      <c r="A356" s="15"/>
    </row>
    <row r="357" ht="16.5">
      <c r="A357" s="15"/>
    </row>
    <row r="358" ht="16.5">
      <c r="A358" s="15"/>
    </row>
    <row r="359" ht="16.5">
      <c r="A359" s="15"/>
    </row>
    <row r="360" ht="16.5">
      <c r="A360" s="15"/>
    </row>
    <row r="361" ht="16.5">
      <c r="A361" s="15"/>
    </row>
    <row r="362" ht="16.5">
      <c r="A362" s="15"/>
    </row>
    <row r="363" ht="16.5">
      <c r="A363" s="15"/>
    </row>
    <row r="364" ht="16.5">
      <c r="A364" s="15"/>
    </row>
    <row r="365" ht="16.5">
      <c r="A365" s="15"/>
    </row>
    <row r="366" ht="16.5">
      <c r="A366" s="15"/>
    </row>
    <row r="367" ht="16.5">
      <c r="A367" s="15"/>
    </row>
    <row r="368" ht="16.5">
      <c r="A368" s="15"/>
    </row>
    <row r="369" ht="16.5">
      <c r="A369" s="15"/>
    </row>
    <row r="370" ht="16.5">
      <c r="A370" s="15"/>
    </row>
    <row r="371" ht="16.5">
      <c r="A371" s="15"/>
    </row>
    <row r="372" ht="16.5">
      <c r="A372" s="15"/>
    </row>
    <row r="373" ht="16.5">
      <c r="A373" s="15"/>
    </row>
    <row r="374" ht="16.5">
      <c r="A374" s="15"/>
    </row>
    <row r="375" ht="16.5">
      <c r="A375" s="15"/>
    </row>
    <row r="376" ht="16.5">
      <c r="A376" s="15"/>
    </row>
    <row r="377" ht="16.5">
      <c r="A377" s="15"/>
    </row>
    <row r="378" ht="16.5">
      <c r="A378" s="15"/>
    </row>
    <row r="379" ht="16.5">
      <c r="A379" s="15"/>
    </row>
    <row r="380" ht="16.5">
      <c r="A380" s="15"/>
    </row>
    <row r="381" ht="16.5">
      <c r="A381" s="15"/>
    </row>
    <row r="382" ht="16.5">
      <c r="A382" s="15"/>
    </row>
    <row r="383" ht="16.5">
      <c r="A383" s="15"/>
    </row>
    <row r="384" ht="16.5">
      <c r="A384" s="15"/>
    </row>
    <row r="385" ht="16.5">
      <c r="A385" s="15"/>
    </row>
    <row r="386" ht="16.5">
      <c r="A386" s="15"/>
    </row>
    <row r="387" ht="16.5">
      <c r="A387" s="15"/>
    </row>
    <row r="388" ht="16.5">
      <c r="A388" s="15"/>
    </row>
    <row r="389" ht="16.5">
      <c r="A389" s="15"/>
    </row>
    <row r="390" ht="16.5">
      <c r="A390" s="15"/>
    </row>
    <row r="391" ht="16.5">
      <c r="A391" s="15"/>
    </row>
    <row r="392" ht="16.5">
      <c r="A392" s="15"/>
    </row>
    <row r="393" ht="16.5">
      <c r="A393" s="15"/>
    </row>
    <row r="394" ht="16.5">
      <c r="A394" s="15"/>
    </row>
    <row r="395" ht="16.5">
      <c r="A395" s="15"/>
    </row>
    <row r="396" ht="16.5">
      <c r="A396" s="15"/>
    </row>
    <row r="397" ht="16.5">
      <c r="A397" s="15"/>
    </row>
    <row r="398" ht="16.5">
      <c r="A398" s="15"/>
    </row>
    <row r="399" ht="16.5">
      <c r="A399" s="15"/>
    </row>
    <row r="400" ht="16.5">
      <c r="A400" s="15"/>
    </row>
    <row r="401" ht="16.5">
      <c r="A401" s="15"/>
    </row>
    <row r="402" ht="16.5">
      <c r="A402" s="15"/>
    </row>
    <row r="403" ht="16.5">
      <c r="A403" s="15"/>
    </row>
    <row r="404" ht="16.5">
      <c r="A404" s="15"/>
    </row>
    <row r="405" ht="16.5">
      <c r="A405" s="15"/>
    </row>
  </sheetData>
  <sheetProtection/>
  <mergeCells count="5">
    <mergeCell ref="A48:B48"/>
    <mergeCell ref="A49:B49"/>
    <mergeCell ref="A2:B2"/>
    <mergeCell ref="A3:B3"/>
    <mergeCell ref="L48:M48"/>
  </mergeCells>
  <dataValidations count="4">
    <dataValidation allowBlank="1" showInputMessage="1" showErrorMessage="1" imeMode="halfAlpha" sqref="E204:F207 E222:F223 F63:F158 G142:G144 E40:E45 E8:E37 E50:F50 E52:E158 P192:P195 P210:P211 O50:P50 P63:P146 O52:O71"/>
    <dataValidation allowBlank="1" imeMode="halfAlpha" sqref="C204:C207 C222:C223 C40:C45 C8:C37 C50 C52:C158 M50 M52:M71"/>
    <dataValidation type="textLength" allowBlank="1" showInputMessage="1" showErrorMessage="1" prompt="漢字以外は半角です" error="氏名は6文字以内でお願い致します" imeMode="halfKatakana" sqref="B204:B207 B222:B223 B40:B45 B8:B37 B50 B52:B158 L50 L52:L71">
      <formula1>2</formula1>
      <formula2>13</formula2>
    </dataValidation>
    <dataValidation allowBlank="1" showInputMessage="1" showErrorMessage="1" imeMode="halfKatakana" sqref="D204:D207 D222:D223 D40:D45 D8:D37 D50 D52:D158 N50 N52:N71"/>
  </dataValidations>
  <printOptions/>
  <pageMargins left="0.75" right="0.75" top="1" bottom="1" header="0.3" footer="0.3"/>
  <pageSetup orientation="portrait" paperSize="9" scale="99"/>
  <rowBreaks count="1" manualBreakCount="1">
    <brk id="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30"/>
  <sheetViews>
    <sheetView zoomScale="70" zoomScaleNormal="70" workbookViewId="0" topLeftCell="A1">
      <selection activeCell="S43" sqref="S43"/>
    </sheetView>
  </sheetViews>
  <sheetFormatPr defaultColWidth="8.875" defaultRowHeight="13.5"/>
  <cols>
    <col min="1" max="1" width="12.875" style="8" customWidth="1"/>
    <col min="2" max="2" width="13.625" style="8" customWidth="1"/>
    <col min="3" max="3" width="5.625" style="8" customWidth="1"/>
    <col min="4" max="4" width="13.625" style="8" customWidth="1"/>
    <col min="5" max="5" width="18.875" style="8" bestFit="1" customWidth="1"/>
    <col min="6" max="6" width="13.625" style="8" customWidth="1"/>
    <col min="7" max="7" width="5.625" style="8" customWidth="1"/>
    <col min="8" max="8" width="8.875" style="0" customWidth="1"/>
    <col min="9" max="9" width="10.125" style="0" bestFit="1" customWidth="1"/>
    <col min="10" max="10" width="8.875" style="0" customWidth="1"/>
    <col min="11" max="11" width="10.875" style="0" bestFit="1" customWidth="1"/>
    <col min="12" max="12" width="13.50390625" style="0" bestFit="1" customWidth="1"/>
    <col min="13" max="13" width="8.875" style="0" customWidth="1"/>
    <col min="14" max="14" width="12.00390625" style="0" bestFit="1" customWidth="1"/>
    <col min="15" max="15" width="18.375" style="0" bestFit="1" customWidth="1"/>
    <col min="16" max="16" width="8.50390625" style="0" bestFit="1" customWidth="1"/>
  </cols>
  <sheetData>
    <row r="1" spans="1:13" ht="24.75" customHeight="1">
      <c r="A1" s="317" t="s">
        <v>310</v>
      </c>
      <c r="B1" s="317"/>
      <c r="L1" s="317" t="s">
        <v>310</v>
      </c>
      <c r="M1" s="317"/>
    </row>
    <row r="2" spans="1:2" ht="18" customHeight="1">
      <c r="A2" s="327" t="s">
        <v>311</v>
      </c>
      <c r="B2" s="327"/>
    </row>
    <row r="3" spans="1:2" ht="18" customHeight="1">
      <c r="A3" s="23" t="s">
        <v>291</v>
      </c>
      <c r="B3" s="23"/>
    </row>
    <row r="4" spans="1:17" ht="16.5" customHeight="1">
      <c r="A4" s="112" t="s">
        <v>287</v>
      </c>
      <c r="B4" s="112" t="s">
        <v>285</v>
      </c>
      <c r="C4" s="107" t="s">
        <v>210</v>
      </c>
      <c r="D4" s="105" t="s">
        <v>290</v>
      </c>
      <c r="E4" s="107" t="s">
        <v>286</v>
      </c>
      <c r="F4" s="107" t="s">
        <v>303</v>
      </c>
      <c r="G4" s="107" t="s">
        <v>304</v>
      </c>
      <c r="H4" s="78" t="s">
        <v>319</v>
      </c>
      <c r="L4" s="197" t="s">
        <v>285</v>
      </c>
      <c r="M4" s="200" t="s">
        <v>210</v>
      </c>
      <c r="N4" s="201" t="s">
        <v>290</v>
      </c>
      <c r="O4" s="200" t="s">
        <v>286</v>
      </c>
      <c r="P4" s="200" t="s">
        <v>303</v>
      </c>
      <c r="Q4" s="206" t="s">
        <v>319</v>
      </c>
    </row>
    <row r="5" spans="1:18" ht="16.5" customHeight="1">
      <c r="A5" s="83">
        <v>1</v>
      </c>
      <c r="B5" s="107" t="s">
        <v>790</v>
      </c>
      <c r="C5" s="105">
        <v>1</v>
      </c>
      <c r="D5" s="107" t="s">
        <v>791</v>
      </c>
      <c r="E5" s="107" t="s">
        <v>271</v>
      </c>
      <c r="F5" s="172">
        <v>60919</v>
      </c>
      <c r="G5" s="113">
        <f>IF(ISBLANK(F5),"  ",RANK(F5,$F$5:$F$29,1))</f>
        <v>20</v>
      </c>
      <c r="H5" s="113">
        <f>IF(ISBLANK(F5),"  ",RANK(F5,$F$5:$F$55,1))</f>
        <v>40</v>
      </c>
      <c r="I5" s="1"/>
      <c r="J5" s="2"/>
      <c r="K5" s="1"/>
      <c r="L5" s="197" t="s">
        <v>875</v>
      </c>
      <c r="M5" s="200">
        <v>3</v>
      </c>
      <c r="N5" s="201" t="s">
        <v>876</v>
      </c>
      <c r="O5" s="200" t="s">
        <v>877</v>
      </c>
      <c r="P5" s="202">
        <v>44320</v>
      </c>
      <c r="Q5" s="237">
        <f aca="true" t="shared" si="0" ref="Q5:Q46">IF(ISBLANK(P5),"  ",RANK(P5,$F$5:$F$55,1))</f>
        <v>1</v>
      </c>
      <c r="R5" s="3"/>
    </row>
    <row r="6" spans="1:18" ht="16.5" customHeight="1">
      <c r="A6" s="115">
        <v>2</v>
      </c>
      <c r="B6" s="107" t="s">
        <v>792</v>
      </c>
      <c r="C6" s="105">
        <v>1</v>
      </c>
      <c r="D6" s="107" t="s">
        <v>793</v>
      </c>
      <c r="E6" s="107" t="s">
        <v>271</v>
      </c>
      <c r="F6" s="172">
        <v>61989</v>
      </c>
      <c r="G6" s="113">
        <f aca="true" t="shared" si="1" ref="G6:G29">IF(ISBLANK(F6),"  ",RANK(F6,$F$5:$F$29,1))</f>
        <v>21</v>
      </c>
      <c r="H6" s="113">
        <f aca="true" t="shared" si="2" ref="H6:H29">IF(ISBLANK(F6),"  ",RANK(F6,$F$5:$F$55,1))</f>
        <v>41</v>
      </c>
      <c r="I6" s="1"/>
      <c r="J6" s="2"/>
      <c r="K6" s="1"/>
      <c r="L6" s="197" t="s">
        <v>247</v>
      </c>
      <c r="M6" s="240">
        <v>3</v>
      </c>
      <c r="N6" s="240" t="s">
        <v>248</v>
      </c>
      <c r="O6" s="241" t="s">
        <v>740</v>
      </c>
      <c r="P6" s="202">
        <v>45048</v>
      </c>
      <c r="Q6" s="237">
        <f t="shared" si="0"/>
        <v>2</v>
      </c>
      <c r="R6" s="3"/>
    </row>
    <row r="7" spans="1:18" ht="16.5" customHeight="1">
      <c r="A7" s="83">
        <v>3</v>
      </c>
      <c r="B7" s="107" t="s">
        <v>794</v>
      </c>
      <c r="C7" s="105">
        <v>1</v>
      </c>
      <c r="D7" s="107" t="s">
        <v>795</v>
      </c>
      <c r="E7" s="107" t="s">
        <v>642</v>
      </c>
      <c r="F7" s="172">
        <v>54269</v>
      </c>
      <c r="G7" s="113">
        <f t="shared" si="1"/>
        <v>12</v>
      </c>
      <c r="H7" s="113">
        <f t="shared" si="2"/>
        <v>32</v>
      </c>
      <c r="I7" s="1"/>
      <c r="J7" s="2"/>
      <c r="K7" s="1"/>
      <c r="L7" s="200" t="s">
        <v>858</v>
      </c>
      <c r="M7" s="201">
        <v>1</v>
      </c>
      <c r="N7" s="200" t="s">
        <v>859</v>
      </c>
      <c r="O7" s="200" t="s">
        <v>630</v>
      </c>
      <c r="P7" s="202">
        <v>45582</v>
      </c>
      <c r="Q7" s="237">
        <f t="shared" si="0"/>
        <v>3</v>
      </c>
      <c r="R7" s="3"/>
    </row>
    <row r="8" spans="1:18" ht="16.5" customHeight="1">
      <c r="A8" s="83">
        <v>4</v>
      </c>
      <c r="B8" s="107" t="s">
        <v>796</v>
      </c>
      <c r="C8" s="105">
        <v>2</v>
      </c>
      <c r="D8" s="107" t="s">
        <v>797</v>
      </c>
      <c r="E8" s="107" t="s">
        <v>271</v>
      </c>
      <c r="F8" s="120" t="s">
        <v>130</v>
      </c>
      <c r="G8" s="142" t="s">
        <v>149</v>
      </c>
      <c r="H8" s="142" t="s">
        <v>149</v>
      </c>
      <c r="I8" s="3"/>
      <c r="J8" s="3"/>
      <c r="K8" s="3"/>
      <c r="L8" s="197" t="s">
        <v>866</v>
      </c>
      <c r="M8" s="200">
        <v>3</v>
      </c>
      <c r="N8" s="201" t="s">
        <v>234</v>
      </c>
      <c r="O8" s="200" t="s">
        <v>235</v>
      </c>
      <c r="P8" s="202">
        <v>45671</v>
      </c>
      <c r="Q8" s="237">
        <f t="shared" si="0"/>
        <v>4</v>
      </c>
      <c r="R8" s="3"/>
    </row>
    <row r="9" spans="1:18" ht="16.5" customHeight="1">
      <c r="A9" s="115">
        <v>5</v>
      </c>
      <c r="B9" s="107" t="s">
        <v>798</v>
      </c>
      <c r="C9" s="105">
        <v>2</v>
      </c>
      <c r="D9" s="107" t="s">
        <v>799</v>
      </c>
      <c r="E9" s="107" t="s">
        <v>642</v>
      </c>
      <c r="F9" s="172">
        <v>55934</v>
      </c>
      <c r="G9" s="113">
        <f t="shared" si="1"/>
        <v>19</v>
      </c>
      <c r="H9" s="113">
        <f t="shared" si="2"/>
        <v>39</v>
      </c>
      <c r="I9" s="1"/>
      <c r="J9" s="2"/>
      <c r="K9" s="1"/>
      <c r="L9" s="197" t="s">
        <v>871</v>
      </c>
      <c r="M9" s="200">
        <v>2</v>
      </c>
      <c r="N9" s="201" t="s">
        <v>872</v>
      </c>
      <c r="O9" s="200" t="s">
        <v>260</v>
      </c>
      <c r="P9" s="202">
        <v>45815</v>
      </c>
      <c r="Q9" s="237">
        <f t="shared" si="0"/>
        <v>5</v>
      </c>
      <c r="R9" s="3"/>
    </row>
    <row r="10" spans="1:18" ht="16.5" customHeight="1">
      <c r="A10" s="83">
        <v>6</v>
      </c>
      <c r="B10" s="107" t="s">
        <v>800</v>
      </c>
      <c r="C10" s="105">
        <v>1</v>
      </c>
      <c r="D10" s="107" t="s">
        <v>801</v>
      </c>
      <c r="E10" s="107" t="s">
        <v>630</v>
      </c>
      <c r="F10" s="172">
        <v>55390</v>
      </c>
      <c r="G10" s="113">
        <f t="shared" si="1"/>
        <v>16</v>
      </c>
      <c r="H10" s="113">
        <f t="shared" si="2"/>
        <v>36</v>
      </c>
      <c r="I10" s="3"/>
      <c r="J10" s="3"/>
      <c r="K10" s="3"/>
      <c r="L10" s="197" t="s">
        <v>873</v>
      </c>
      <c r="M10" s="200">
        <v>1</v>
      </c>
      <c r="N10" s="201" t="s">
        <v>874</v>
      </c>
      <c r="O10" s="200" t="s">
        <v>737</v>
      </c>
      <c r="P10" s="202">
        <v>50008</v>
      </c>
      <c r="Q10" s="237">
        <f t="shared" si="0"/>
        <v>6</v>
      </c>
      <c r="R10" s="3"/>
    </row>
    <row r="11" spans="1:18" ht="16.5" customHeight="1">
      <c r="A11" s="115">
        <v>7</v>
      </c>
      <c r="B11" s="107" t="s">
        <v>802</v>
      </c>
      <c r="C11" s="105">
        <v>1</v>
      </c>
      <c r="D11" s="107" t="s">
        <v>803</v>
      </c>
      <c r="E11" s="107" t="s">
        <v>630</v>
      </c>
      <c r="F11" s="172">
        <v>55930</v>
      </c>
      <c r="G11" s="113">
        <f t="shared" si="1"/>
        <v>18</v>
      </c>
      <c r="H11" s="113">
        <f t="shared" si="2"/>
        <v>38</v>
      </c>
      <c r="I11" s="3"/>
      <c r="J11" s="3"/>
      <c r="K11" s="3"/>
      <c r="L11" s="200" t="s">
        <v>861</v>
      </c>
      <c r="M11" s="201"/>
      <c r="N11" s="200" t="s">
        <v>862</v>
      </c>
      <c r="O11" s="200" t="s">
        <v>863</v>
      </c>
      <c r="P11" s="202">
        <v>50033</v>
      </c>
      <c r="Q11" s="237">
        <f t="shared" si="0"/>
        <v>7</v>
      </c>
      <c r="R11" s="3"/>
    </row>
    <row r="12" spans="1:18" ht="16.5" customHeight="1">
      <c r="A12" s="83">
        <v>8</v>
      </c>
      <c r="B12" s="107" t="s">
        <v>804</v>
      </c>
      <c r="C12" s="105">
        <v>1</v>
      </c>
      <c r="D12" s="107" t="s">
        <v>805</v>
      </c>
      <c r="E12" s="107" t="s">
        <v>271</v>
      </c>
      <c r="F12" s="172">
        <v>55149</v>
      </c>
      <c r="G12" s="113">
        <f t="shared" si="1"/>
        <v>15</v>
      </c>
      <c r="H12" s="113">
        <f t="shared" si="2"/>
        <v>35</v>
      </c>
      <c r="I12" s="3"/>
      <c r="J12" s="3"/>
      <c r="K12" s="3"/>
      <c r="L12" s="200" t="s">
        <v>843</v>
      </c>
      <c r="M12" s="201">
        <v>2</v>
      </c>
      <c r="N12" s="200" t="s">
        <v>481</v>
      </c>
      <c r="O12" s="200" t="s">
        <v>740</v>
      </c>
      <c r="P12" s="202">
        <v>50121</v>
      </c>
      <c r="Q12" s="237">
        <f t="shared" si="0"/>
        <v>8</v>
      </c>
      <c r="R12" s="3"/>
    </row>
    <row r="13" spans="1:18" ht="16.5" customHeight="1">
      <c r="A13" s="83">
        <v>9</v>
      </c>
      <c r="B13" s="107" t="s">
        <v>806</v>
      </c>
      <c r="C13" s="105">
        <v>1</v>
      </c>
      <c r="D13" s="107" t="s">
        <v>807</v>
      </c>
      <c r="E13" s="107" t="s">
        <v>729</v>
      </c>
      <c r="F13" s="172">
        <v>54333</v>
      </c>
      <c r="G13" s="113">
        <f t="shared" si="1"/>
        <v>13</v>
      </c>
      <c r="H13" s="113">
        <f t="shared" si="2"/>
        <v>33</v>
      </c>
      <c r="I13" s="3"/>
      <c r="J13" s="3"/>
      <c r="K13" s="3"/>
      <c r="L13" s="197" t="s">
        <v>867</v>
      </c>
      <c r="M13" s="242">
        <v>1</v>
      </c>
      <c r="N13" s="242" t="s">
        <v>868</v>
      </c>
      <c r="O13" s="243" t="s">
        <v>260</v>
      </c>
      <c r="P13" s="202">
        <v>50411</v>
      </c>
      <c r="Q13" s="237">
        <f t="shared" si="0"/>
        <v>9</v>
      </c>
      <c r="R13" s="3"/>
    </row>
    <row r="14" spans="1:18" ht="16.5" customHeight="1">
      <c r="A14" s="115">
        <v>10</v>
      </c>
      <c r="B14" s="107" t="s">
        <v>808</v>
      </c>
      <c r="C14" s="105">
        <v>2</v>
      </c>
      <c r="D14" s="107" t="s">
        <v>809</v>
      </c>
      <c r="E14" s="107" t="s">
        <v>271</v>
      </c>
      <c r="F14" s="172">
        <v>55421</v>
      </c>
      <c r="G14" s="113">
        <f t="shared" si="1"/>
        <v>17</v>
      </c>
      <c r="H14" s="113">
        <f t="shared" si="2"/>
        <v>37</v>
      </c>
      <c r="I14" s="3"/>
      <c r="J14" s="3"/>
      <c r="K14" s="3"/>
      <c r="L14" s="200" t="s">
        <v>856</v>
      </c>
      <c r="M14" s="201">
        <v>2</v>
      </c>
      <c r="N14" s="200" t="s">
        <v>857</v>
      </c>
      <c r="O14" s="200" t="s">
        <v>630</v>
      </c>
      <c r="P14" s="202">
        <v>50668</v>
      </c>
      <c r="Q14" s="237">
        <f t="shared" si="0"/>
        <v>10</v>
      </c>
      <c r="R14" s="3"/>
    </row>
    <row r="15" spans="1:18" ht="16.5" customHeight="1">
      <c r="A15" s="115">
        <v>11</v>
      </c>
      <c r="B15" s="107" t="s">
        <v>810</v>
      </c>
      <c r="C15" s="105">
        <v>1</v>
      </c>
      <c r="D15" s="107" t="s">
        <v>811</v>
      </c>
      <c r="E15" s="107" t="s">
        <v>262</v>
      </c>
      <c r="F15" s="120" t="s">
        <v>130</v>
      </c>
      <c r="G15" s="142" t="s">
        <v>149</v>
      </c>
      <c r="H15" s="142" t="s">
        <v>149</v>
      </c>
      <c r="I15" s="3"/>
      <c r="J15" s="3"/>
      <c r="K15" s="3"/>
      <c r="L15" s="200" t="s">
        <v>848</v>
      </c>
      <c r="M15" s="201">
        <v>1</v>
      </c>
      <c r="N15" s="200" t="s">
        <v>849</v>
      </c>
      <c r="O15" s="200" t="s">
        <v>260</v>
      </c>
      <c r="P15" s="202">
        <v>50698</v>
      </c>
      <c r="Q15" s="237">
        <f t="shared" si="0"/>
        <v>11</v>
      </c>
      <c r="R15" s="3"/>
    </row>
    <row r="16" spans="1:18" ht="16.5" customHeight="1">
      <c r="A16" s="115">
        <v>12</v>
      </c>
      <c r="B16" s="107" t="s">
        <v>812</v>
      </c>
      <c r="C16" s="105">
        <v>2</v>
      </c>
      <c r="D16" s="107" t="s">
        <v>813</v>
      </c>
      <c r="E16" s="107" t="s">
        <v>659</v>
      </c>
      <c r="F16" s="172">
        <v>53843</v>
      </c>
      <c r="G16" s="113">
        <f t="shared" si="1"/>
        <v>10</v>
      </c>
      <c r="H16" s="113">
        <f t="shared" si="2"/>
        <v>30</v>
      </c>
      <c r="I16" s="3"/>
      <c r="J16" s="3"/>
      <c r="K16" s="3"/>
      <c r="L16" s="200" t="s">
        <v>844</v>
      </c>
      <c r="M16" s="201">
        <v>2</v>
      </c>
      <c r="N16" s="200" t="s">
        <v>845</v>
      </c>
      <c r="O16" s="200" t="s">
        <v>630</v>
      </c>
      <c r="P16" s="202">
        <v>50744</v>
      </c>
      <c r="Q16" s="237">
        <f t="shared" si="0"/>
        <v>12</v>
      </c>
      <c r="R16" s="3"/>
    </row>
    <row r="17" spans="1:18" ht="16.5" customHeight="1">
      <c r="A17" s="83">
        <v>13</v>
      </c>
      <c r="B17" s="107" t="s">
        <v>814</v>
      </c>
      <c r="C17" s="105">
        <v>1</v>
      </c>
      <c r="D17" s="107" t="s">
        <v>815</v>
      </c>
      <c r="E17" s="107" t="s">
        <v>642</v>
      </c>
      <c r="F17" s="120" t="s">
        <v>130</v>
      </c>
      <c r="G17" s="142" t="s">
        <v>149</v>
      </c>
      <c r="H17" s="142" t="s">
        <v>149</v>
      </c>
      <c r="I17" s="3"/>
      <c r="J17" s="3"/>
      <c r="K17" s="3"/>
      <c r="L17" s="200" t="s">
        <v>846</v>
      </c>
      <c r="M17" s="201">
        <v>2</v>
      </c>
      <c r="N17" s="200" t="s">
        <v>847</v>
      </c>
      <c r="O17" s="200" t="s">
        <v>642</v>
      </c>
      <c r="P17" s="202">
        <v>50754</v>
      </c>
      <c r="Q17" s="237">
        <f t="shared" si="0"/>
        <v>13</v>
      </c>
      <c r="R17" s="3"/>
    </row>
    <row r="18" spans="1:18" ht="16.5" customHeight="1">
      <c r="A18" s="115">
        <v>14</v>
      </c>
      <c r="B18" s="107" t="s">
        <v>816</v>
      </c>
      <c r="C18" s="105">
        <v>3</v>
      </c>
      <c r="D18" s="107" t="s">
        <v>817</v>
      </c>
      <c r="E18" s="107" t="s">
        <v>642</v>
      </c>
      <c r="F18" s="172">
        <v>53623</v>
      </c>
      <c r="G18" s="113">
        <f t="shared" si="1"/>
        <v>8</v>
      </c>
      <c r="H18" s="113">
        <f t="shared" si="2"/>
        <v>28</v>
      </c>
      <c r="I18" s="3"/>
      <c r="J18" s="3"/>
      <c r="K18" s="3"/>
      <c r="L18" s="200" t="s">
        <v>852</v>
      </c>
      <c r="M18" s="201">
        <v>1</v>
      </c>
      <c r="N18" s="200" t="s">
        <v>853</v>
      </c>
      <c r="O18" s="200" t="s">
        <v>737</v>
      </c>
      <c r="P18" s="202">
        <v>50767</v>
      </c>
      <c r="Q18" s="237">
        <f t="shared" si="0"/>
        <v>14</v>
      </c>
      <c r="R18" s="3"/>
    </row>
    <row r="19" spans="1:18" ht="16.5" customHeight="1">
      <c r="A19" s="115">
        <v>15</v>
      </c>
      <c r="B19" s="107" t="s">
        <v>818</v>
      </c>
      <c r="C19" s="105">
        <v>2</v>
      </c>
      <c r="D19" s="107" t="s">
        <v>819</v>
      </c>
      <c r="E19" s="107" t="s">
        <v>642</v>
      </c>
      <c r="F19" s="172">
        <v>54113</v>
      </c>
      <c r="G19" s="113">
        <f t="shared" si="1"/>
        <v>11</v>
      </c>
      <c r="H19" s="113">
        <f t="shared" si="2"/>
        <v>31</v>
      </c>
      <c r="I19" s="3"/>
      <c r="J19" s="3"/>
      <c r="K19" s="3"/>
      <c r="L19" s="200" t="s">
        <v>864</v>
      </c>
      <c r="M19" s="201">
        <v>1</v>
      </c>
      <c r="N19" s="200" t="s">
        <v>865</v>
      </c>
      <c r="O19" s="200" t="s">
        <v>740</v>
      </c>
      <c r="P19" s="202">
        <v>50812</v>
      </c>
      <c r="Q19" s="237">
        <f t="shared" si="0"/>
        <v>15</v>
      </c>
      <c r="R19" s="3"/>
    </row>
    <row r="20" spans="1:18" ht="16.5" customHeight="1">
      <c r="A20" s="115">
        <v>16</v>
      </c>
      <c r="B20" s="107" t="s">
        <v>820</v>
      </c>
      <c r="C20" s="105">
        <v>2</v>
      </c>
      <c r="D20" s="107" t="s">
        <v>821</v>
      </c>
      <c r="E20" s="107" t="s">
        <v>642</v>
      </c>
      <c r="F20" s="172">
        <v>54745</v>
      </c>
      <c r="G20" s="113">
        <f t="shared" si="1"/>
        <v>14</v>
      </c>
      <c r="H20" s="113">
        <f t="shared" si="2"/>
        <v>34</v>
      </c>
      <c r="I20" s="3"/>
      <c r="J20" s="3"/>
      <c r="K20" s="3"/>
      <c r="L20" s="200" t="s">
        <v>840</v>
      </c>
      <c r="M20" s="201"/>
      <c r="N20" s="200" t="s">
        <v>789</v>
      </c>
      <c r="O20" s="200" t="s">
        <v>490</v>
      </c>
      <c r="P20" s="202">
        <v>51188</v>
      </c>
      <c r="Q20" s="237">
        <f t="shared" si="0"/>
        <v>16</v>
      </c>
      <c r="R20" s="3"/>
    </row>
    <row r="21" spans="1:18" ht="16.5" customHeight="1">
      <c r="A21" s="115">
        <v>17</v>
      </c>
      <c r="B21" s="107" t="s">
        <v>822</v>
      </c>
      <c r="C21" s="105">
        <v>2</v>
      </c>
      <c r="D21" s="107" t="s">
        <v>823</v>
      </c>
      <c r="E21" s="107" t="s">
        <v>271</v>
      </c>
      <c r="F21" s="172">
        <v>53773</v>
      </c>
      <c r="G21" s="113">
        <f t="shared" si="1"/>
        <v>9</v>
      </c>
      <c r="H21" s="113">
        <f t="shared" si="2"/>
        <v>29</v>
      </c>
      <c r="I21" s="3"/>
      <c r="J21" s="3"/>
      <c r="K21" s="3"/>
      <c r="L21" s="200" t="s">
        <v>841</v>
      </c>
      <c r="M21" s="201">
        <v>2</v>
      </c>
      <c r="N21" s="200" t="s">
        <v>842</v>
      </c>
      <c r="O21" s="200" t="s">
        <v>630</v>
      </c>
      <c r="P21" s="202">
        <v>51334</v>
      </c>
      <c r="Q21" s="237">
        <f t="shared" si="0"/>
        <v>17</v>
      </c>
      <c r="R21" s="3"/>
    </row>
    <row r="22" spans="1:18" ht="16.5" customHeight="1">
      <c r="A22" s="115">
        <v>18</v>
      </c>
      <c r="B22" s="107" t="s">
        <v>824</v>
      </c>
      <c r="C22" s="136">
        <v>1</v>
      </c>
      <c r="D22" s="107" t="s">
        <v>825</v>
      </c>
      <c r="E22" s="107" t="s">
        <v>262</v>
      </c>
      <c r="F22" s="172">
        <v>53187</v>
      </c>
      <c r="G22" s="113">
        <f t="shared" si="1"/>
        <v>3</v>
      </c>
      <c r="H22" s="113">
        <f t="shared" si="2"/>
        <v>23</v>
      </c>
      <c r="I22" s="3"/>
      <c r="J22" s="3"/>
      <c r="K22" s="3"/>
      <c r="L22" s="200" t="s">
        <v>828</v>
      </c>
      <c r="M22" s="239">
        <v>2</v>
      </c>
      <c r="N22" s="200" t="s">
        <v>482</v>
      </c>
      <c r="O22" s="200" t="s">
        <v>729</v>
      </c>
      <c r="P22" s="202">
        <v>51718</v>
      </c>
      <c r="Q22" s="237">
        <f t="shared" si="0"/>
        <v>18</v>
      </c>
      <c r="R22" s="3"/>
    </row>
    <row r="23" spans="1:18" ht="16.5" customHeight="1">
      <c r="A23" s="115">
        <v>19</v>
      </c>
      <c r="B23" s="107" t="s">
        <v>826</v>
      </c>
      <c r="C23" s="136">
        <v>2</v>
      </c>
      <c r="D23" s="107" t="s">
        <v>827</v>
      </c>
      <c r="E23" s="107" t="s">
        <v>630</v>
      </c>
      <c r="F23" s="172">
        <v>53374</v>
      </c>
      <c r="G23" s="113">
        <f t="shared" si="1"/>
        <v>6</v>
      </c>
      <c r="H23" s="113">
        <f t="shared" si="2"/>
        <v>26</v>
      </c>
      <c r="I23" s="3"/>
      <c r="J23" s="3"/>
      <c r="K23" s="3"/>
      <c r="L23" s="200" t="s">
        <v>860</v>
      </c>
      <c r="M23" s="201">
        <v>2</v>
      </c>
      <c r="N23" s="200" t="s">
        <v>480</v>
      </c>
      <c r="O23" s="200" t="s">
        <v>740</v>
      </c>
      <c r="P23" s="202">
        <v>51718</v>
      </c>
      <c r="Q23" s="237">
        <f t="shared" si="0"/>
        <v>18</v>
      </c>
      <c r="R23" s="3"/>
    </row>
    <row r="24" spans="1:18" ht="16.5" customHeight="1">
      <c r="A24" s="115">
        <v>20</v>
      </c>
      <c r="B24" s="107" t="s">
        <v>828</v>
      </c>
      <c r="C24" s="136">
        <v>2</v>
      </c>
      <c r="D24" s="107" t="s">
        <v>482</v>
      </c>
      <c r="E24" s="107" t="s">
        <v>729</v>
      </c>
      <c r="F24" s="172">
        <v>51718</v>
      </c>
      <c r="G24" s="113">
        <f t="shared" si="1"/>
        <v>1</v>
      </c>
      <c r="H24" s="113">
        <f t="shared" si="2"/>
        <v>18</v>
      </c>
      <c r="I24" s="3"/>
      <c r="J24" s="3"/>
      <c r="K24" s="3"/>
      <c r="L24" s="200" t="s">
        <v>837</v>
      </c>
      <c r="M24" s="205">
        <v>2</v>
      </c>
      <c r="N24" s="200" t="s">
        <v>487</v>
      </c>
      <c r="O24" s="200" t="s">
        <v>740</v>
      </c>
      <c r="P24" s="202">
        <v>51966</v>
      </c>
      <c r="Q24" s="237">
        <f t="shared" si="0"/>
        <v>20</v>
      </c>
      <c r="R24" s="3"/>
    </row>
    <row r="25" spans="1:18" ht="16.5" customHeight="1">
      <c r="A25" s="115">
        <v>21</v>
      </c>
      <c r="B25" s="107" t="s">
        <v>829</v>
      </c>
      <c r="C25" s="136">
        <v>1</v>
      </c>
      <c r="D25" s="107" t="s">
        <v>830</v>
      </c>
      <c r="E25" s="107" t="s">
        <v>734</v>
      </c>
      <c r="F25" s="172">
        <v>53244</v>
      </c>
      <c r="G25" s="113">
        <f t="shared" si="1"/>
        <v>5</v>
      </c>
      <c r="H25" s="113">
        <f t="shared" si="2"/>
        <v>25</v>
      </c>
      <c r="I25" s="3"/>
      <c r="J25" s="3"/>
      <c r="K25" s="3"/>
      <c r="L25" s="200" t="s">
        <v>854</v>
      </c>
      <c r="M25" s="201">
        <v>2</v>
      </c>
      <c r="N25" s="200" t="s">
        <v>855</v>
      </c>
      <c r="O25" s="200" t="s">
        <v>642</v>
      </c>
      <c r="P25" s="202">
        <v>52281</v>
      </c>
      <c r="Q25" s="237">
        <f t="shared" si="0"/>
        <v>21</v>
      </c>
      <c r="R25" s="3"/>
    </row>
    <row r="26" spans="1:18" ht="16.5" customHeight="1">
      <c r="A26" s="115">
        <v>22</v>
      </c>
      <c r="B26" s="107" t="s">
        <v>831</v>
      </c>
      <c r="C26" s="136">
        <v>3</v>
      </c>
      <c r="D26" s="107" t="s">
        <v>832</v>
      </c>
      <c r="E26" s="107" t="s">
        <v>271</v>
      </c>
      <c r="F26" s="172">
        <v>53428</v>
      </c>
      <c r="G26" s="113">
        <f t="shared" si="1"/>
        <v>7</v>
      </c>
      <c r="H26" s="113">
        <f t="shared" si="2"/>
        <v>27</v>
      </c>
      <c r="I26" s="3"/>
      <c r="J26" s="3"/>
      <c r="K26" s="3"/>
      <c r="L26" s="200" t="s">
        <v>833</v>
      </c>
      <c r="M26" s="239">
        <v>2</v>
      </c>
      <c r="N26" s="200" t="s">
        <v>834</v>
      </c>
      <c r="O26" s="200" t="s">
        <v>271</v>
      </c>
      <c r="P26" s="202">
        <v>52491</v>
      </c>
      <c r="Q26" s="237">
        <f t="shared" si="0"/>
        <v>22</v>
      </c>
      <c r="R26" s="3"/>
    </row>
    <row r="27" spans="1:18" ht="16.5" customHeight="1">
      <c r="A27" s="115">
        <v>23</v>
      </c>
      <c r="B27" s="107" t="s">
        <v>833</v>
      </c>
      <c r="C27" s="136">
        <v>2</v>
      </c>
      <c r="D27" s="107" t="s">
        <v>834</v>
      </c>
      <c r="E27" s="107" t="s">
        <v>271</v>
      </c>
      <c r="F27" s="172">
        <v>52491</v>
      </c>
      <c r="G27" s="113">
        <f t="shared" si="1"/>
        <v>2</v>
      </c>
      <c r="H27" s="113">
        <f t="shared" si="2"/>
        <v>22</v>
      </c>
      <c r="I27" s="3"/>
      <c r="J27" s="3"/>
      <c r="K27" s="3"/>
      <c r="L27" s="200" t="s">
        <v>824</v>
      </c>
      <c r="M27" s="239">
        <v>1</v>
      </c>
      <c r="N27" s="200" t="s">
        <v>825</v>
      </c>
      <c r="O27" s="200" t="s">
        <v>262</v>
      </c>
      <c r="P27" s="202">
        <v>53187</v>
      </c>
      <c r="Q27" s="237">
        <f t="shared" si="0"/>
        <v>23</v>
      </c>
      <c r="R27" s="3"/>
    </row>
    <row r="28" spans="1:18" ht="16.5" customHeight="1">
      <c r="A28" s="115">
        <v>24</v>
      </c>
      <c r="B28" s="107" t="s">
        <v>835</v>
      </c>
      <c r="C28" s="136">
        <v>2</v>
      </c>
      <c r="D28" s="107" t="s">
        <v>836</v>
      </c>
      <c r="E28" s="107" t="s">
        <v>737</v>
      </c>
      <c r="F28" s="172">
        <v>53241</v>
      </c>
      <c r="G28" s="113">
        <f t="shared" si="1"/>
        <v>4</v>
      </c>
      <c r="H28" s="113">
        <f t="shared" si="2"/>
        <v>24</v>
      </c>
      <c r="I28" s="3"/>
      <c r="J28" s="3"/>
      <c r="K28" s="3"/>
      <c r="L28" s="200" t="s">
        <v>835</v>
      </c>
      <c r="M28" s="239">
        <v>2</v>
      </c>
      <c r="N28" s="200" t="s">
        <v>836</v>
      </c>
      <c r="O28" s="200" t="s">
        <v>737</v>
      </c>
      <c r="P28" s="202">
        <v>53241</v>
      </c>
      <c r="Q28" s="237">
        <f t="shared" si="0"/>
        <v>24</v>
      </c>
      <c r="R28" s="3"/>
    </row>
    <row r="29" spans="1:18" ht="16.5" customHeight="1">
      <c r="A29" s="115">
        <v>25</v>
      </c>
      <c r="B29" s="107" t="s">
        <v>170</v>
      </c>
      <c r="C29" s="136"/>
      <c r="D29" s="107" t="s">
        <v>171</v>
      </c>
      <c r="E29" s="107" t="s">
        <v>729</v>
      </c>
      <c r="F29" s="176">
        <v>63923</v>
      </c>
      <c r="G29" s="113">
        <f t="shared" si="1"/>
        <v>22</v>
      </c>
      <c r="H29" s="88">
        <f t="shared" si="2"/>
        <v>42</v>
      </c>
      <c r="I29" s="3"/>
      <c r="J29" s="3"/>
      <c r="K29" s="3"/>
      <c r="L29" s="200" t="s">
        <v>829</v>
      </c>
      <c r="M29" s="239">
        <v>1</v>
      </c>
      <c r="N29" s="200" t="s">
        <v>830</v>
      </c>
      <c r="O29" s="200" t="s">
        <v>734</v>
      </c>
      <c r="P29" s="202">
        <v>53244</v>
      </c>
      <c r="Q29" s="237">
        <f t="shared" si="0"/>
        <v>25</v>
      </c>
      <c r="R29" s="3"/>
    </row>
    <row r="30" spans="1:18" ht="18" customHeight="1">
      <c r="A30" s="7" t="s">
        <v>302</v>
      </c>
      <c r="B30" s="7"/>
      <c r="C30" s="13"/>
      <c r="D30" s="10"/>
      <c r="E30" s="13"/>
      <c r="F30" s="13"/>
      <c r="G30" s="13"/>
      <c r="H30" s="5" t="str">
        <f>IF(ISBLANK(F30),"  ",RANK(F30,$F$5:$F$47,1))</f>
        <v>  </v>
      </c>
      <c r="I30" s="3"/>
      <c r="J30" s="3"/>
      <c r="K30" s="3"/>
      <c r="L30" s="200" t="s">
        <v>826</v>
      </c>
      <c r="M30" s="239">
        <v>2</v>
      </c>
      <c r="N30" s="200" t="s">
        <v>827</v>
      </c>
      <c r="O30" s="200" t="s">
        <v>630</v>
      </c>
      <c r="P30" s="202">
        <v>53374</v>
      </c>
      <c r="Q30" s="237">
        <f t="shared" si="0"/>
        <v>26</v>
      </c>
      <c r="R30" s="3"/>
    </row>
    <row r="31" spans="1:18" ht="15" customHeight="1">
      <c r="A31" s="115" t="s">
        <v>287</v>
      </c>
      <c r="B31" s="112" t="s">
        <v>285</v>
      </c>
      <c r="C31" s="107" t="s">
        <v>210</v>
      </c>
      <c r="D31" s="105" t="s">
        <v>290</v>
      </c>
      <c r="E31" s="107" t="s">
        <v>286</v>
      </c>
      <c r="F31" s="107" t="s">
        <v>303</v>
      </c>
      <c r="G31" s="107" t="s">
        <v>304</v>
      </c>
      <c r="H31" s="78" t="s">
        <v>319</v>
      </c>
      <c r="I31" s="3"/>
      <c r="J31" s="3"/>
      <c r="K31" s="3"/>
      <c r="L31" s="200" t="s">
        <v>831</v>
      </c>
      <c r="M31" s="239">
        <v>3</v>
      </c>
      <c r="N31" s="200" t="s">
        <v>832</v>
      </c>
      <c r="O31" s="200" t="s">
        <v>271</v>
      </c>
      <c r="P31" s="202">
        <v>53428</v>
      </c>
      <c r="Q31" s="237">
        <f t="shared" si="0"/>
        <v>27</v>
      </c>
      <c r="R31" s="3"/>
    </row>
    <row r="32" spans="1:18" ht="16.5" customHeight="1">
      <c r="A32" s="115">
        <v>1</v>
      </c>
      <c r="B32" s="107" t="s">
        <v>837</v>
      </c>
      <c r="C32" s="77">
        <v>2</v>
      </c>
      <c r="D32" s="107" t="s">
        <v>487</v>
      </c>
      <c r="E32" s="107" t="s">
        <v>740</v>
      </c>
      <c r="F32" s="172">
        <v>51966</v>
      </c>
      <c r="G32" s="113">
        <f>IF(ISBLANK(F32),"  ",RANK(F32,$F$32:$F$55,1))</f>
        <v>19</v>
      </c>
      <c r="H32" s="113">
        <f aca="true" t="shared" si="3" ref="H32:H55">IF(ISBLANK(F32),"  ",RANK(F32,$F$5:$F$55,1))</f>
        <v>20</v>
      </c>
      <c r="I32" s="3"/>
      <c r="J32" s="3"/>
      <c r="K32" s="3"/>
      <c r="L32" s="200" t="s">
        <v>816</v>
      </c>
      <c r="M32" s="201">
        <v>3</v>
      </c>
      <c r="N32" s="200" t="s">
        <v>817</v>
      </c>
      <c r="O32" s="200" t="s">
        <v>642</v>
      </c>
      <c r="P32" s="202">
        <v>53623</v>
      </c>
      <c r="Q32" s="237">
        <f t="shared" si="0"/>
        <v>28</v>
      </c>
      <c r="R32" s="3"/>
    </row>
    <row r="33" spans="1:18" ht="16.5" customHeight="1">
      <c r="A33" s="115">
        <v>2</v>
      </c>
      <c r="B33" s="107" t="s">
        <v>838</v>
      </c>
      <c r="C33" s="105">
        <v>1</v>
      </c>
      <c r="D33" s="107" t="s">
        <v>839</v>
      </c>
      <c r="E33" s="107" t="s">
        <v>740</v>
      </c>
      <c r="F33" s="120" t="s">
        <v>130</v>
      </c>
      <c r="G33" s="142" t="s">
        <v>149</v>
      </c>
      <c r="H33" s="142" t="s">
        <v>149</v>
      </c>
      <c r="I33" s="3"/>
      <c r="J33" s="3"/>
      <c r="K33" s="3"/>
      <c r="L33" s="200" t="s">
        <v>822</v>
      </c>
      <c r="M33" s="201">
        <v>2</v>
      </c>
      <c r="N33" s="200" t="s">
        <v>823</v>
      </c>
      <c r="O33" s="200" t="s">
        <v>271</v>
      </c>
      <c r="P33" s="202">
        <v>53773</v>
      </c>
      <c r="Q33" s="237">
        <f t="shared" si="0"/>
        <v>29</v>
      </c>
      <c r="R33" s="3"/>
    </row>
    <row r="34" spans="1:18" ht="16.5" customHeight="1">
      <c r="A34" s="115">
        <v>3</v>
      </c>
      <c r="B34" s="107" t="s">
        <v>840</v>
      </c>
      <c r="C34" s="105"/>
      <c r="D34" s="107" t="s">
        <v>789</v>
      </c>
      <c r="E34" s="107" t="s">
        <v>490</v>
      </c>
      <c r="F34" s="172">
        <v>51188</v>
      </c>
      <c r="G34" s="113">
        <f aca="true" t="shared" si="4" ref="G34:G55">IF(ISBLANK(F34),"  ",RANK(F34,$F$32:$F$55,1))</f>
        <v>16</v>
      </c>
      <c r="H34" s="113">
        <f t="shared" si="3"/>
        <v>16</v>
      </c>
      <c r="I34" s="3"/>
      <c r="J34" s="3"/>
      <c r="K34" s="3"/>
      <c r="L34" s="200" t="s">
        <v>812</v>
      </c>
      <c r="M34" s="201">
        <v>2</v>
      </c>
      <c r="N34" s="200" t="s">
        <v>813</v>
      </c>
      <c r="O34" s="200" t="s">
        <v>659</v>
      </c>
      <c r="P34" s="202">
        <v>53843</v>
      </c>
      <c r="Q34" s="237">
        <f t="shared" si="0"/>
        <v>30</v>
      </c>
      <c r="R34" s="3"/>
    </row>
    <row r="35" spans="1:18" ht="16.5" customHeight="1">
      <c r="A35" s="115">
        <v>4</v>
      </c>
      <c r="B35" s="107" t="s">
        <v>841</v>
      </c>
      <c r="C35" s="105">
        <v>2</v>
      </c>
      <c r="D35" s="107" t="s">
        <v>842</v>
      </c>
      <c r="E35" s="107" t="s">
        <v>630</v>
      </c>
      <c r="F35" s="172">
        <v>51334</v>
      </c>
      <c r="G35" s="113">
        <f t="shared" si="4"/>
        <v>17</v>
      </c>
      <c r="H35" s="113">
        <f t="shared" si="3"/>
        <v>17</v>
      </c>
      <c r="I35" s="3"/>
      <c r="J35" s="3"/>
      <c r="K35" s="3"/>
      <c r="L35" s="200" t="s">
        <v>818</v>
      </c>
      <c r="M35" s="201">
        <v>2</v>
      </c>
      <c r="N35" s="200" t="s">
        <v>819</v>
      </c>
      <c r="O35" s="200" t="s">
        <v>642</v>
      </c>
      <c r="P35" s="202">
        <v>54113</v>
      </c>
      <c r="Q35" s="237">
        <f t="shared" si="0"/>
        <v>31</v>
      </c>
      <c r="R35" s="3"/>
    </row>
    <row r="36" spans="1:18" ht="16.5" customHeight="1">
      <c r="A36" s="115">
        <v>5</v>
      </c>
      <c r="B36" s="107" t="s">
        <v>843</v>
      </c>
      <c r="C36" s="105">
        <v>2</v>
      </c>
      <c r="D36" s="107" t="s">
        <v>481</v>
      </c>
      <c r="E36" s="107" t="s">
        <v>740</v>
      </c>
      <c r="F36" s="172">
        <v>50121</v>
      </c>
      <c r="G36" s="113">
        <f t="shared" si="4"/>
        <v>8</v>
      </c>
      <c r="H36" s="113">
        <f t="shared" si="3"/>
        <v>8</v>
      </c>
      <c r="I36" s="3"/>
      <c r="J36" s="3"/>
      <c r="K36" s="3"/>
      <c r="L36" s="200" t="s">
        <v>794</v>
      </c>
      <c r="M36" s="201">
        <v>1</v>
      </c>
      <c r="N36" s="200" t="s">
        <v>795</v>
      </c>
      <c r="O36" s="200" t="s">
        <v>642</v>
      </c>
      <c r="P36" s="202">
        <v>54269</v>
      </c>
      <c r="Q36" s="237">
        <f t="shared" si="0"/>
        <v>32</v>
      </c>
      <c r="R36" s="3"/>
    </row>
    <row r="37" spans="1:18" ht="16.5" customHeight="1">
      <c r="A37" s="115">
        <v>6</v>
      </c>
      <c r="B37" s="107" t="s">
        <v>844</v>
      </c>
      <c r="C37" s="105">
        <v>2</v>
      </c>
      <c r="D37" s="107" t="s">
        <v>845</v>
      </c>
      <c r="E37" s="107" t="s">
        <v>630</v>
      </c>
      <c r="F37" s="172">
        <v>50744</v>
      </c>
      <c r="G37" s="113">
        <f t="shared" si="4"/>
        <v>12</v>
      </c>
      <c r="H37" s="113">
        <f t="shared" si="3"/>
        <v>12</v>
      </c>
      <c r="I37" s="3"/>
      <c r="J37" s="3"/>
      <c r="K37" s="3"/>
      <c r="L37" s="200" t="s">
        <v>806</v>
      </c>
      <c r="M37" s="201">
        <v>1</v>
      </c>
      <c r="N37" s="200" t="s">
        <v>807</v>
      </c>
      <c r="O37" s="200" t="s">
        <v>729</v>
      </c>
      <c r="P37" s="202">
        <v>54333</v>
      </c>
      <c r="Q37" s="237">
        <f t="shared" si="0"/>
        <v>33</v>
      </c>
      <c r="R37" s="3"/>
    </row>
    <row r="38" spans="1:18" ht="16.5" customHeight="1">
      <c r="A38" s="83">
        <v>7</v>
      </c>
      <c r="B38" s="107" t="s">
        <v>846</v>
      </c>
      <c r="C38" s="105">
        <v>2</v>
      </c>
      <c r="D38" s="107" t="s">
        <v>847</v>
      </c>
      <c r="E38" s="107" t="s">
        <v>642</v>
      </c>
      <c r="F38" s="172">
        <v>50754</v>
      </c>
      <c r="G38" s="113">
        <f t="shared" si="4"/>
        <v>13</v>
      </c>
      <c r="H38" s="113">
        <f t="shared" si="3"/>
        <v>13</v>
      </c>
      <c r="I38" s="3"/>
      <c r="J38" s="3"/>
      <c r="K38" s="3"/>
      <c r="L38" s="200" t="s">
        <v>820</v>
      </c>
      <c r="M38" s="201">
        <v>2</v>
      </c>
      <c r="N38" s="200" t="s">
        <v>821</v>
      </c>
      <c r="O38" s="200" t="s">
        <v>642</v>
      </c>
      <c r="P38" s="202">
        <v>54745</v>
      </c>
      <c r="Q38" s="237">
        <f t="shared" si="0"/>
        <v>34</v>
      </c>
      <c r="R38" s="3"/>
    </row>
    <row r="39" spans="1:18" ht="16.5" customHeight="1">
      <c r="A39" s="115">
        <v>8</v>
      </c>
      <c r="B39" s="107" t="s">
        <v>848</v>
      </c>
      <c r="C39" s="105">
        <v>1</v>
      </c>
      <c r="D39" s="107" t="s">
        <v>849</v>
      </c>
      <c r="E39" s="107" t="s">
        <v>260</v>
      </c>
      <c r="F39" s="172">
        <v>50698</v>
      </c>
      <c r="G39" s="113">
        <f t="shared" si="4"/>
        <v>11</v>
      </c>
      <c r="H39" s="113">
        <f t="shared" si="3"/>
        <v>11</v>
      </c>
      <c r="I39" s="3"/>
      <c r="J39" s="3"/>
      <c r="K39" s="3"/>
      <c r="L39" s="200" t="s">
        <v>804</v>
      </c>
      <c r="M39" s="201">
        <v>1</v>
      </c>
      <c r="N39" s="200" t="s">
        <v>805</v>
      </c>
      <c r="O39" s="200" t="s">
        <v>271</v>
      </c>
      <c r="P39" s="202">
        <v>55149</v>
      </c>
      <c r="Q39" s="237">
        <f t="shared" si="0"/>
        <v>35</v>
      </c>
      <c r="R39" s="3"/>
    </row>
    <row r="40" spans="1:18" ht="16.5" customHeight="1">
      <c r="A40" s="115">
        <v>9</v>
      </c>
      <c r="B40" s="107" t="s">
        <v>850</v>
      </c>
      <c r="C40" s="105">
        <v>2</v>
      </c>
      <c r="D40" s="107" t="s">
        <v>851</v>
      </c>
      <c r="E40" s="107" t="s">
        <v>630</v>
      </c>
      <c r="F40" s="120" t="s">
        <v>130</v>
      </c>
      <c r="G40" s="142" t="s">
        <v>149</v>
      </c>
      <c r="H40" s="142" t="s">
        <v>149</v>
      </c>
      <c r="I40" s="3"/>
      <c r="J40" s="3"/>
      <c r="K40" s="3"/>
      <c r="L40" s="200" t="s">
        <v>800</v>
      </c>
      <c r="M40" s="201">
        <v>1</v>
      </c>
      <c r="N40" s="200" t="s">
        <v>801</v>
      </c>
      <c r="O40" s="200" t="s">
        <v>630</v>
      </c>
      <c r="P40" s="202">
        <v>55390</v>
      </c>
      <c r="Q40" s="237">
        <f t="shared" si="0"/>
        <v>36</v>
      </c>
      <c r="R40" s="3"/>
    </row>
    <row r="41" spans="1:18" ht="16.5" customHeight="1">
      <c r="A41" s="115">
        <v>10</v>
      </c>
      <c r="B41" s="107" t="s">
        <v>852</v>
      </c>
      <c r="C41" s="105">
        <v>1</v>
      </c>
      <c r="D41" s="107" t="s">
        <v>853</v>
      </c>
      <c r="E41" s="107" t="s">
        <v>737</v>
      </c>
      <c r="F41" s="172">
        <v>50767</v>
      </c>
      <c r="G41" s="113">
        <f t="shared" si="4"/>
        <v>14</v>
      </c>
      <c r="H41" s="113">
        <f t="shared" si="3"/>
        <v>14</v>
      </c>
      <c r="I41" s="3"/>
      <c r="J41" s="3"/>
      <c r="K41" s="3"/>
      <c r="L41" s="200" t="s">
        <v>808</v>
      </c>
      <c r="M41" s="201">
        <v>2</v>
      </c>
      <c r="N41" s="200" t="s">
        <v>809</v>
      </c>
      <c r="O41" s="200" t="s">
        <v>271</v>
      </c>
      <c r="P41" s="202">
        <v>55421</v>
      </c>
      <c r="Q41" s="237">
        <f t="shared" si="0"/>
        <v>37</v>
      </c>
      <c r="R41" s="3"/>
    </row>
    <row r="42" spans="1:18" ht="16.5" customHeight="1">
      <c r="A42" s="115">
        <v>11</v>
      </c>
      <c r="B42" s="107" t="s">
        <v>854</v>
      </c>
      <c r="C42" s="105">
        <v>2</v>
      </c>
      <c r="D42" s="107" t="s">
        <v>855</v>
      </c>
      <c r="E42" s="107" t="s">
        <v>642</v>
      </c>
      <c r="F42" s="172">
        <v>52281</v>
      </c>
      <c r="G42" s="113">
        <f t="shared" si="4"/>
        <v>20</v>
      </c>
      <c r="H42" s="113">
        <f t="shared" si="3"/>
        <v>21</v>
      </c>
      <c r="I42" s="3"/>
      <c r="J42" s="3"/>
      <c r="K42" s="3"/>
      <c r="L42" s="200" t="s">
        <v>802</v>
      </c>
      <c r="M42" s="201">
        <v>1</v>
      </c>
      <c r="N42" s="200" t="s">
        <v>803</v>
      </c>
      <c r="O42" s="200" t="s">
        <v>630</v>
      </c>
      <c r="P42" s="202">
        <v>55930</v>
      </c>
      <c r="Q42" s="237">
        <f t="shared" si="0"/>
        <v>38</v>
      </c>
      <c r="R42" s="3"/>
    </row>
    <row r="43" spans="1:18" ht="16.5" customHeight="1">
      <c r="A43" s="115">
        <v>12</v>
      </c>
      <c r="B43" s="107" t="s">
        <v>856</v>
      </c>
      <c r="C43" s="105">
        <v>2</v>
      </c>
      <c r="D43" s="107" t="s">
        <v>857</v>
      </c>
      <c r="E43" s="107" t="s">
        <v>630</v>
      </c>
      <c r="F43" s="172">
        <v>50668</v>
      </c>
      <c r="G43" s="113">
        <f t="shared" si="4"/>
        <v>10</v>
      </c>
      <c r="H43" s="113">
        <f t="shared" si="3"/>
        <v>10</v>
      </c>
      <c r="I43" s="3"/>
      <c r="J43" s="3"/>
      <c r="K43" s="3"/>
      <c r="L43" s="200" t="s">
        <v>798</v>
      </c>
      <c r="M43" s="201">
        <v>2</v>
      </c>
      <c r="N43" s="200" t="s">
        <v>799</v>
      </c>
      <c r="O43" s="200" t="s">
        <v>642</v>
      </c>
      <c r="P43" s="202">
        <v>55934</v>
      </c>
      <c r="Q43" s="237">
        <f t="shared" si="0"/>
        <v>39</v>
      </c>
      <c r="R43" s="3"/>
    </row>
    <row r="44" spans="1:18" ht="16.5" customHeight="1">
      <c r="A44" s="115">
        <v>13</v>
      </c>
      <c r="B44" s="107" t="s">
        <v>858</v>
      </c>
      <c r="C44" s="105">
        <v>1</v>
      </c>
      <c r="D44" s="107" t="s">
        <v>859</v>
      </c>
      <c r="E44" s="107" t="s">
        <v>630</v>
      </c>
      <c r="F44" s="172">
        <v>45582</v>
      </c>
      <c r="G44" s="113">
        <f t="shared" si="4"/>
        <v>3</v>
      </c>
      <c r="H44" s="113">
        <f t="shared" si="3"/>
        <v>3</v>
      </c>
      <c r="I44" s="3"/>
      <c r="J44" s="3"/>
      <c r="K44" s="3"/>
      <c r="L44" s="200" t="s">
        <v>790</v>
      </c>
      <c r="M44" s="201">
        <v>1</v>
      </c>
      <c r="N44" s="200" t="s">
        <v>791</v>
      </c>
      <c r="O44" s="200" t="s">
        <v>271</v>
      </c>
      <c r="P44" s="202">
        <v>60919</v>
      </c>
      <c r="Q44" s="237">
        <f t="shared" si="0"/>
        <v>40</v>
      </c>
      <c r="R44" s="3"/>
    </row>
    <row r="45" spans="1:18" ht="16.5" customHeight="1">
      <c r="A45" s="115">
        <v>14</v>
      </c>
      <c r="B45" s="107" t="s">
        <v>860</v>
      </c>
      <c r="C45" s="105">
        <v>2</v>
      </c>
      <c r="D45" s="107" t="s">
        <v>480</v>
      </c>
      <c r="E45" s="107" t="s">
        <v>740</v>
      </c>
      <c r="F45" s="172">
        <v>51718</v>
      </c>
      <c r="G45" s="113">
        <f t="shared" si="4"/>
        <v>18</v>
      </c>
      <c r="H45" s="113">
        <f t="shared" si="3"/>
        <v>18</v>
      </c>
      <c r="I45" s="3"/>
      <c r="J45" s="3"/>
      <c r="K45" s="3"/>
      <c r="L45" s="200" t="s">
        <v>792</v>
      </c>
      <c r="M45" s="201">
        <v>1</v>
      </c>
      <c r="N45" s="200" t="s">
        <v>793</v>
      </c>
      <c r="O45" s="200" t="s">
        <v>271</v>
      </c>
      <c r="P45" s="202">
        <v>61989</v>
      </c>
      <c r="Q45" s="237">
        <f t="shared" si="0"/>
        <v>41</v>
      </c>
      <c r="R45" s="3"/>
    </row>
    <row r="46" spans="1:18" ht="16.5" customHeight="1">
      <c r="A46" s="83">
        <v>15</v>
      </c>
      <c r="B46" s="107" t="s">
        <v>861</v>
      </c>
      <c r="C46" s="105"/>
      <c r="D46" s="107" t="s">
        <v>862</v>
      </c>
      <c r="E46" s="107" t="s">
        <v>863</v>
      </c>
      <c r="F46" s="172">
        <v>50033</v>
      </c>
      <c r="G46" s="113">
        <f t="shared" si="4"/>
        <v>7</v>
      </c>
      <c r="H46" s="113">
        <f t="shared" si="3"/>
        <v>7</v>
      </c>
      <c r="I46" s="3"/>
      <c r="J46" s="3"/>
      <c r="K46" s="3"/>
      <c r="L46" s="200" t="s">
        <v>170</v>
      </c>
      <c r="M46" s="239"/>
      <c r="N46" s="200" t="s">
        <v>171</v>
      </c>
      <c r="O46" s="200" t="s">
        <v>729</v>
      </c>
      <c r="P46" s="202">
        <v>63923</v>
      </c>
      <c r="Q46" s="237">
        <f t="shared" si="0"/>
        <v>42</v>
      </c>
      <c r="R46" s="3"/>
    </row>
    <row r="47" spans="1:18" ht="16.5" customHeight="1">
      <c r="A47" s="115">
        <v>16</v>
      </c>
      <c r="B47" s="107" t="s">
        <v>864</v>
      </c>
      <c r="C47" s="105">
        <v>1</v>
      </c>
      <c r="D47" s="107" t="s">
        <v>865</v>
      </c>
      <c r="E47" s="107" t="s">
        <v>740</v>
      </c>
      <c r="F47" s="172">
        <v>50812</v>
      </c>
      <c r="G47" s="113">
        <f t="shared" si="4"/>
        <v>15</v>
      </c>
      <c r="H47" s="113">
        <f t="shared" si="3"/>
        <v>15</v>
      </c>
      <c r="I47" s="3"/>
      <c r="J47" s="3"/>
      <c r="K47" s="3"/>
      <c r="L47" s="200" t="s">
        <v>796</v>
      </c>
      <c r="M47" s="201">
        <v>2</v>
      </c>
      <c r="N47" s="200" t="s">
        <v>797</v>
      </c>
      <c r="O47" s="200" t="s">
        <v>271</v>
      </c>
      <c r="P47" s="200" t="s">
        <v>130</v>
      </c>
      <c r="Q47" s="238" t="s">
        <v>143</v>
      </c>
      <c r="R47" s="3"/>
    </row>
    <row r="48" spans="1:18" ht="16.5" customHeight="1">
      <c r="A48" s="115">
        <v>17</v>
      </c>
      <c r="B48" s="115" t="s">
        <v>249</v>
      </c>
      <c r="C48" s="85">
        <v>3</v>
      </c>
      <c r="D48" s="85" t="s">
        <v>250</v>
      </c>
      <c r="E48" s="109" t="s">
        <v>740</v>
      </c>
      <c r="F48" s="120" t="s">
        <v>130</v>
      </c>
      <c r="G48" s="142" t="s">
        <v>149</v>
      </c>
      <c r="H48" s="142" t="s">
        <v>149</v>
      </c>
      <c r="I48" s="3"/>
      <c r="J48" s="3"/>
      <c r="K48" s="3"/>
      <c r="L48" s="200" t="s">
        <v>810</v>
      </c>
      <c r="M48" s="201">
        <v>1</v>
      </c>
      <c r="N48" s="200" t="s">
        <v>811</v>
      </c>
      <c r="O48" s="200" t="s">
        <v>262</v>
      </c>
      <c r="P48" s="200" t="s">
        <v>130</v>
      </c>
      <c r="Q48" s="238" t="s">
        <v>143</v>
      </c>
      <c r="R48" s="3"/>
    </row>
    <row r="49" spans="1:18" ht="16.5" customHeight="1">
      <c r="A49" s="115">
        <v>18</v>
      </c>
      <c r="B49" s="115" t="s">
        <v>866</v>
      </c>
      <c r="C49" s="107">
        <v>3</v>
      </c>
      <c r="D49" s="105" t="s">
        <v>234</v>
      </c>
      <c r="E49" s="107" t="s">
        <v>235</v>
      </c>
      <c r="F49" s="172">
        <v>45671</v>
      </c>
      <c r="G49" s="113">
        <f t="shared" si="4"/>
        <v>4</v>
      </c>
      <c r="H49" s="113">
        <f t="shared" si="3"/>
        <v>4</v>
      </c>
      <c r="I49" s="3"/>
      <c r="J49" s="3"/>
      <c r="K49" s="3"/>
      <c r="L49" s="200" t="s">
        <v>814</v>
      </c>
      <c r="M49" s="201">
        <v>1</v>
      </c>
      <c r="N49" s="200" t="s">
        <v>815</v>
      </c>
      <c r="O49" s="200" t="s">
        <v>642</v>
      </c>
      <c r="P49" s="200" t="s">
        <v>130</v>
      </c>
      <c r="Q49" s="238" t="s">
        <v>143</v>
      </c>
      <c r="R49" s="3"/>
    </row>
    <row r="50" spans="1:18" ht="16.5" customHeight="1">
      <c r="A50" s="115">
        <v>19</v>
      </c>
      <c r="B50" s="115" t="s">
        <v>867</v>
      </c>
      <c r="C50" s="110">
        <v>1</v>
      </c>
      <c r="D50" s="110" t="s">
        <v>868</v>
      </c>
      <c r="E50" s="111" t="s">
        <v>260</v>
      </c>
      <c r="F50" s="172">
        <v>50411</v>
      </c>
      <c r="G50" s="113">
        <f t="shared" si="4"/>
        <v>9</v>
      </c>
      <c r="H50" s="113">
        <f t="shared" si="3"/>
        <v>9</v>
      </c>
      <c r="I50" s="3"/>
      <c r="J50" s="3"/>
      <c r="K50" s="3"/>
      <c r="L50" s="200" t="s">
        <v>838</v>
      </c>
      <c r="M50" s="201">
        <v>1</v>
      </c>
      <c r="N50" s="200" t="s">
        <v>839</v>
      </c>
      <c r="O50" s="200" t="s">
        <v>740</v>
      </c>
      <c r="P50" s="200" t="s">
        <v>130</v>
      </c>
      <c r="Q50" s="238" t="s">
        <v>143</v>
      </c>
      <c r="R50" s="3"/>
    </row>
    <row r="51" spans="1:18" ht="16.5" customHeight="1">
      <c r="A51" s="115">
        <v>20</v>
      </c>
      <c r="B51" s="115" t="s">
        <v>869</v>
      </c>
      <c r="C51" s="107">
        <v>1</v>
      </c>
      <c r="D51" s="105" t="s">
        <v>870</v>
      </c>
      <c r="E51" s="107" t="s">
        <v>260</v>
      </c>
      <c r="F51" s="120" t="s">
        <v>130</v>
      </c>
      <c r="G51" s="142" t="s">
        <v>149</v>
      </c>
      <c r="H51" s="142" t="s">
        <v>149</v>
      </c>
      <c r="I51" s="3"/>
      <c r="J51" s="3"/>
      <c r="K51" s="3"/>
      <c r="L51" s="200" t="s">
        <v>850</v>
      </c>
      <c r="M51" s="201">
        <v>2</v>
      </c>
      <c r="N51" s="200" t="s">
        <v>851</v>
      </c>
      <c r="O51" s="200" t="s">
        <v>630</v>
      </c>
      <c r="P51" s="200" t="s">
        <v>130</v>
      </c>
      <c r="Q51" s="238" t="s">
        <v>143</v>
      </c>
      <c r="R51" s="3"/>
    </row>
    <row r="52" spans="1:18" ht="16.5" customHeight="1">
      <c r="A52" s="115">
        <v>21</v>
      </c>
      <c r="B52" s="115" t="s">
        <v>871</v>
      </c>
      <c r="C52" s="107">
        <v>2</v>
      </c>
      <c r="D52" s="105" t="s">
        <v>872</v>
      </c>
      <c r="E52" s="107" t="s">
        <v>260</v>
      </c>
      <c r="F52" s="172">
        <v>45815</v>
      </c>
      <c r="G52" s="113">
        <f t="shared" si="4"/>
        <v>5</v>
      </c>
      <c r="H52" s="113">
        <f t="shared" si="3"/>
        <v>5</v>
      </c>
      <c r="I52" s="3"/>
      <c r="J52" s="3"/>
      <c r="K52" s="3"/>
      <c r="L52" s="197" t="s">
        <v>249</v>
      </c>
      <c r="M52" s="240">
        <v>3</v>
      </c>
      <c r="N52" s="240" t="s">
        <v>250</v>
      </c>
      <c r="O52" s="241" t="s">
        <v>740</v>
      </c>
      <c r="P52" s="200" t="s">
        <v>130</v>
      </c>
      <c r="Q52" s="238" t="s">
        <v>143</v>
      </c>
      <c r="R52" s="3"/>
    </row>
    <row r="53" spans="1:18" ht="16.5" customHeight="1">
      <c r="A53" s="115">
        <v>22</v>
      </c>
      <c r="B53" s="115" t="s">
        <v>873</v>
      </c>
      <c r="C53" s="107">
        <v>1</v>
      </c>
      <c r="D53" s="105" t="s">
        <v>874</v>
      </c>
      <c r="E53" s="107" t="s">
        <v>737</v>
      </c>
      <c r="F53" s="172">
        <v>50008</v>
      </c>
      <c r="G53" s="113">
        <f t="shared" si="4"/>
        <v>6</v>
      </c>
      <c r="H53" s="113">
        <f t="shared" si="3"/>
        <v>6</v>
      </c>
      <c r="I53" s="3"/>
      <c r="J53" s="3"/>
      <c r="K53" s="3"/>
      <c r="L53" s="197" t="s">
        <v>869</v>
      </c>
      <c r="M53" s="200">
        <v>1</v>
      </c>
      <c r="N53" s="201" t="s">
        <v>870</v>
      </c>
      <c r="O53" s="200" t="s">
        <v>260</v>
      </c>
      <c r="P53" s="200" t="s">
        <v>130</v>
      </c>
      <c r="Q53" s="238" t="s">
        <v>143</v>
      </c>
      <c r="R53" s="3"/>
    </row>
    <row r="54" spans="1:18" ht="16.5" customHeight="1">
      <c r="A54" s="115">
        <v>23</v>
      </c>
      <c r="B54" s="115" t="s">
        <v>247</v>
      </c>
      <c r="C54" s="85">
        <v>3</v>
      </c>
      <c r="D54" s="85" t="s">
        <v>248</v>
      </c>
      <c r="E54" s="109" t="s">
        <v>740</v>
      </c>
      <c r="F54" s="172">
        <v>45048</v>
      </c>
      <c r="G54" s="113">
        <f t="shared" si="4"/>
        <v>2</v>
      </c>
      <c r="H54" s="113">
        <f t="shared" si="3"/>
        <v>2</v>
      </c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6.5" customHeight="1">
      <c r="A55" s="115">
        <v>24</v>
      </c>
      <c r="B55" s="115" t="s">
        <v>875</v>
      </c>
      <c r="C55" s="107">
        <v>3</v>
      </c>
      <c r="D55" s="105" t="s">
        <v>876</v>
      </c>
      <c r="E55" s="107" t="s">
        <v>877</v>
      </c>
      <c r="F55" s="172">
        <v>44320</v>
      </c>
      <c r="G55" s="113">
        <f t="shared" si="4"/>
        <v>1</v>
      </c>
      <c r="H55" s="113">
        <f t="shared" si="3"/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6.5">
      <c r="A56" s="7"/>
      <c r="B56" s="7"/>
      <c r="C56" s="13"/>
      <c r="D56" s="10"/>
      <c r="E56" s="13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6.5">
      <c r="A57" s="7"/>
      <c r="B57" s="7"/>
      <c r="C57" s="13"/>
      <c r="D57" s="10"/>
      <c r="E57" s="13"/>
      <c r="F57" s="13"/>
      <c r="G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6.5">
      <c r="A58" s="7"/>
      <c r="B58" s="7"/>
      <c r="C58" s="7"/>
      <c r="D58" s="7"/>
      <c r="E58" s="7"/>
      <c r="F58" s="7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6.5">
      <c r="A59" s="7"/>
      <c r="B59" s="7"/>
      <c r="C59" s="7"/>
      <c r="D59" s="7"/>
      <c r="E59" s="7"/>
      <c r="F59" s="7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6.5">
      <c r="A60" s="7"/>
      <c r="B60" s="7"/>
      <c r="C60" s="13"/>
      <c r="D60" s="10"/>
      <c r="E60" s="13"/>
      <c r="F60" s="13"/>
      <c r="G60" s="1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6.5">
      <c r="A61" s="7"/>
      <c r="B61" s="7"/>
      <c r="C61" s="7"/>
      <c r="D61" s="7"/>
      <c r="E61" s="7"/>
      <c r="F61" s="7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6.5">
      <c r="A62" s="7"/>
      <c r="B62" s="7"/>
      <c r="C62" s="7"/>
      <c r="D62" s="7"/>
      <c r="E62" s="7"/>
      <c r="F62" s="7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6.5">
      <c r="A63" s="7"/>
      <c r="B63" s="7"/>
      <c r="C63" s="13"/>
      <c r="D63" s="10"/>
      <c r="E63" s="13"/>
      <c r="F63" s="13"/>
      <c r="G63" s="1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6.5">
      <c r="A64" s="7"/>
      <c r="B64" s="7"/>
      <c r="C64" s="13"/>
      <c r="D64" s="10"/>
      <c r="E64" s="13"/>
      <c r="F64" s="13"/>
      <c r="G64" s="1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6.5">
      <c r="A65" s="7"/>
      <c r="B65" s="7"/>
      <c r="C65" s="13"/>
      <c r="D65" s="10"/>
      <c r="E65" s="13"/>
      <c r="F65" s="13"/>
      <c r="G65" s="1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6.5">
      <c r="A66" s="7"/>
      <c r="B66" s="7"/>
      <c r="C66" s="7"/>
      <c r="D66" s="7"/>
      <c r="E66" s="7"/>
      <c r="F66" s="7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6.5">
      <c r="A67" s="7"/>
      <c r="B67" s="7"/>
      <c r="C67" s="13"/>
      <c r="D67" s="10"/>
      <c r="E67" s="13"/>
      <c r="F67" s="13"/>
      <c r="G67" s="13"/>
      <c r="H67" s="3"/>
      <c r="I67" s="3"/>
      <c r="J67" s="3"/>
      <c r="K67" s="3"/>
      <c r="R67" s="3"/>
    </row>
    <row r="68" spans="1:18" ht="16.5">
      <c r="A68" s="7"/>
      <c r="B68" s="7"/>
      <c r="C68" s="13"/>
      <c r="D68" s="10"/>
      <c r="E68" s="13"/>
      <c r="F68" s="13"/>
      <c r="G68" s="13"/>
      <c r="H68" s="3"/>
      <c r="I68" s="3"/>
      <c r="J68" s="3"/>
      <c r="K68" s="3"/>
      <c r="R68" s="3"/>
    </row>
    <row r="69" spans="1:7" ht="16.5">
      <c r="A69" s="7"/>
      <c r="B69" s="7"/>
      <c r="C69" s="13"/>
      <c r="D69" s="10"/>
      <c r="E69" s="13"/>
      <c r="F69" s="13"/>
      <c r="G69" s="13"/>
    </row>
    <row r="70" spans="1:7" ht="16.5">
      <c r="A70" s="7"/>
      <c r="B70" s="7"/>
      <c r="C70" s="13"/>
      <c r="D70" s="10"/>
      <c r="E70" s="13"/>
      <c r="F70" s="13"/>
      <c r="G70" s="13"/>
    </row>
    <row r="71" spans="1:7" ht="16.5">
      <c r="A71" s="7"/>
      <c r="B71" s="7"/>
      <c r="C71" s="13"/>
      <c r="D71" s="10"/>
      <c r="E71" s="13"/>
      <c r="F71" s="13"/>
      <c r="G71" s="13"/>
    </row>
    <row r="72" spans="1:7" ht="16.5">
      <c r="A72" s="7"/>
      <c r="B72" s="7"/>
      <c r="C72" s="13"/>
      <c r="D72" s="10"/>
      <c r="E72" s="13"/>
      <c r="F72" s="13"/>
      <c r="G72" s="13"/>
    </row>
    <row r="73" spans="1:7" ht="16.5">
      <c r="A73" s="7"/>
      <c r="B73" s="7"/>
      <c r="C73" s="13"/>
      <c r="D73" s="10"/>
      <c r="E73" s="13"/>
      <c r="F73" s="13"/>
      <c r="G73" s="13"/>
    </row>
    <row r="74" spans="1:7" ht="16.5">
      <c r="A74" s="7"/>
      <c r="B74" s="7"/>
      <c r="C74" s="13"/>
      <c r="D74" s="10"/>
      <c r="E74" s="13"/>
      <c r="F74" s="13"/>
      <c r="G74" s="13"/>
    </row>
    <row r="75" spans="1:7" ht="16.5">
      <c r="A75" s="7"/>
      <c r="B75" s="7"/>
      <c r="C75" s="13"/>
      <c r="D75" s="10"/>
      <c r="E75" s="13"/>
      <c r="F75" s="13"/>
      <c r="G75" s="13"/>
    </row>
    <row r="76" spans="1:7" ht="16.5">
      <c r="A76" s="7"/>
      <c r="B76" s="7"/>
      <c r="C76" s="13"/>
      <c r="D76" s="10"/>
      <c r="E76" s="13"/>
      <c r="F76" s="13"/>
      <c r="G76" s="13"/>
    </row>
    <row r="77" spans="1:7" ht="16.5">
      <c r="A77" s="7"/>
      <c r="B77" s="7"/>
      <c r="C77" s="13"/>
      <c r="D77" s="10"/>
      <c r="E77" s="13"/>
      <c r="F77" s="13"/>
      <c r="G77" s="13"/>
    </row>
    <row r="78" spans="1:7" ht="16.5">
      <c r="A78" s="7"/>
      <c r="B78" s="7"/>
      <c r="C78" s="13"/>
      <c r="D78" s="10"/>
      <c r="E78" s="13"/>
      <c r="F78" s="13"/>
      <c r="G78" s="13"/>
    </row>
    <row r="79" spans="1:7" ht="16.5">
      <c r="A79" s="7"/>
      <c r="B79" s="7"/>
      <c r="C79" s="13"/>
      <c r="D79" s="10"/>
      <c r="E79" s="13"/>
      <c r="F79" s="13"/>
      <c r="G79" s="13"/>
    </row>
    <row r="80" spans="1:7" ht="16.5">
      <c r="A80" s="7"/>
      <c r="B80" s="7"/>
      <c r="C80" s="13"/>
      <c r="D80" s="10"/>
      <c r="E80" s="13"/>
      <c r="F80" s="13"/>
      <c r="G80" s="13"/>
    </row>
    <row r="81" spans="1:7" ht="16.5">
      <c r="A81" s="7"/>
      <c r="B81" s="7"/>
      <c r="C81" s="13"/>
      <c r="D81" s="10"/>
      <c r="E81" s="13"/>
      <c r="F81" s="13"/>
      <c r="G81" s="13"/>
    </row>
    <row r="82" spans="1:7" ht="16.5">
      <c r="A82" s="7"/>
      <c r="B82" s="7"/>
      <c r="C82" s="13"/>
      <c r="D82" s="10"/>
      <c r="E82" s="13"/>
      <c r="F82" s="13"/>
      <c r="G82" s="13"/>
    </row>
    <row r="83" spans="1:7" ht="16.5">
      <c r="A83" s="7"/>
      <c r="B83" s="7"/>
      <c r="C83" s="13"/>
      <c r="D83" s="10"/>
      <c r="E83" s="13"/>
      <c r="F83" s="13"/>
      <c r="G83" s="13"/>
    </row>
    <row r="84" spans="1:7" ht="16.5">
      <c r="A84" s="7"/>
      <c r="B84" s="7"/>
      <c r="C84" s="13"/>
      <c r="D84" s="10"/>
      <c r="E84" s="13"/>
      <c r="F84" s="13"/>
      <c r="G84" s="13"/>
    </row>
    <row r="85" spans="1:7" ht="16.5">
      <c r="A85" s="7"/>
      <c r="B85" s="7"/>
      <c r="C85" s="7"/>
      <c r="D85" s="13"/>
      <c r="E85" s="10"/>
      <c r="F85" s="13"/>
      <c r="G85" s="13"/>
    </row>
    <row r="86" spans="1:7" ht="16.5">
      <c r="A86" s="7"/>
      <c r="B86" s="7"/>
      <c r="C86" s="7"/>
      <c r="D86" s="13"/>
      <c r="E86" s="10"/>
      <c r="F86" s="13"/>
      <c r="G86" s="13"/>
    </row>
    <row r="87" spans="1:7" ht="16.5">
      <c r="A87" s="7"/>
      <c r="B87" s="7"/>
      <c r="C87" s="13"/>
      <c r="D87" s="10"/>
      <c r="E87" s="13"/>
      <c r="F87" s="13"/>
      <c r="G87" s="13"/>
    </row>
    <row r="88" spans="1:7" ht="16.5">
      <c r="A88" s="7"/>
      <c r="B88" s="7"/>
      <c r="C88" s="13"/>
      <c r="D88" s="10"/>
      <c r="E88" s="13"/>
      <c r="F88" s="13"/>
      <c r="G88" s="13"/>
    </row>
    <row r="89" spans="1:7" ht="16.5">
      <c r="A89" s="7"/>
      <c r="B89" s="7"/>
      <c r="C89" s="13"/>
      <c r="D89" s="10"/>
      <c r="E89" s="13"/>
      <c r="F89" s="13"/>
      <c r="G89" s="13"/>
    </row>
    <row r="90" spans="1:7" ht="16.5">
      <c r="A90" s="7"/>
      <c r="B90" s="7"/>
      <c r="C90" s="13"/>
      <c r="D90" s="10"/>
      <c r="E90" s="13"/>
      <c r="F90" s="13"/>
      <c r="G90" s="13"/>
    </row>
    <row r="91" spans="1:7" ht="16.5">
      <c r="A91" s="7"/>
      <c r="B91" s="7"/>
      <c r="C91" s="13"/>
      <c r="D91" s="10"/>
      <c r="E91" s="13"/>
      <c r="F91" s="13"/>
      <c r="G91" s="13"/>
    </row>
    <row r="92" spans="1:7" ht="16.5">
      <c r="A92" s="7"/>
      <c r="B92" s="7"/>
      <c r="C92" s="13"/>
      <c r="D92" s="10"/>
      <c r="E92" s="13"/>
      <c r="F92" s="13"/>
      <c r="G92" s="13"/>
    </row>
    <row r="93" spans="1:7" ht="16.5">
      <c r="A93" s="7"/>
      <c r="B93" s="7"/>
      <c r="C93" s="13"/>
      <c r="D93" s="10"/>
      <c r="E93" s="13"/>
      <c r="F93" s="13"/>
      <c r="G93" s="13"/>
    </row>
    <row r="94" spans="1:7" ht="16.5">
      <c r="A94" s="7"/>
      <c r="B94" s="7"/>
      <c r="C94" s="7"/>
      <c r="D94" s="13"/>
      <c r="E94" s="10"/>
      <c r="F94" s="13"/>
      <c r="G94" s="13"/>
    </row>
    <row r="95" spans="1:7" ht="16.5">
      <c r="A95" s="7"/>
      <c r="B95" s="7"/>
      <c r="C95" s="13"/>
      <c r="D95" s="10"/>
      <c r="E95" s="13"/>
      <c r="F95" s="13"/>
      <c r="G95" s="13"/>
    </row>
    <row r="96" spans="1:7" ht="16.5">
      <c r="A96" s="7"/>
      <c r="B96" s="7"/>
      <c r="C96" s="13"/>
      <c r="D96" s="10"/>
      <c r="E96" s="13"/>
      <c r="F96" s="13"/>
      <c r="G96" s="13"/>
    </row>
    <row r="97" spans="1:7" ht="16.5">
      <c r="A97" s="7"/>
      <c r="B97" s="7"/>
      <c r="C97" s="13"/>
      <c r="D97" s="10"/>
      <c r="E97" s="13"/>
      <c r="F97" s="13"/>
      <c r="G97" s="13"/>
    </row>
    <row r="98" spans="1:7" ht="16.5">
      <c r="A98" s="7"/>
      <c r="B98" s="7"/>
      <c r="C98" s="13"/>
      <c r="D98" s="10"/>
      <c r="E98" s="13"/>
      <c r="F98" s="13"/>
      <c r="G98" s="13"/>
    </row>
    <row r="99" spans="1:7" ht="16.5">
      <c r="A99" s="7"/>
      <c r="B99" s="7"/>
      <c r="C99" s="7"/>
      <c r="D99" s="13"/>
      <c r="E99" s="10"/>
      <c r="F99" s="13"/>
      <c r="G99" s="13"/>
    </row>
    <row r="100" spans="1:7" ht="16.5">
      <c r="A100" s="7"/>
      <c r="B100" s="7"/>
      <c r="C100" s="13"/>
      <c r="D100" s="10"/>
      <c r="E100" s="13"/>
      <c r="F100" s="13"/>
      <c r="G100" s="13"/>
    </row>
    <row r="101" spans="1:7" ht="16.5">
      <c r="A101" s="7"/>
      <c r="B101" s="7"/>
      <c r="C101" s="13"/>
      <c r="D101" s="10"/>
      <c r="E101" s="13"/>
      <c r="F101" s="13"/>
      <c r="G101" s="13"/>
    </row>
    <row r="102" spans="1:7" ht="16.5">
      <c r="A102" s="7"/>
      <c r="B102" s="7"/>
      <c r="C102" s="13"/>
      <c r="D102" s="10"/>
      <c r="E102" s="13"/>
      <c r="F102" s="13"/>
      <c r="G102" s="13"/>
    </row>
    <row r="103" spans="1:7" ht="16.5">
      <c r="A103" s="7"/>
      <c r="B103" s="7"/>
      <c r="C103" s="13"/>
      <c r="D103" s="10"/>
      <c r="E103" s="13"/>
      <c r="F103" s="13"/>
      <c r="G103" s="13"/>
    </row>
    <row r="104" spans="1:7" ht="16.5">
      <c r="A104" s="7"/>
      <c r="B104" s="7"/>
      <c r="C104" s="13"/>
      <c r="D104" s="10"/>
      <c r="E104" s="13"/>
      <c r="F104" s="13"/>
      <c r="G104" s="13"/>
    </row>
    <row r="105" spans="1:7" ht="16.5">
      <c r="A105" s="7"/>
      <c r="B105" s="7"/>
      <c r="C105" s="13"/>
      <c r="D105" s="10"/>
      <c r="E105" s="13"/>
      <c r="F105" s="13"/>
      <c r="G105" s="13"/>
    </row>
    <row r="106" spans="1:7" ht="16.5">
      <c r="A106" s="7"/>
      <c r="B106" s="7"/>
      <c r="C106" s="13"/>
      <c r="D106" s="10"/>
      <c r="E106" s="13"/>
      <c r="F106" s="13"/>
      <c r="G106" s="13"/>
    </row>
    <row r="107" spans="1:7" ht="16.5">
      <c r="A107" s="7"/>
      <c r="B107" s="7"/>
      <c r="C107" s="13"/>
      <c r="D107" s="10"/>
      <c r="E107" s="13"/>
      <c r="F107" s="13"/>
      <c r="G107" s="13"/>
    </row>
    <row r="108" spans="1:7" ht="16.5">
      <c r="A108" s="7"/>
      <c r="B108" s="7"/>
      <c r="C108" s="13"/>
      <c r="D108" s="10"/>
      <c r="E108" s="13"/>
      <c r="F108" s="13"/>
      <c r="G108" s="13"/>
    </row>
    <row r="109" spans="1:7" ht="16.5">
      <c r="A109" s="7"/>
      <c r="B109" s="7"/>
      <c r="C109" s="13"/>
      <c r="D109" s="10"/>
      <c r="E109" s="13"/>
      <c r="F109" s="13"/>
      <c r="G109" s="13"/>
    </row>
    <row r="110" spans="1:7" ht="16.5">
      <c r="A110" s="7"/>
      <c r="B110" s="7"/>
      <c r="C110" s="13"/>
      <c r="D110" s="10"/>
      <c r="E110" s="13"/>
      <c r="F110" s="13"/>
      <c r="G110" s="13"/>
    </row>
    <row r="111" spans="1:7" ht="16.5">
      <c r="A111" s="7"/>
      <c r="B111" s="7"/>
      <c r="C111" s="13"/>
      <c r="D111" s="10"/>
      <c r="E111" s="13"/>
      <c r="F111" s="13"/>
      <c r="G111" s="13"/>
    </row>
    <row r="112" spans="1:7" ht="16.5">
      <c r="A112" s="7"/>
      <c r="B112" s="7"/>
      <c r="C112" s="13"/>
      <c r="D112" s="10"/>
      <c r="E112" s="13"/>
      <c r="F112" s="13"/>
      <c r="G112" s="13"/>
    </row>
    <row r="113" spans="1:7" ht="16.5">
      <c r="A113" s="7"/>
      <c r="B113" s="7"/>
      <c r="C113" s="13"/>
      <c r="D113" s="10"/>
      <c r="E113" s="13"/>
      <c r="F113" s="13"/>
      <c r="G113" s="13"/>
    </row>
    <row r="114" spans="1:7" ht="16.5">
      <c r="A114" s="7"/>
      <c r="B114" s="7"/>
      <c r="C114" s="13"/>
      <c r="D114" s="10"/>
      <c r="E114" s="13"/>
      <c r="F114" s="13"/>
      <c r="G114" s="13"/>
    </row>
    <row r="115" spans="1:7" ht="16.5">
      <c r="A115" s="7"/>
      <c r="B115" s="7"/>
      <c r="C115" s="13"/>
      <c r="D115" s="10"/>
      <c r="E115" s="13"/>
      <c r="F115" s="13"/>
      <c r="G115" s="13"/>
    </row>
    <row r="116" spans="1:7" ht="16.5">
      <c r="A116" s="7"/>
      <c r="B116" s="7"/>
      <c r="C116" s="13"/>
      <c r="D116" s="10"/>
      <c r="E116" s="13"/>
      <c r="F116" s="13"/>
      <c r="G116" s="13"/>
    </row>
    <row r="117" spans="1:7" ht="16.5">
      <c r="A117" s="7"/>
      <c r="B117" s="7"/>
      <c r="C117" s="13"/>
      <c r="D117" s="10"/>
      <c r="E117" s="13"/>
      <c r="F117" s="13"/>
      <c r="G117" s="13"/>
    </row>
    <row r="118" spans="1:7" ht="16.5">
      <c r="A118" s="7"/>
      <c r="B118" s="7"/>
      <c r="C118" s="13"/>
      <c r="D118" s="10"/>
      <c r="E118" s="13"/>
      <c r="F118" s="13"/>
      <c r="G118" s="13"/>
    </row>
    <row r="119" spans="1:7" ht="16.5">
      <c r="A119" s="7"/>
      <c r="B119" s="7"/>
      <c r="C119" s="13"/>
      <c r="D119" s="10"/>
      <c r="E119" s="13"/>
      <c r="F119" s="13"/>
      <c r="G119" s="13"/>
    </row>
    <row r="120" spans="1:7" ht="16.5">
      <c r="A120" s="7"/>
      <c r="B120" s="7"/>
      <c r="C120" s="13"/>
      <c r="D120" s="10"/>
      <c r="E120" s="13"/>
      <c r="F120" s="13"/>
      <c r="G120" s="13"/>
    </row>
    <row r="121" spans="1:7" ht="16.5">
      <c r="A121" s="7"/>
      <c r="B121" s="7"/>
      <c r="C121" s="13"/>
      <c r="D121" s="10"/>
      <c r="E121" s="13"/>
      <c r="F121" s="13"/>
      <c r="G121" s="13"/>
    </row>
    <row r="122" spans="1:7" ht="16.5">
      <c r="A122" s="7"/>
      <c r="B122" s="7"/>
      <c r="C122" s="13"/>
      <c r="D122" s="10"/>
      <c r="E122" s="13"/>
      <c r="F122" s="13"/>
      <c r="G122" s="13"/>
    </row>
    <row r="123" spans="1:7" ht="16.5">
      <c r="A123" s="7"/>
      <c r="B123" s="7"/>
      <c r="C123" s="13"/>
      <c r="D123" s="10"/>
      <c r="E123" s="13"/>
      <c r="F123" s="13"/>
      <c r="G123" s="13"/>
    </row>
    <row r="124" spans="1:7" ht="16.5">
      <c r="A124" s="7"/>
      <c r="B124" s="7"/>
      <c r="C124" s="13"/>
      <c r="D124" s="10"/>
      <c r="E124" s="13"/>
      <c r="F124" s="13"/>
      <c r="G124" s="13"/>
    </row>
    <row r="125" spans="1:7" ht="16.5">
      <c r="A125" s="7"/>
      <c r="B125" s="7"/>
      <c r="C125" s="13"/>
      <c r="D125" s="10"/>
      <c r="E125" s="13"/>
      <c r="F125" s="13"/>
      <c r="G125" s="13"/>
    </row>
    <row r="126" spans="1:7" ht="16.5">
      <c r="A126" s="7"/>
      <c r="B126" s="7"/>
      <c r="C126" s="13"/>
      <c r="D126" s="10"/>
      <c r="E126" s="13"/>
      <c r="F126" s="13"/>
      <c r="G126" s="13"/>
    </row>
    <row r="127" spans="1:7" ht="16.5">
      <c r="A127" s="7"/>
      <c r="B127" s="7"/>
      <c r="C127" s="13"/>
      <c r="D127" s="10"/>
      <c r="E127" s="13"/>
      <c r="F127" s="13"/>
      <c r="G127" s="13"/>
    </row>
    <row r="128" spans="1:7" ht="16.5">
      <c r="A128" s="7"/>
      <c r="B128" s="7"/>
      <c r="C128" s="13"/>
      <c r="D128" s="10"/>
      <c r="E128" s="13"/>
      <c r="F128" s="13"/>
      <c r="G128" s="13"/>
    </row>
    <row r="129" spans="1:7" ht="16.5">
      <c r="A129" s="7"/>
      <c r="B129" s="7"/>
      <c r="C129" s="13"/>
      <c r="D129" s="10"/>
      <c r="E129" s="13"/>
      <c r="F129" s="13"/>
      <c r="G129" s="13"/>
    </row>
    <row r="130" spans="1:7" ht="16.5">
      <c r="A130" s="7"/>
      <c r="B130" s="7"/>
      <c r="C130" s="13"/>
      <c r="D130" s="10"/>
      <c r="E130" s="13"/>
      <c r="F130" s="13"/>
      <c r="G130" s="13"/>
    </row>
    <row r="131" spans="1:7" ht="16.5">
      <c r="A131" s="7"/>
      <c r="B131" s="7"/>
      <c r="C131" s="13"/>
      <c r="D131" s="10"/>
      <c r="E131" s="13"/>
      <c r="F131" s="13"/>
      <c r="G131" s="13"/>
    </row>
    <row r="132" spans="1:7" ht="16.5">
      <c r="A132" s="7"/>
      <c r="B132" s="7"/>
      <c r="C132" s="13"/>
      <c r="D132" s="10"/>
      <c r="E132" s="13"/>
      <c r="F132" s="13"/>
      <c r="G132" s="13"/>
    </row>
    <row r="133" spans="1:7" ht="16.5">
      <c r="A133" s="7"/>
      <c r="B133" s="7"/>
      <c r="C133" s="13"/>
      <c r="D133" s="10"/>
      <c r="E133" s="13"/>
      <c r="F133" s="13"/>
      <c r="G133" s="13"/>
    </row>
    <row r="134" spans="1:7" ht="16.5">
      <c r="A134" s="7"/>
      <c r="B134" s="7"/>
      <c r="C134" s="13"/>
      <c r="D134" s="10"/>
      <c r="E134" s="13"/>
      <c r="F134" s="13"/>
      <c r="G134" s="13"/>
    </row>
    <row r="135" spans="1:7" ht="16.5">
      <c r="A135" s="7"/>
      <c r="B135" s="7"/>
      <c r="C135" s="13"/>
      <c r="D135" s="10"/>
      <c r="E135" s="13"/>
      <c r="F135" s="13"/>
      <c r="G135" s="13"/>
    </row>
    <row r="136" spans="1:7" ht="16.5">
      <c r="A136" s="7"/>
      <c r="B136" s="7"/>
      <c r="C136" s="13"/>
      <c r="D136" s="10"/>
      <c r="E136" s="13"/>
      <c r="F136" s="13"/>
      <c r="G136" s="13"/>
    </row>
    <row r="137" spans="1:7" ht="16.5">
      <c r="A137" s="7"/>
      <c r="B137" s="7"/>
      <c r="C137" s="13"/>
      <c r="D137" s="10"/>
      <c r="E137" s="13"/>
      <c r="F137" s="13"/>
      <c r="G137" s="13"/>
    </row>
    <row r="138" spans="1:7" ht="16.5">
      <c r="A138" s="7"/>
      <c r="B138" s="7"/>
      <c r="C138" s="13"/>
      <c r="D138" s="10"/>
      <c r="E138" s="13"/>
      <c r="F138" s="13"/>
      <c r="G138" s="13"/>
    </row>
    <row r="139" spans="1:7" ht="16.5">
      <c r="A139" s="7"/>
      <c r="B139" s="7"/>
      <c r="C139" s="13"/>
      <c r="D139" s="10"/>
      <c r="E139" s="13"/>
      <c r="F139" s="13"/>
      <c r="G139" s="13"/>
    </row>
    <row r="140" spans="1:7" ht="16.5">
      <c r="A140" s="7"/>
      <c r="B140" s="7"/>
      <c r="C140" s="13"/>
      <c r="D140" s="10"/>
      <c r="E140" s="13"/>
      <c r="F140" s="13"/>
      <c r="G140" s="13"/>
    </row>
    <row r="141" spans="1:7" ht="16.5">
      <c r="A141" s="7"/>
      <c r="B141" s="7"/>
      <c r="C141" s="13"/>
      <c r="D141" s="10"/>
      <c r="E141" s="13"/>
      <c r="F141" s="13"/>
      <c r="G141" s="13"/>
    </row>
    <row r="142" spans="1:7" ht="16.5">
      <c r="A142" s="7"/>
      <c r="B142" s="7"/>
      <c r="C142" s="13"/>
      <c r="D142" s="10"/>
      <c r="E142" s="13"/>
      <c r="F142" s="13"/>
      <c r="G142" s="13"/>
    </row>
    <row r="143" spans="1:7" ht="16.5">
      <c r="A143" s="7"/>
      <c r="B143" s="7"/>
      <c r="C143" s="13"/>
      <c r="D143" s="10"/>
      <c r="E143" s="13"/>
      <c r="F143" s="13"/>
      <c r="G143" s="13"/>
    </row>
    <row r="144" spans="1:7" ht="16.5">
      <c r="A144" s="7"/>
      <c r="B144" s="7"/>
      <c r="C144" s="13"/>
      <c r="D144" s="10"/>
      <c r="E144" s="13"/>
      <c r="F144" s="13"/>
      <c r="G144" s="13"/>
    </row>
    <row r="145" spans="1:7" ht="16.5">
      <c r="A145" s="7"/>
      <c r="B145" s="7"/>
      <c r="C145" s="13"/>
      <c r="D145" s="10"/>
      <c r="E145" s="13"/>
      <c r="F145" s="13"/>
      <c r="G145" s="13"/>
    </row>
    <row r="146" spans="1:7" ht="16.5">
      <c r="A146" s="7"/>
      <c r="B146" s="7"/>
      <c r="C146" s="13"/>
      <c r="D146" s="10"/>
      <c r="E146" s="13"/>
      <c r="F146" s="13"/>
      <c r="G146" s="13"/>
    </row>
    <row r="147" spans="1:7" ht="16.5">
      <c r="A147" s="7"/>
      <c r="B147" s="7"/>
      <c r="C147" s="13"/>
      <c r="D147" s="9"/>
      <c r="E147" s="13"/>
      <c r="F147" s="13"/>
      <c r="G147" s="13"/>
    </row>
    <row r="148" spans="1:7" ht="16.5">
      <c r="A148" s="7"/>
      <c r="B148" s="7"/>
      <c r="C148" s="13"/>
      <c r="D148" s="9"/>
      <c r="E148" s="13"/>
      <c r="F148" s="13"/>
      <c r="G148" s="13"/>
    </row>
    <row r="149" spans="1:7" ht="16.5">
      <c r="A149" s="7"/>
      <c r="B149" s="7"/>
      <c r="C149" s="13"/>
      <c r="D149" s="9"/>
      <c r="E149" s="13"/>
      <c r="F149" s="13"/>
      <c r="G149" s="13"/>
    </row>
    <row r="150" spans="1:7" ht="16.5">
      <c r="A150" s="7"/>
      <c r="B150" s="7"/>
      <c r="C150" s="13"/>
      <c r="D150" s="9"/>
      <c r="E150" s="13"/>
      <c r="F150" s="13"/>
      <c r="G150" s="13"/>
    </row>
    <row r="151" spans="1:7" ht="16.5">
      <c r="A151" s="7"/>
      <c r="B151" s="7"/>
      <c r="C151" s="13"/>
      <c r="D151" s="9"/>
      <c r="E151" s="13"/>
      <c r="F151" s="13"/>
      <c r="G151" s="13"/>
    </row>
    <row r="152" spans="1:7" ht="16.5">
      <c r="A152" s="7"/>
      <c r="B152" s="7"/>
      <c r="C152" s="13"/>
      <c r="D152" s="9"/>
      <c r="E152" s="13"/>
      <c r="F152" s="13"/>
      <c r="G152" s="13"/>
    </row>
    <row r="153" spans="1:7" ht="16.5">
      <c r="A153" s="7"/>
      <c r="B153" s="7"/>
      <c r="C153" s="13"/>
      <c r="D153" s="10"/>
      <c r="E153" s="13"/>
      <c r="F153" s="13"/>
      <c r="G153" s="13"/>
    </row>
    <row r="154" spans="1:7" ht="16.5">
      <c r="A154" s="7"/>
      <c r="B154" s="7"/>
      <c r="C154" s="11"/>
      <c r="D154" s="9"/>
      <c r="E154" s="11"/>
      <c r="F154" s="11"/>
      <c r="G154" s="11"/>
    </row>
    <row r="155" spans="1:7" ht="16.5">
      <c r="A155" s="7"/>
      <c r="B155" s="7"/>
      <c r="C155" s="13"/>
      <c r="D155" s="10"/>
      <c r="E155" s="13"/>
      <c r="F155" s="13"/>
      <c r="G155" s="13"/>
    </row>
    <row r="156" spans="1:7" ht="16.5">
      <c r="A156" s="7"/>
      <c r="B156" s="7"/>
      <c r="C156" s="13"/>
      <c r="D156" s="10"/>
      <c r="E156" s="13"/>
      <c r="F156" s="13"/>
      <c r="G156" s="13"/>
    </row>
    <row r="157" spans="1:7" ht="16.5">
      <c r="A157" s="7"/>
      <c r="B157" s="7"/>
      <c r="C157" s="11"/>
      <c r="D157" s="9"/>
      <c r="E157" s="11"/>
      <c r="F157" s="11"/>
      <c r="G157" s="11"/>
    </row>
    <row r="158" spans="1:7" ht="16.5">
      <c r="A158" s="7"/>
      <c r="B158" s="7"/>
      <c r="C158" s="11"/>
      <c r="D158" s="9"/>
      <c r="E158" s="11"/>
      <c r="F158" s="11"/>
      <c r="G158" s="11"/>
    </row>
    <row r="159" spans="1:7" ht="16.5">
      <c r="A159" s="7"/>
      <c r="B159" s="7"/>
      <c r="C159" s="11"/>
      <c r="D159" s="9"/>
      <c r="E159" s="11"/>
      <c r="F159" s="11"/>
      <c r="G159" s="11"/>
    </row>
    <row r="160" spans="1:7" ht="16.5">
      <c r="A160" s="7"/>
      <c r="B160" s="7"/>
      <c r="C160" s="11"/>
      <c r="D160" s="9"/>
      <c r="E160" s="11"/>
      <c r="F160" s="11"/>
      <c r="G160" s="11"/>
    </row>
    <row r="161" spans="1:7" ht="16.5">
      <c r="A161" s="7"/>
      <c r="B161" s="7"/>
      <c r="C161" s="13"/>
      <c r="D161" s="10"/>
      <c r="E161" s="13"/>
      <c r="F161" s="13"/>
      <c r="G161" s="13"/>
    </row>
    <row r="162" spans="1:7" ht="16.5">
      <c r="A162" s="7"/>
      <c r="B162" s="7"/>
      <c r="C162" s="11"/>
      <c r="D162" s="9"/>
      <c r="E162" s="11"/>
      <c r="F162" s="11"/>
      <c r="G162" s="11"/>
    </row>
    <row r="163" spans="1:7" ht="16.5">
      <c r="A163" s="7"/>
      <c r="B163" s="7"/>
      <c r="C163" s="13"/>
      <c r="D163" s="10"/>
      <c r="E163" s="13"/>
      <c r="F163" s="13"/>
      <c r="G163" s="13"/>
    </row>
    <row r="164" spans="1:7" ht="16.5">
      <c r="A164" s="7"/>
      <c r="B164" s="7"/>
      <c r="C164" s="11"/>
      <c r="D164" s="9"/>
      <c r="E164" s="11"/>
      <c r="F164" s="11"/>
      <c r="G164" s="11"/>
    </row>
    <row r="165" spans="1:7" ht="16.5">
      <c r="A165" s="7"/>
      <c r="B165" s="7"/>
      <c r="C165" s="11"/>
      <c r="D165" s="9"/>
      <c r="E165" s="11"/>
      <c r="F165" s="11"/>
      <c r="G165" s="11"/>
    </row>
    <row r="166" spans="1:7" ht="16.5">
      <c r="A166" s="7"/>
      <c r="B166" s="7"/>
      <c r="C166" s="11"/>
      <c r="D166" s="9"/>
      <c r="E166" s="11"/>
      <c r="F166" s="11"/>
      <c r="G166" s="11"/>
    </row>
    <row r="167" spans="1:7" ht="16.5">
      <c r="A167" s="7"/>
      <c r="B167" s="7"/>
      <c r="C167" s="7"/>
      <c r="D167" s="7"/>
      <c r="E167" s="7"/>
      <c r="F167" s="7"/>
      <c r="G167" s="7"/>
    </row>
    <row r="168" spans="1:7" ht="16.5">
      <c r="A168" s="7"/>
      <c r="B168" s="7"/>
      <c r="C168" s="13"/>
      <c r="D168" s="10"/>
      <c r="E168" s="13"/>
      <c r="F168" s="13"/>
      <c r="G168" s="13"/>
    </row>
    <row r="169" spans="1:7" ht="16.5">
      <c r="A169" s="7"/>
      <c r="B169" s="7"/>
      <c r="C169" s="13"/>
      <c r="D169" s="10"/>
      <c r="E169" s="13"/>
      <c r="F169" s="13"/>
      <c r="G169" s="13"/>
    </row>
    <row r="170" spans="1:7" ht="16.5">
      <c r="A170" s="7"/>
      <c r="B170" s="7"/>
      <c r="C170" s="13"/>
      <c r="D170" s="10"/>
      <c r="E170" s="13"/>
      <c r="F170" s="13"/>
      <c r="G170" s="13"/>
    </row>
    <row r="171" spans="1:7" ht="16.5">
      <c r="A171" s="7"/>
      <c r="B171" s="7"/>
      <c r="C171" s="13"/>
      <c r="D171" s="10"/>
      <c r="E171" s="13"/>
      <c r="F171" s="13"/>
      <c r="G171" s="13"/>
    </row>
    <row r="172" spans="1:7" ht="16.5">
      <c r="A172" s="7"/>
      <c r="B172" s="7"/>
      <c r="C172" s="13"/>
      <c r="D172" s="10"/>
      <c r="E172" s="13"/>
      <c r="F172" s="13"/>
      <c r="G172" s="13"/>
    </row>
    <row r="173" spans="1:7" ht="16.5">
      <c r="A173" s="7"/>
      <c r="B173" s="7"/>
      <c r="C173" s="13"/>
      <c r="D173" s="10"/>
      <c r="E173" s="13"/>
      <c r="F173" s="13"/>
      <c r="G173" s="13"/>
    </row>
    <row r="174" spans="1:7" ht="16.5">
      <c r="A174" s="7"/>
      <c r="B174" s="7"/>
      <c r="C174" s="13"/>
      <c r="D174" s="10"/>
      <c r="E174" s="13"/>
      <c r="F174" s="13"/>
      <c r="G174" s="13"/>
    </row>
    <row r="175" spans="1:7" ht="16.5">
      <c r="A175" s="7"/>
      <c r="B175" s="7"/>
      <c r="C175" s="13"/>
      <c r="D175" s="10"/>
      <c r="E175" s="13"/>
      <c r="F175" s="13"/>
      <c r="G175" s="13"/>
    </row>
    <row r="176" spans="1:7" ht="16.5">
      <c r="A176" s="7"/>
      <c r="B176" s="7"/>
      <c r="C176" s="13"/>
      <c r="D176" s="10"/>
      <c r="E176" s="13"/>
      <c r="F176" s="13"/>
      <c r="G176" s="13"/>
    </row>
    <row r="177" spans="1:7" ht="16.5">
      <c r="A177" s="7"/>
      <c r="B177" s="7"/>
      <c r="C177" s="13"/>
      <c r="D177" s="10"/>
      <c r="E177" s="13"/>
      <c r="F177" s="13"/>
      <c r="G177" s="13"/>
    </row>
    <row r="178" spans="1:7" ht="16.5">
      <c r="A178" s="7"/>
      <c r="B178" s="7"/>
      <c r="C178" s="13"/>
      <c r="D178" s="10"/>
      <c r="E178" s="13"/>
      <c r="F178" s="13"/>
      <c r="G178" s="13"/>
    </row>
    <row r="179" spans="1:7" ht="16.5">
      <c r="A179" s="7"/>
      <c r="B179" s="7"/>
      <c r="C179" s="13"/>
      <c r="D179" s="10"/>
      <c r="E179" s="13"/>
      <c r="F179" s="13"/>
      <c r="G179" s="13"/>
    </row>
    <row r="180" spans="1:7" ht="16.5">
      <c r="A180" s="7"/>
      <c r="B180" s="7"/>
      <c r="C180" s="13"/>
      <c r="D180" s="10"/>
      <c r="E180" s="13"/>
      <c r="F180" s="13"/>
      <c r="G180" s="13"/>
    </row>
    <row r="181" spans="1:7" ht="16.5">
      <c r="A181" s="7"/>
      <c r="B181" s="7"/>
      <c r="C181" s="13"/>
      <c r="D181" s="10"/>
      <c r="E181" s="13"/>
      <c r="F181" s="13"/>
      <c r="G181" s="13"/>
    </row>
    <row r="182" spans="1:7" ht="16.5">
      <c r="A182" s="7"/>
      <c r="B182" s="7"/>
      <c r="C182" s="11"/>
      <c r="D182" s="9"/>
      <c r="E182" s="11"/>
      <c r="F182" s="11"/>
      <c r="G182" s="11"/>
    </row>
    <row r="183" spans="1:7" ht="16.5">
      <c r="A183" s="7"/>
      <c r="B183" s="7"/>
      <c r="C183" s="13"/>
      <c r="D183" s="10"/>
      <c r="E183" s="13"/>
      <c r="F183" s="13"/>
      <c r="G183" s="13"/>
    </row>
    <row r="184" spans="1:7" ht="16.5">
      <c r="A184" s="12"/>
      <c r="B184" s="12"/>
      <c r="C184" s="13"/>
      <c r="D184" s="10"/>
      <c r="E184" s="13"/>
      <c r="F184" s="13"/>
      <c r="G184" s="13"/>
    </row>
    <row r="185" spans="1:7" ht="16.5">
      <c r="A185" s="12"/>
      <c r="B185" s="12"/>
      <c r="C185" s="13"/>
      <c r="D185" s="9"/>
      <c r="E185" s="13"/>
      <c r="F185" s="13"/>
      <c r="G185" s="13"/>
    </row>
    <row r="186" spans="1:7" ht="16.5">
      <c r="A186" s="12"/>
      <c r="B186" s="12"/>
      <c r="C186" s="13"/>
      <c r="D186" s="10"/>
      <c r="E186" s="13"/>
      <c r="F186" s="13"/>
      <c r="G186" s="13"/>
    </row>
    <row r="187" spans="1:7" ht="16.5">
      <c r="A187" s="12"/>
      <c r="B187" s="12"/>
      <c r="C187" s="7"/>
      <c r="D187" s="7"/>
      <c r="E187" s="7"/>
      <c r="F187" s="7"/>
      <c r="G187" s="7"/>
    </row>
    <row r="188" spans="1:7" ht="16.5">
      <c r="A188" s="12"/>
      <c r="B188" s="12"/>
      <c r="C188" s="7"/>
      <c r="D188" s="7"/>
      <c r="E188" s="7"/>
      <c r="F188" s="7"/>
      <c r="G188" s="7"/>
    </row>
    <row r="189" spans="1:7" ht="16.5">
      <c r="A189" s="12"/>
      <c r="B189" s="12"/>
      <c r="C189" s="7"/>
      <c r="D189" s="7"/>
      <c r="E189" s="7"/>
      <c r="F189" s="7"/>
      <c r="G189" s="7"/>
    </row>
    <row r="190" spans="1:7" ht="16.5">
      <c r="A190" s="12"/>
      <c r="B190" s="12"/>
      <c r="C190" s="7"/>
      <c r="D190" s="7"/>
      <c r="E190" s="7"/>
      <c r="F190" s="7"/>
      <c r="G190" s="7"/>
    </row>
    <row r="191" spans="1:7" ht="16.5">
      <c r="A191" s="12"/>
      <c r="B191" s="12"/>
      <c r="C191" s="7"/>
      <c r="D191" s="7"/>
      <c r="E191" s="7"/>
      <c r="F191" s="7"/>
      <c r="G191" s="7"/>
    </row>
    <row r="192" spans="1:7" ht="16.5">
      <c r="A192" s="12"/>
      <c r="B192" s="12"/>
      <c r="C192" s="7"/>
      <c r="D192" s="7"/>
      <c r="E192" s="7"/>
      <c r="F192" s="7"/>
      <c r="G192" s="7"/>
    </row>
    <row r="193" spans="1:7" ht="16.5">
      <c r="A193" s="12"/>
      <c r="B193" s="12"/>
      <c r="C193" s="13"/>
      <c r="D193" s="10"/>
      <c r="E193" s="13"/>
      <c r="F193" s="13"/>
      <c r="G193" s="13"/>
    </row>
    <row r="194" spans="1:7" ht="16.5">
      <c r="A194" s="12"/>
      <c r="B194" s="12"/>
      <c r="C194" s="13"/>
      <c r="D194" s="10"/>
      <c r="E194" s="13"/>
      <c r="F194" s="13"/>
      <c r="G194" s="13"/>
    </row>
    <row r="195" spans="1:7" ht="16.5">
      <c r="A195" s="12"/>
      <c r="B195" s="12"/>
      <c r="C195" s="13"/>
      <c r="D195" s="10"/>
      <c r="E195" s="13"/>
      <c r="F195" s="13"/>
      <c r="G195" s="13"/>
    </row>
    <row r="196" spans="1:7" ht="16.5">
      <c r="A196" s="12"/>
      <c r="B196" s="12"/>
      <c r="C196" s="7"/>
      <c r="D196" s="7"/>
      <c r="E196" s="7"/>
      <c r="F196" s="7"/>
      <c r="G196" s="7"/>
    </row>
    <row r="197" spans="1:7" ht="16.5">
      <c r="A197" s="12"/>
      <c r="B197" s="12"/>
      <c r="C197" s="7"/>
      <c r="D197" s="7"/>
      <c r="E197" s="7"/>
      <c r="F197" s="7"/>
      <c r="G197" s="7"/>
    </row>
    <row r="198" spans="1:7" ht="16.5">
      <c r="A198" s="12"/>
      <c r="B198" s="12"/>
      <c r="C198" s="7"/>
      <c r="D198" s="7"/>
      <c r="E198" s="7"/>
      <c r="F198" s="7"/>
      <c r="G198" s="7"/>
    </row>
    <row r="199" spans="1:7" ht="16.5">
      <c r="A199" s="12"/>
      <c r="B199" s="12"/>
      <c r="C199" s="7"/>
      <c r="D199" s="7"/>
      <c r="E199" s="7"/>
      <c r="F199" s="7"/>
      <c r="G199" s="7"/>
    </row>
    <row r="200" spans="1:7" ht="16.5">
      <c r="A200" s="12"/>
      <c r="B200" s="12"/>
      <c r="C200" s="7"/>
      <c r="D200" s="7"/>
      <c r="E200" s="7"/>
      <c r="F200" s="7"/>
      <c r="G200" s="7"/>
    </row>
    <row r="201" spans="1:7" ht="16.5">
      <c r="A201" s="12"/>
      <c r="B201" s="12"/>
      <c r="C201" s="7"/>
      <c r="D201" s="7"/>
      <c r="E201" s="7"/>
      <c r="F201" s="7"/>
      <c r="G201" s="7"/>
    </row>
    <row r="202" spans="1:7" ht="16.5">
      <c r="A202" s="7"/>
      <c r="B202" s="7"/>
      <c r="C202" s="7"/>
      <c r="D202" s="7"/>
      <c r="E202" s="7"/>
      <c r="F202" s="7"/>
      <c r="G202" s="7"/>
    </row>
    <row r="203" spans="1:7" ht="16.5">
      <c r="A203" s="7"/>
      <c r="B203" s="7"/>
      <c r="C203" s="7"/>
      <c r="D203" s="7"/>
      <c r="E203" s="7"/>
      <c r="F203" s="7"/>
      <c r="G203" s="7"/>
    </row>
    <row r="204" spans="1:7" ht="16.5">
      <c r="A204" s="7"/>
      <c r="B204" s="7"/>
      <c r="C204" s="7"/>
      <c r="D204" s="7"/>
      <c r="E204" s="7"/>
      <c r="F204" s="7"/>
      <c r="G204" s="7"/>
    </row>
    <row r="205" spans="1:7" ht="16.5">
      <c r="A205" s="7"/>
      <c r="B205" s="7"/>
      <c r="C205" s="7"/>
      <c r="D205" s="7"/>
      <c r="E205" s="7"/>
      <c r="F205" s="7"/>
      <c r="G205" s="7"/>
    </row>
    <row r="206" spans="1:7" ht="16.5">
      <c r="A206" s="7"/>
      <c r="B206" s="7"/>
      <c r="C206" s="7"/>
      <c r="D206" s="7"/>
      <c r="E206" s="7"/>
      <c r="F206" s="7"/>
      <c r="G206" s="7"/>
    </row>
    <row r="207" spans="1:7" ht="16.5">
      <c r="A207" s="7"/>
      <c r="B207" s="7"/>
      <c r="C207" s="7"/>
      <c r="D207" s="7"/>
      <c r="E207" s="7"/>
      <c r="F207" s="7"/>
      <c r="G207" s="7"/>
    </row>
    <row r="208" spans="1:7" ht="16.5">
      <c r="A208" s="7"/>
      <c r="B208" s="7"/>
      <c r="C208" s="7"/>
      <c r="D208" s="7"/>
      <c r="E208" s="7"/>
      <c r="F208" s="7"/>
      <c r="G208" s="7"/>
    </row>
    <row r="209" spans="1:7" ht="16.5">
      <c r="A209" s="7"/>
      <c r="B209" s="7"/>
      <c r="C209" s="7"/>
      <c r="D209" s="7"/>
      <c r="E209" s="7"/>
      <c r="F209" s="7"/>
      <c r="G209" s="7"/>
    </row>
    <row r="210" spans="1:7" ht="16.5">
      <c r="A210" s="7"/>
      <c r="B210" s="7"/>
      <c r="C210" s="7"/>
      <c r="D210" s="7"/>
      <c r="E210" s="7"/>
      <c r="F210" s="7"/>
      <c r="G210" s="7"/>
    </row>
    <row r="211" spans="1:7" ht="16.5">
      <c r="A211" s="7"/>
      <c r="B211" s="7"/>
      <c r="C211" s="7"/>
      <c r="D211" s="7"/>
      <c r="E211" s="7"/>
      <c r="F211" s="7"/>
      <c r="G211" s="7"/>
    </row>
    <row r="212" spans="1:7" ht="16.5">
      <c r="A212" s="7"/>
      <c r="B212" s="7"/>
      <c r="C212" s="7"/>
      <c r="D212" s="7"/>
      <c r="E212" s="7"/>
      <c r="F212" s="7"/>
      <c r="G212" s="7"/>
    </row>
    <row r="213" spans="1:7" ht="16.5">
      <c r="A213" s="7"/>
      <c r="B213" s="7"/>
      <c r="C213" s="7"/>
      <c r="D213" s="7"/>
      <c r="E213" s="7"/>
      <c r="F213" s="7"/>
      <c r="G213" s="7"/>
    </row>
    <row r="214" spans="1:7" ht="16.5">
      <c r="A214" s="7"/>
      <c r="B214" s="7"/>
      <c r="C214" s="7"/>
      <c r="D214" s="7"/>
      <c r="E214" s="7"/>
      <c r="F214" s="7"/>
      <c r="G214" s="7"/>
    </row>
    <row r="215" spans="1:7" ht="16.5">
      <c r="A215" s="7"/>
      <c r="B215" s="7"/>
      <c r="C215" s="7"/>
      <c r="D215" s="7"/>
      <c r="E215" s="7"/>
      <c r="F215" s="7"/>
      <c r="G215" s="7"/>
    </row>
    <row r="216" spans="1:7" ht="16.5">
      <c r="A216" s="7"/>
      <c r="B216" s="7"/>
      <c r="C216" s="7"/>
      <c r="D216" s="7"/>
      <c r="E216" s="7"/>
      <c r="F216" s="7"/>
      <c r="G216" s="7"/>
    </row>
    <row r="217" spans="1:7" ht="16.5">
      <c r="A217" s="7"/>
      <c r="B217" s="7"/>
      <c r="C217" s="7"/>
      <c r="D217" s="7"/>
      <c r="E217" s="7"/>
      <c r="F217" s="7"/>
      <c r="G217" s="7"/>
    </row>
    <row r="218" spans="1:7" ht="16.5">
      <c r="A218" s="7"/>
      <c r="B218" s="7"/>
      <c r="C218" s="7"/>
      <c r="D218" s="7"/>
      <c r="E218" s="7"/>
      <c r="F218" s="7"/>
      <c r="G218" s="7"/>
    </row>
    <row r="219" spans="1:7" ht="16.5">
      <c r="A219" s="7"/>
      <c r="B219" s="7"/>
      <c r="C219" s="7"/>
      <c r="D219" s="7"/>
      <c r="E219" s="7"/>
      <c r="F219" s="7"/>
      <c r="G219" s="7"/>
    </row>
    <row r="220" spans="1:7" ht="16.5">
      <c r="A220" s="7"/>
      <c r="B220" s="7"/>
      <c r="C220" s="7"/>
      <c r="D220" s="7"/>
      <c r="E220" s="7"/>
      <c r="F220" s="7"/>
      <c r="G220" s="7"/>
    </row>
    <row r="221" spans="1:7" ht="16.5">
      <c r="A221" s="7"/>
      <c r="B221" s="7"/>
      <c r="C221" s="7"/>
      <c r="D221" s="7"/>
      <c r="E221" s="7"/>
      <c r="F221" s="7"/>
      <c r="G221" s="7"/>
    </row>
    <row r="222" spans="1:7" ht="16.5">
      <c r="A222" s="7"/>
      <c r="B222" s="7"/>
      <c r="C222" s="7"/>
      <c r="D222" s="7"/>
      <c r="E222" s="7"/>
      <c r="F222" s="7"/>
      <c r="G222" s="7"/>
    </row>
    <row r="223" spans="1:7" ht="16.5">
      <c r="A223" s="7"/>
      <c r="B223" s="7"/>
      <c r="C223" s="7"/>
      <c r="D223" s="7"/>
      <c r="E223" s="7"/>
      <c r="F223" s="7"/>
      <c r="G223" s="7"/>
    </row>
    <row r="224" spans="1:7" ht="16.5">
      <c r="A224" s="7"/>
      <c r="B224" s="7"/>
      <c r="C224" s="7"/>
      <c r="D224" s="7"/>
      <c r="E224" s="7"/>
      <c r="F224" s="7"/>
      <c r="G224" s="7"/>
    </row>
    <row r="225" spans="1:7" ht="16.5">
      <c r="A225" s="7"/>
      <c r="B225" s="7"/>
      <c r="C225" s="7"/>
      <c r="D225" s="7"/>
      <c r="E225" s="7"/>
      <c r="F225" s="7"/>
      <c r="G225" s="7"/>
    </row>
    <row r="226" spans="1:7" ht="16.5">
      <c r="A226" s="7"/>
      <c r="B226" s="7"/>
      <c r="C226" s="7"/>
      <c r="D226" s="7"/>
      <c r="E226" s="7"/>
      <c r="F226" s="7"/>
      <c r="G226" s="7"/>
    </row>
    <row r="227" spans="1:7" ht="16.5">
      <c r="A227" s="7"/>
      <c r="B227" s="7"/>
      <c r="C227" s="7"/>
      <c r="D227" s="7"/>
      <c r="E227" s="7"/>
      <c r="F227" s="7"/>
      <c r="G227" s="7"/>
    </row>
    <row r="228" spans="1:7" ht="16.5">
      <c r="A228" s="7"/>
      <c r="B228" s="7"/>
      <c r="C228" s="7"/>
      <c r="D228" s="7"/>
      <c r="E228" s="7"/>
      <c r="F228" s="7"/>
      <c r="G228" s="7"/>
    </row>
    <row r="229" spans="1:7" ht="16.5">
      <c r="A229" s="7"/>
      <c r="B229" s="7"/>
      <c r="C229" s="7"/>
      <c r="D229" s="7"/>
      <c r="E229" s="7"/>
      <c r="F229" s="7"/>
      <c r="G229" s="7"/>
    </row>
    <row r="230" spans="1:7" ht="16.5">
      <c r="A230" s="7"/>
      <c r="B230" s="7"/>
      <c r="C230" s="7"/>
      <c r="D230" s="7"/>
      <c r="E230" s="7"/>
      <c r="F230" s="7"/>
      <c r="G230" s="7"/>
    </row>
  </sheetData>
  <sheetProtection/>
  <mergeCells count="3">
    <mergeCell ref="A2:B2"/>
    <mergeCell ref="A1:B1"/>
    <mergeCell ref="L1:M1"/>
  </mergeCells>
  <dataValidations count="9">
    <dataValidation allowBlank="1" showErrorMessage="1" sqref="E48:E52 O46:O50">
      <formula1>0</formula1>
      <formula2>0</formula2>
    </dataValidation>
    <dataValidation type="textLength" allowBlank="1" showInputMessage="1" showErrorMessage="1" prompt="漢字以外は半角です&#10;姓と名の間は&#10;半角２つです" error="氏名は6文字以内でお願い致します" sqref="C48:C52 M46:M50">
      <formula1>2</formula1>
      <formula2>13</formula2>
    </dataValidation>
    <dataValidation allowBlank="1" sqref="D48:D52 N46:N50">
      <formula1>0</formula1>
      <formula2>0</formula2>
    </dataValidation>
    <dataValidation allowBlank="1" showInputMessage="1" showErrorMessage="1" imeMode="halfKatakana" sqref="E168:E186 K9 K5:K7 E105:E166 E53:E61 E193:E195 E67:E100 F101:F104 E4 D5:D29 D32:D47 O22:O29 O51:O53 O4 N5:N45 E22:E31"/>
    <dataValidation allowBlank="1" showInputMessage="1" showErrorMessage="1" imeMode="halfAlpha" sqref="G56:G61 F18:F32 F16 F5:F7 F9:F14 F193:G195 F168:G186 F105:G166 F67:G100 G101:G104 F4:G4 F34:F39 F53:F61 G30:G31 E32:E47 F41:F47 E5:E21 P16 P5:P7 P9:P14 P4 P32:P37 P51:P53 O30:O45 P39:P45 O5:O21 P18:P30"/>
    <dataValidation type="textLength" allowBlank="1" showInputMessage="1" showErrorMessage="1" prompt="漢字以外は半角です" error="氏名は6文字以内でお願い致します" imeMode="halfKatakana" sqref="C168:C186 I9 I5:I7 C193:C195 C53:C61 C105:C166 C67:C100 D101:D104 C4 B5:B21 B32:B47 L30:L45 M51:M53 M4 L5:L21 C30:C31">
      <formula1>2</formula1>
      <formula2>13</formula2>
    </dataValidation>
    <dataValidation allowBlank="1" imeMode="halfAlpha" sqref="D168:D186 J9 J5:J7 D193:D195 D53:D61 D105:D166 D67:D100 E101:E104 D4 C5:C21 C32:C47 M30:M45 N51:N53 N4 M5:M21 D30:D31"/>
    <dataValidation type="textLength" allowBlank="1" showInputMessage="1" showErrorMessage="1" prompt="漢字以外は半角です" error="氏名は6文字以内でお願い致します" imeMode="on" sqref="B22:B29 L22:L29">
      <formula1>2</formula1>
      <formula2>13</formula2>
    </dataValidation>
    <dataValidation allowBlank="1" imeMode="off" sqref="C22:C29 M22:M29"/>
  </dataValidations>
  <printOptions/>
  <pageMargins left="0.75" right="0.75" top="1" bottom="1" header="0.512" footer="0.512"/>
  <pageSetup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workbookViewId="0" topLeftCell="A1">
      <selection activeCell="T22" sqref="T22"/>
    </sheetView>
  </sheetViews>
  <sheetFormatPr defaultColWidth="8.875" defaultRowHeight="13.5"/>
  <cols>
    <col min="1" max="1" width="13.125" style="8" customWidth="1"/>
    <col min="2" max="2" width="17.625" style="8" customWidth="1"/>
    <col min="3" max="3" width="5.625" style="8" customWidth="1"/>
    <col min="4" max="4" width="15.625" style="8" customWidth="1"/>
    <col min="5" max="5" width="17.125" style="26" bestFit="1" customWidth="1"/>
    <col min="6" max="6" width="13.625" style="8" customWidth="1"/>
    <col min="7" max="7" width="5.375" style="0" customWidth="1"/>
    <col min="8" max="8" width="10.00390625" style="0" bestFit="1" customWidth="1"/>
    <col min="9" max="12" width="8.875" style="0" customWidth="1"/>
    <col min="13" max="13" width="15.375" style="0" bestFit="1" customWidth="1"/>
    <col min="14" max="14" width="6.125" style="0" bestFit="1" customWidth="1"/>
    <col min="15" max="15" width="15.125" style="0" bestFit="1" customWidth="1"/>
    <col min="16" max="16" width="20.625" style="0" bestFit="1" customWidth="1"/>
    <col min="17" max="17" width="10.375" style="0" bestFit="1" customWidth="1"/>
    <col min="18" max="18" width="10.125" style="0" bestFit="1" customWidth="1"/>
  </cols>
  <sheetData>
    <row r="1" spans="1:14" ht="24.75" customHeight="1">
      <c r="A1" s="323" t="s">
        <v>309</v>
      </c>
      <c r="B1" s="323"/>
      <c r="C1" s="7"/>
      <c r="D1" s="7"/>
      <c r="E1" s="139"/>
      <c r="F1" s="7"/>
      <c r="G1" s="3"/>
      <c r="M1" s="323" t="s">
        <v>309</v>
      </c>
      <c r="N1" s="323"/>
    </row>
    <row r="2" spans="1:7" ht="18" customHeight="1">
      <c r="A2" s="324" t="s">
        <v>311</v>
      </c>
      <c r="B2" s="324"/>
      <c r="C2" s="7"/>
      <c r="D2" s="7"/>
      <c r="E2" s="139"/>
      <c r="F2" s="7"/>
      <c r="G2" s="3"/>
    </row>
    <row r="3" spans="1:7" ht="18" customHeight="1">
      <c r="A3" s="47" t="s">
        <v>291</v>
      </c>
      <c r="B3" s="47"/>
      <c r="C3" s="7"/>
      <c r="D3" s="7"/>
      <c r="E3" s="139"/>
      <c r="F3" s="7"/>
      <c r="G3" s="3"/>
    </row>
    <row r="4" spans="1:18" ht="19.5" customHeight="1">
      <c r="A4" s="115" t="s">
        <v>287</v>
      </c>
      <c r="B4" s="115" t="s">
        <v>285</v>
      </c>
      <c r="C4" s="115" t="s">
        <v>210</v>
      </c>
      <c r="D4" s="115" t="s">
        <v>288</v>
      </c>
      <c r="E4" s="140" t="s">
        <v>286</v>
      </c>
      <c r="F4" s="115" t="s">
        <v>303</v>
      </c>
      <c r="G4" s="115" t="s">
        <v>304</v>
      </c>
      <c r="H4" s="78" t="s">
        <v>319</v>
      </c>
      <c r="M4" s="183" t="s">
        <v>285</v>
      </c>
      <c r="N4" s="183" t="s">
        <v>210</v>
      </c>
      <c r="O4" s="183" t="s">
        <v>288</v>
      </c>
      <c r="P4" s="244" t="s">
        <v>286</v>
      </c>
      <c r="Q4" s="183" t="s">
        <v>303</v>
      </c>
      <c r="R4" s="180" t="s">
        <v>319</v>
      </c>
    </row>
    <row r="5" spans="1:18" ht="19.5" customHeight="1">
      <c r="A5" s="115">
        <v>1</v>
      </c>
      <c r="B5" s="137" t="s">
        <v>727</v>
      </c>
      <c r="C5" s="138">
        <v>1</v>
      </c>
      <c r="D5" s="137" t="s">
        <v>728</v>
      </c>
      <c r="E5" s="141" t="s">
        <v>729</v>
      </c>
      <c r="F5" s="172">
        <v>115639</v>
      </c>
      <c r="G5" s="113">
        <f aca="true" t="shared" si="0" ref="G5:G22">IF(ISBLANK(F5),"  ",RANK(F5,$F$5:$F$22,1))</f>
        <v>16</v>
      </c>
      <c r="H5" s="114">
        <f>IF(ISBLANK(F5),"  ",RANK(F5,$F$5:$F$53,1))</f>
        <v>28</v>
      </c>
      <c r="M5" s="245" t="s">
        <v>783</v>
      </c>
      <c r="N5" s="246">
        <v>3</v>
      </c>
      <c r="O5" s="245" t="s">
        <v>784</v>
      </c>
      <c r="P5" s="247" t="s">
        <v>743</v>
      </c>
      <c r="Q5" s="181">
        <v>92847</v>
      </c>
      <c r="R5" s="186">
        <f aca="true" t="shared" si="1" ref="R5:R33">IF(ISBLANK(Q5),"  ",RANK(Q5,$F$5:$F$53,1))</f>
        <v>1</v>
      </c>
    </row>
    <row r="6" spans="1:18" ht="19.5" customHeight="1">
      <c r="A6" s="115">
        <v>2</v>
      </c>
      <c r="B6" s="137" t="s">
        <v>730</v>
      </c>
      <c r="C6" s="138">
        <v>1</v>
      </c>
      <c r="D6" s="137" t="s">
        <v>731</v>
      </c>
      <c r="E6" s="141" t="s">
        <v>729</v>
      </c>
      <c r="F6" s="172">
        <v>110242</v>
      </c>
      <c r="G6" s="113">
        <f t="shared" si="0"/>
        <v>14</v>
      </c>
      <c r="H6" s="114">
        <f aca="true" t="shared" si="2" ref="H6:H22">IF(ISBLANK(F6),"  ",RANK(F6,$F$5:$F$53,1))</f>
        <v>26</v>
      </c>
      <c r="M6" s="245" t="s">
        <v>765</v>
      </c>
      <c r="N6" s="246">
        <v>1</v>
      </c>
      <c r="O6" s="245" t="s">
        <v>766</v>
      </c>
      <c r="P6" s="247" t="s">
        <v>212</v>
      </c>
      <c r="Q6" s="181">
        <v>95322</v>
      </c>
      <c r="R6" s="186">
        <f t="shared" si="1"/>
        <v>2</v>
      </c>
    </row>
    <row r="7" spans="1:18" ht="19.5" customHeight="1">
      <c r="A7" s="115">
        <v>3</v>
      </c>
      <c r="B7" s="137" t="s">
        <v>732</v>
      </c>
      <c r="C7" s="138">
        <v>1</v>
      </c>
      <c r="D7" s="137" t="s">
        <v>733</v>
      </c>
      <c r="E7" s="141" t="s">
        <v>729</v>
      </c>
      <c r="F7" s="172">
        <v>112899</v>
      </c>
      <c r="G7" s="113">
        <f t="shared" si="0"/>
        <v>15</v>
      </c>
      <c r="H7" s="114">
        <f t="shared" si="2"/>
        <v>27</v>
      </c>
      <c r="M7" s="245" t="s">
        <v>484</v>
      </c>
      <c r="N7" s="246">
        <v>3</v>
      </c>
      <c r="O7" s="245" t="s">
        <v>245</v>
      </c>
      <c r="P7" s="247" t="s">
        <v>734</v>
      </c>
      <c r="Q7" s="181">
        <v>95344</v>
      </c>
      <c r="R7" s="186">
        <f t="shared" si="1"/>
        <v>3</v>
      </c>
    </row>
    <row r="8" spans="1:18" ht="19.5" customHeight="1">
      <c r="A8" s="115">
        <v>4</v>
      </c>
      <c r="B8" s="137" t="s">
        <v>488</v>
      </c>
      <c r="C8" s="138">
        <v>3</v>
      </c>
      <c r="D8" s="137" t="s">
        <v>246</v>
      </c>
      <c r="E8" s="141" t="s">
        <v>734</v>
      </c>
      <c r="F8" s="172">
        <v>103478</v>
      </c>
      <c r="G8" s="113">
        <f t="shared" si="0"/>
        <v>8</v>
      </c>
      <c r="H8" s="114">
        <f t="shared" si="2"/>
        <v>19</v>
      </c>
      <c r="M8" s="245" t="s">
        <v>770</v>
      </c>
      <c r="N8" s="246">
        <v>3</v>
      </c>
      <c r="O8" s="245" t="s">
        <v>771</v>
      </c>
      <c r="P8" s="247" t="s">
        <v>743</v>
      </c>
      <c r="Q8" s="181">
        <v>95372</v>
      </c>
      <c r="R8" s="186">
        <f t="shared" si="1"/>
        <v>4</v>
      </c>
    </row>
    <row r="9" spans="1:18" ht="19.5" customHeight="1">
      <c r="A9" s="115">
        <v>5</v>
      </c>
      <c r="B9" s="137" t="s">
        <v>735</v>
      </c>
      <c r="C9" s="138">
        <v>2</v>
      </c>
      <c r="D9" s="137" t="s">
        <v>736</v>
      </c>
      <c r="E9" s="141" t="s">
        <v>737</v>
      </c>
      <c r="F9" s="172">
        <v>104299</v>
      </c>
      <c r="G9" s="113">
        <f t="shared" si="0"/>
        <v>9</v>
      </c>
      <c r="H9" s="114">
        <f t="shared" si="2"/>
        <v>21</v>
      </c>
      <c r="M9" s="245" t="s">
        <v>760</v>
      </c>
      <c r="N9" s="246">
        <v>3</v>
      </c>
      <c r="O9" s="245" t="s">
        <v>761</v>
      </c>
      <c r="P9" s="247" t="s">
        <v>743</v>
      </c>
      <c r="Q9" s="181">
        <v>95409</v>
      </c>
      <c r="R9" s="186">
        <f t="shared" si="1"/>
        <v>5</v>
      </c>
    </row>
    <row r="10" spans="1:18" ht="19.5" customHeight="1">
      <c r="A10" s="115">
        <v>6</v>
      </c>
      <c r="B10" s="137" t="s">
        <v>738</v>
      </c>
      <c r="C10" s="138">
        <v>2</v>
      </c>
      <c r="D10" s="137" t="s">
        <v>479</v>
      </c>
      <c r="E10" s="141" t="s">
        <v>729</v>
      </c>
      <c r="F10" s="172">
        <v>101679</v>
      </c>
      <c r="G10" s="113">
        <f t="shared" si="0"/>
        <v>2</v>
      </c>
      <c r="H10" s="114">
        <f t="shared" si="2"/>
        <v>13</v>
      </c>
      <c r="M10" s="245" t="s">
        <v>778</v>
      </c>
      <c r="N10" s="246">
        <v>1</v>
      </c>
      <c r="O10" s="245" t="s">
        <v>779</v>
      </c>
      <c r="P10" s="247" t="s">
        <v>212</v>
      </c>
      <c r="Q10" s="181">
        <v>95841</v>
      </c>
      <c r="R10" s="186">
        <f t="shared" si="1"/>
        <v>6</v>
      </c>
    </row>
    <row r="11" spans="1:18" ht="19.5" customHeight="1">
      <c r="A11" s="115">
        <v>7</v>
      </c>
      <c r="B11" s="137" t="s">
        <v>739</v>
      </c>
      <c r="C11" s="138">
        <v>2</v>
      </c>
      <c r="D11" s="137" t="s">
        <v>486</v>
      </c>
      <c r="E11" s="141" t="s">
        <v>740</v>
      </c>
      <c r="F11" s="172">
        <v>102174</v>
      </c>
      <c r="G11" s="113">
        <f t="shared" si="0"/>
        <v>5</v>
      </c>
      <c r="H11" s="114">
        <f t="shared" si="2"/>
        <v>16</v>
      </c>
      <c r="M11" s="245" t="s">
        <v>767</v>
      </c>
      <c r="N11" s="246">
        <v>3</v>
      </c>
      <c r="O11" s="245" t="s">
        <v>213</v>
      </c>
      <c r="P11" s="247" t="s">
        <v>212</v>
      </c>
      <c r="Q11" s="181">
        <v>100137</v>
      </c>
      <c r="R11" s="186">
        <f t="shared" si="1"/>
        <v>7</v>
      </c>
    </row>
    <row r="12" spans="1:18" ht="19.5" customHeight="1">
      <c r="A12" s="115">
        <v>8</v>
      </c>
      <c r="B12" s="137" t="s">
        <v>741</v>
      </c>
      <c r="C12" s="138">
        <v>3</v>
      </c>
      <c r="D12" s="137" t="s">
        <v>742</v>
      </c>
      <c r="E12" s="141" t="s">
        <v>743</v>
      </c>
      <c r="F12" s="172">
        <v>104491</v>
      </c>
      <c r="G12" s="113">
        <f t="shared" si="0"/>
        <v>10</v>
      </c>
      <c r="H12" s="114">
        <f t="shared" si="2"/>
        <v>22</v>
      </c>
      <c r="M12" s="245" t="s">
        <v>777</v>
      </c>
      <c r="N12" s="246">
        <v>2</v>
      </c>
      <c r="O12" s="245" t="s">
        <v>174</v>
      </c>
      <c r="P12" s="247" t="s">
        <v>212</v>
      </c>
      <c r="Q12" s="181">
        <v>100696</v>
      </c>
      <c r="R12" s="186">
        <f t="shared" si="1"/>
        <v>8</v>
      </c>
    </row>
    <row r="13" spans="1:18" ht="19.5" customHeight="1">
      <c r="A13" s="115">
        <v>9</v>
      </c>
      <c r="B13" s="137" t="s">
        <v>744</v>
      </c>
      <c r="C13" s="138">
        <v>2</v>
      </c>
      <c r="D13" s="137" t="s">
        <v>745</v>
      </c>
      <c r="E13" s="141" t="s">
        <v>743</v>
      </c>
      <c r="F13" s="172">
        <v>101410</v>
      </c>
      <c r="G13" s="113">
        <f t="shared" si="0"/>
        <v>1</v>
      </c>
      <c r="H13" s="114">
        <f t="shared" si="2"/>
        <v>12</v>
      </c>
      <c r="M13" s="245" t="s">
        <v>125</v>
      </c>
      <c r="N13" s="246">
        <v>3</v>
      </c>
      <c r="O13" s="245" t="s">
        <v>776</v>
      </c>
      <c r="P13" s="247" t="s">
        <v>212</v>
      </c>
      <c r="Q13" s="181">
        <v>100790</v>
      </c>
      <c r="R13" s="186">
        <f t="shared" si="1"/>
        <v>9</v>
      </c>
    </row>
    <row r="14" spans="1:18" ht="19.5" customHeight="1">
      <c r="A14" s="115">
        <v>10</v>
      </c>
      <c r="B14" s="137" t="s">
        <v>746</v>
      </c>
      <c r="C14" s="138">
        <v>3</v>
      </c>
      <c r="D14" s="137" t="s">
        <v>747</v>
      </c>
      <c r="E14" s="141" t="s">
        <v>212</v>
      </c>
      <c r="F14" s="172" t="s">
        <v>130</v>
      </c>
      <c r="G14" s="142" t="s">
        <v>149</v>
      </c>
      <c r="H14" s="121" t="s">
        <v>149</v>
      </c>
      <c r="M14" s="245" t="s">
        <v>787</v>
      </c>
      <c r="N14" s="246">
        <v>1</v>
      </c>
      <c r="O14" s="245" t="s">
        <v>788</v>
      </c>
      <c r="P14" s="247" t="s">
        <v>212</v>
      </c>
      <c r="Q14" s="181">
        <v>100826</v>
      </c>
      <c r="R14" s="186">
        <f t="shared" si="1"/>
        <v>10</v>
      </c>
    </row>
    <row r="15" spans="1:18" ht="19.5" customHeight="1">
      <c r="A15" s="115">
        <v>11</v>
      </c>
      <c r="B15" s="137" t="s">
        <v>748</v>
      </c>
      <c r="C15" s="138">
        <v>3</v>
      </c>
      <c r="D15" s="137" t="s">
        <v>485</v>
      </c>
      <c r="E15" s="141" t="s">
        <v>212</v>
      </c>
      <c r="F15" s="172">
        <v>105780</v>
      </c>
      <c r="G15" s="113">
        <f t="shared" si="0"/>
        <v>12</v>
      </c>
      <c r="H15" s="114">
        <f t="shared" si="2"/>
        <v>24</v>
      </c>
      <c r="M15" s="245" t="s">
        <v>772</v>
      </c>
      <c r="N15" s="246">
        <v>3</v>
      </c>
      <c r="O15" s="245" t="s">
        <v>773</v>
      </c>
      <c r="P15" s="247" t="s">
        <v>362</v>
      </c>
      <c r="Q15" s="181">
        <v>100965</v>
      </c>
      <c r="R15" s="186">
        <f t="shared" si="1"/>
        <v>11</v>
      </c>
    </row>
    <row r="16" spans="1:18" ht="19.5" customHeight="1">
      <c r="A16" s="115">
        <v>12</v>
      </c>
      <c r="B16" s="137" t="s">
        <v>749</v>
      </c>
      <c r="C16" s="138">
        <v>3</v>
      </c>
      <c r="D16" s="137" t="s">
        <v>750</v>
      </c>
      <c r="E16" s="141" t="s">
        <v>743</v>
      </c>
      <c r="F16" s="172">
        <v>102496</v>
      </c>
      <c r="G16" s="113">
        <f t="shared" si="0"/>
        <v>6</v>
      </c>
      <c r="H16" s="114">
        <f t="shared" si="2"/>
        <v>17</v>
      </c>
      <c r="M16" s="245" t="s">
        <v>744</v>
      </c>
      <c r="N16" s="246">
        <v>2</v>
      </c>
      <c r="O16" s="245" t="s">
        <v>745</v>
      </c>
      <c r="P16" s="247" t="s">
        <v>743</v>
      </c>
      <c r="Q16" s="181">
        <v>101410</v>
      </c>
      <c r="R16" s="186">
        <f t="shared" si="1"/>
        <v>12</v>
      </c>
    </row>
    <row r="17" spans="1:18" ht="19.5" customHeight="1">
      <c r="A17" s="115">
        <v>13</v>
      </c>
      <c r="B17" s="137" t="s">
        <v>751</v>
      </c>
      <c r="C17" s="138">
        <v>1</v>
      </c>
      <c r="D17" s="137" t="s">
        <v>752</v>
      </c>
      <c r="E17" s="141" t="s">
        <v>743</v>
      </c>
      <c r="F17" s="172">
        <v>101859</v>
      </c>
      <c r="G17" s="113">
        <f t="shared" si="0"/>
        <v>4</v>
      </c>
      <c r="H17" s="114">
        <f t="shared" si="2"/>
        <v>15</v>
      </c>
      <c r="M17" s="245" t="s">
        <v>738</v>
      </c>
      <c r="N17" s="246">
        <v>2</v>
      </c>
      <c r="O17" s="245" t="s">
        <v>479</v>
      </c>
      <c r="P17" s="247" t="s">
        <v>729</v>
      </c>
      <c r="Q17" s="181">
        <v>101679</v>
      </c>
      <c r="R17" s="186">
        <f t="shared" si="1"/>
        <v>13</v>
      </c>
    </row>
    <row r="18" spans="1:18" ht="19.5" customHeight="1">
      <c r="A18" s="115">
        <v>14</v>
      </c>
      <c r="B18" s="137" t="s">
        <v>753</v>
      </c>
      <c r="C18" s="138">
        <v>2</v>
      </c>
      <c r="D18" s="137" t="s">
        <v>754</v>
      </c>
      <c r="E18" s="141" t="s">
        <v>743</v>
      </c>
      <c r="F18" s="172">
        <v>102941</v>
      </c>
      <c r="G18" s="113">
        <f t="shared" si="0"/>
        <v>7</v>
      </c>
      <c r="H18" s="114">
        <f t="shared" si="2"/>
        <v>18</v>
      </c>
      <c r="M18" s="245" t="s">
        <v>758</v>
      </c>
      <c r="N18" s="246">
        <v>2</v>
      </c>
      <c r="O18" s="245" t="s">
        <v>759</v>
      </c>
      <c r="P18" s="247" t="s">
        <v>743</v>
      </c>
      <c r="Q18" s="181">
        <v>101845</v>
      </c>
      <c r="R18" s="186">
        <f t="shared" si="1"/>
        <v>14</v>
      </c>
    </row>
    <row r="19" spans="1:18" ht="19.5" customHeight="1">
      <c r="A19" s="115">
        <v>15</v>
      </c>
      <c r="B19" s="137" t="s">
        <v>755</v>
      </c>
      <c r="C19" s="138">
        <v>3</v>
      </c>
      <c r="D19" s="137" t="s">
        <v>215</v>
      </c>
      <c r="E19" s="141" t="s">
        <v>212</v>
      </c>
      <c r="F19" s="172" t="s">
        <v>130</v>
      </c>
      <c r="G19" s="142" t="s">
        <v>149</v>
      </c>
      <c r="H19" s="121" t="s">
        <v>149</v>
      </c>
      <c r="M19" s="245" t="s">
        <v>751</v>
      </c>
      <c r="N19" s="246">
        <v>1</v>
      </c>
      <c r="O19" s="245" t="s">
        <v>752</v>
      </c>
      <c r="P19" s="247" t="s">
        <v>743</v>
      </c>
      <c r="Q19" s="181">
        <v>101859</v>
      </c>
      <c r="R19" s="186">
        <f t="shared" si="1"/>
        <v>15</v>
      </c>
    </row>
    <row r="20" spans="1:18" ht="19.5" customHeight="1">
      <c r="A20" s="115">
        <v>16</v>
      </c>
      <c r="B20" s="137" t="s">
        <v>756</v>
      </c>
      <c r="C20" s="138">
        <v>4</v>
      </c>
      <c r="D20" s="137" t="s">
        <v>757</v>
      </c>
      <c r="E20" s="141" t="s">
        <v>212</v>
      </c>
      <c r="F20" s="172">
        <v>104866</v>
      </c>
      <c r="G20" s="113">
        <f t="shared" si="0"/>
        <v>11</v>
      </c>
      <c r="H20" s="114">
        <f t="shared" si="2"/>
        <v>23</v>
      </c>
      <c r="M20" s="245" t="s">
        <v>739</v>
      </c>
      <c r="N20" s="246">
        <v>2</v>
      </c>
      <c r="O20" s="245" t="s">
        <v>486</v>
      </c>
      <c r="P20" s="247" t="s">
        <v>740</v>
      </c>
      <c r="Q20" s="181">
        <v>102174</v>
      </c>
      <c r="R20" s="186">
        <f t="shared" si="1"/>
        <v>16</v>
      </c>
    </row>
    <row r="21" spans="1:18" ht="19.5" customHeight="1">
      <c r="A21" s="115">
        <v>17</v>
      </c>
      <c r="B21" s="137" t="s">
        <v>758</v>
      </c>
      <c r="C21" s="138">
        <v>2</v>
      </c>
      <c r="D21" s="137" t="s">
        <v>759</v>
      </c>
      <c r="E21" s="141" t="s">
        <v>743</v>
      </c>
      <c r="F21" s="172">
        <v>101845</v>
      </c>
      <c r="G21" s="113">
        <f t="shared" si="0"/>
        <v>3</v>
      </c>
      <c r="H21" s="114">
        <f t="shared" si="2"/>
        <v>14</v>
      </c>
      <c r="M21" s="245" t="s">
        <v>749</v>
      </c>
      <c r="N21" s="246">
        <v>3</v>
      </c>
      <c r="O21" s="245" t="s">
        <v>750</v>
      </c>
      <c r="P21" s="247" t="s">
        <v>743</v>
      </c>
      <c r="Q21" s="181">
        <v>102496</v>
      </c>
      <c r="R21" s="186">
        <f t="shared" si="1"/>
        <v>17</v>
      </c>
    </row>
    <row r="22" spans="1:18" ht="18" customHeight="1">
      <c r="A22" s="166">
        <v>18</v>
      </c>
      <c r="B22" s="167" t="s">
        <v>128</v>
      </c>
      <c r="C22" s="168">
        <v>2</v>
      </c>
      <c r="D22" s="167" t="s">
        <v>129</v>
      </c>
      <c r="E22" s="169" t="s">
        <v>490</v>
      </c>
      <c r="F22" s="172">
        <v>110160</v>
      </c>
      <c r="G22" s="160">
        <f t="shared" si="0"/>
        <v>13</v>
      </c>
      <c r="H22" s="161">
        <f t="shared" si="2"/>
        <v>25</v>
      </c>
      <c r="M22" s="245" t="s">
        <v>753</v>
      </c>
      <c r="N22" s="246">
        <v>2</v>
      </c>
      <c r="O22" s="245" t="s">
        <v>754</v>
      </c>
      <c r="P22" s="247" t="s">
        <v>743</v>
      </c>
      <c r="Q22" s="181">
        <v>102941</v>
      </c>
      <c r="R22" s="186">
        <f t="shared" si="1"/>
        <v>18</v>
      </c>
    </row>
    <row r="23" spans="1:18" ht="18" customHeight="1">
      <c r="A23" s="47" t="s">
        <v>292</v>
      </c>
      <c r="B23" s="47"/>
      <c r="C23" s="7"/>
      <c r="D23" s="7"/>
      <c r="E23" s="139"/>
      <c r="F23" s="7"/>
      <c r="G23" s="3"/>
      <c r="M23" s="245" t="s">
        <v>488</v>
      </c>
      <c r="N23" s="246">
        <v>3</v>
      </c>
      <c r="O23" s="245" t="s">
        <v>246</v>
      </c>
      <c r="P23" s="247" t="s">
        <v>734</v>
      </c>
      <c r="Q23" s="181">
        <v>103478</v>
      </c>
      <c r="R23" s="186">
        <f t="shared" si="1"/>
        <v>19</v>
      </c>
    </row>
    <row r="24" spans="1:18" ht="19.5" customHeight="1">
      <c r="A24" s="115" t="s">
        <v>287</v>
      </c>
      <c r="B24" s="115" t="s">
        <v>285</v>
      </c>
      <c r="C24" s="115" t="s">
        <v>210</v>
      </c>
      <c r="D24" s="115" t="s">
        <v>288</v>
      </c>
      <c r="E24" s="140" t="s">
        <v>286</v>
      </c>
      <c r="F24" s="115" t="s">
        <v>303</v>
      </c>
      <c r="G24" s="115" t="s">
        <v>304</v>
      </c>
      <c r="H24" s="78" t="s">
        <v>319</v>
      </c>
      <c r="M24" s="245" t="s">
        <v>764</v>
      </c>
      <c r="N24" s="246">
        <v>2</v>
      </c>
      <c r="O24" s="245" t="s">
        <v>483</v>
      </c>
      <c r="P24" s="247" t="s">
        <v>212</v>
      </c>
      <c r="Q24" s="181">
        <v>103767</v>
      </c>
      <c r="R24" s="186">
        <f t="shared" si="1"/>
        <v>20</v>
      </c>
    </row>
    <row r="25" spans="1:18" ht="19.5" customHeight="1">
      <c r="A25" s="115">
        <v>1</v>
      </c>
      <c r="B25" s="137" t="s">
        <v>760</v>
      </c>
      <c r="C25" s="138">
        <v>3</v>
      </c>
      <c r="D25" s="137" t="s">
        <v>761</v>
      </c>
      <c r="E25" s="141" t="s">
        <v>743</v>
      </c>
      <c r="F25" s="172">
        <v>95409</v>
      </c>
      <c r="G25" s="113">
        <f>IF(ISBLANK(F25),"  ",RANK(F25,$F$25:$F$53,1))</f>
        <v>5</v>
      </c>
      <c r="H25" s="114">
        <f aca="true" t="shared" si="3" ref="H25:H53">IF(ISBLANK(F25),"  ",RANK(F25,$F$5:$F$53,1))</f>
        <v>5</v>
      </c>
      <c r="M25" s="245" t="s">
        <v>735</v>
      </c>
      <c r="N25" s="246">
        <v>2</v>
      </c>
      <c r="O25" s="245" t="s">
        <v>736</v>
      </c>
      <c r="P25" s="247" t="s">
        <v>737</v>
      </c>
      <c r="Q25" s="181">
        <v>104299</v>
      </c>
      <c r="R25" s="186">
        <f t="shared" si="1"/>
        <v>21</v>
      </c>
    </row>
    <row r="26" spans="1:18" ht="19.5" customHeight="1">
      <c r="A26" s="115">
        <v>2</v>
      </c>
      <c r="B26" s="137" t="s">
        <v>762</v>
      </c>
      <c r="C26" s="138">
        <v>1</v>
      </c>
      <c r="D26" s="137" t="s">
        <v>763</v>
      </c>
      <c r="E26" s="141" t="s">
        <v>212</v>
      </c>
      <c r="F26" s="172" t="s">
        <v>130</v>
      </c>
      <c r="G26" s="142" t="s">
        <v>149</v>
      </c>
      <c r="H26" s="121" t="s">
        <v>149</v>
      </c>
      <c r="M26" s="245" t="s">
        <v>741</v>
      </c>
      <c r="N26" s="246">
        <v>3</v>
      </c>
      <c r="O26" s="245" t="s">
        <v>742</v>
      </c>
      <c r="P26" s="247" t="s">
        <v>743</v>
      </c>
      <c r="Q26" s="181">
        <v>104491</v>
      </c>
      <c r="R26" s="186">
        <f t="shared" si="1"/>
        <v>22</v>
      </c>
    </row>
    <row r="27" spans="1:18" ht="19.5" customHeight="1">
      <c r="A27" s="115">
        <v>3</v>
      </c>
      <c r="B27" s="137" t="s">
        <v>764</v>
      </c>
      <c r="C27" s="138">
        <v>2</v>
      </c>
      <c r="D27" s="137" t="s">
        <v>483</v>
      </c>
      <c r="E27" s="141" t="s">
        <v>212</v>
      </c>
      <c r="F27" s="172">
        <v>103767</v>
      </c>
      <c r="G27" s="113">
        <f aca="true" t="shared" si="4" ref="G27:G53">IF(ISBLANK(F27),"  ",RANK(F27,$F$25:$F$53,1))</f>
        <v>12</v>
      </c>
      <c r="H27" s="114">
        <f t="shared" si="3"/>
        <v>20</v>
      </c>
      <c r="M27" s="245" t="s">
        <v>756</v>
      </c>
      <c r="N27" s="246">
        <v>4</v>
      </c>
      <c r="O27" s="245" t="s">
        <v>757</v>
      </c>
      <c r="P27" s="247" t="s">
        <v>212</v>
      </c>
      <c r="Q27" s="181">
        <v>104866</v>
      </c>
      <c r="R27" s="186">
        <f t="shared" si="1"/>
        <v>23</v>
      </c>
    </row>
    <row r="28" spans="1:18" ht="19.5" customHeight="1">
      <c r="A28" s="115">
        <v>4</v>
      </c>
      <c r="B28" s="137" t="s">
        <v>765</v>
      </c>
      <c r="C28" s="138">
        <v>1</v>
      </c>
      <c r="D28" s="137" t="s">
        <v>766</v>
      </c>
      <c r="E28" s="141" t="s">
        <v>212</v>
      </c>
      <c r="F28" s="172">
        <v>95322</v>
      </c>
      <c r="G28" s="113">
        <f t="shared" si="4"/>
        <v>2</v>
      </c>
      <c r="H28" s="114">
        <f t="shared" si="3"/>
        <v>2</v>
      </c>
      <c r="M28" s="245" t="s">
        <v>748</v>
      </c>
      <c r="N28" s="246">
        <v>3</v>
      </c>
      <c r="O28" s="245" t="s">
        <v>485</v>
      </c>
      <c r="P28" s="247" t="s">
        <v>212</v>
      </c>
      <c r="Q28" s="181">
        <v>105780</v>
      </c>
      <c r="R28" s="186">
        <f t="shared" si="1"/>
        <v>24</v>
      </c>
    </row>
    <row r="29" spans="1:18" ht="19.5" customHeight="1">
      <c r="A29" s="115">
        <v>5</v>
      </c>
      <c r="B29" s="137" t="s">
        <v>767</v>
      </c>
      <c r="C29" s="138">
        <v>3</v>
      </c>
      <c r="D29" s="137" t="s">
        <v>213</v>
      </c>
      <c r="E29" s="141" t="s">
        <v>212</v>
      </c>
      <c r="F29" s="172">
        <v>100137</v>
      </c>
      <c r="G29" s="113">
        <f t="shared" si="4"/>
        <v>7</v>
      </c>
      <c r="H29" s="114">
        <f t="shared" si="3"/>
        <v>7</v>
      </c>
      <c r="M29" s="248" t="s">
        <v>128</v>
      </c>
      <c r="N29" s="249">
        <v>2</v>
      </c>
      <c r="O29" s="248" t="s">
        <v>129</v>
      </c>
      <c r="P29" s="250" t="s">
        <v>490</v>
      </c>
      <c r="Q29" s="181">
        <v>110160</v>
      </c>
      <c r="R29" s="251">
        <f t="shared" si="1"/>
        <v>25</v>
      </c>
    </row>
    <row r="30" spans="1:18" ht="19.5" customHeight="1">
      <c r="A30" s="115">
        <v>6</v>
      </c>
      <c r="B30" s="137" t="s">
        <v>768</v>
      </c>
      <c r="C30" s="138">
        <v>1</v>
      </c>
      <c r="D30" s="137" t="s">
        <v>769</v>
      </c>
      <c r="E30" s="141" t="s">
        <v>743</v>
      </c>
      <c r="F30" s="172">
        <v>1011232</v>
      </c>
      <c r="G30" s="113">
        <f t="shared" si="4"/>
        <v>13</v>
      </c>
      <c r="H30" s="114">
        <f t="shared" si="3"/>
        <v>29</v>
      </c>
      <c r="M30" s="245" t="s">
        <v>730</v>
      </c>
      <c r="N30" s="246">
        <v>1</v>
      </c>
      <c r="O30" s="245" t="s">
        <v>731</v>
      </c>
      <c r="P30" s="247" t="s">
        <v>729</v>
      </c>
      <c r="Q30" s="181">
        <v>110242</v>
      </c>
      <c r="R30" s="186">
        <f t="shared" si="1"/>
        <v>26</v>
      </c>
    </row>
    <row r="31" spans="1:18" ht="19.5" customHeight="1">
      <c r="A31" s="115">
        <v>7</v>
      </c>
      <c r="B31" s="137" t="s">
        <v>770</v>
      </c>
      <c r="C31" s="138">
        <v>3</v>
      </c>
      <c r="D31" s="137" t="s">
        <v>771</v>
      </c>
      <c r="E31" s="141" t="s">
        <v>743</v>
      </c>
      <c r="F31" s="172">
        <v>95372</v>
      </c>
      <c r="G31" s="113">
        <f t="shared" si="4"/>
        <v>4</v>
      </c>
      <c r="H31" s="114">
        <f t="shared" si="3"/>
        <v>4</v>
      </c>
      <c r="M31" s="245" t="s">
        <v>732</v>
      </c>
      <c r="N31" s="246">
        <v>1</v>
      </c>
      <c r="O31" s="245" t="s">
        <v>733</v>
      </c>
      <c r="P31" s="247" t="s">
        <v>729</v>
      </c>
      <c r="Q31" s="181">
        <v>112899</v>
      </c>
      <c r="R31" s="186">
        <f t="shared" si="1"/>
        <v>27</v>
      </c>
    </row>
    <row r="32" spans="1:18" ht="19.5" customHeight="1">
      <c r="A32" s="115">
        <v>8</v>
      </c>
      <c r="B32" s="137" t="s">
        <v>772</v>
      </c>
      <c r="C32" s="138">
        <v>3</v>
      </c>
      <c r="D32" s="137" t="s">
        <v>773</v>
      </c>
      <c r="E32" s="141" t="s">
        <v>362</v>
      </c>
      <c r="F32" s="172">
        <v>100965</v>
      </c>
      <c r="G32" s="113">
        <f t="shared" si="4"/>
        <v>11</v>
      </c>
      <c r="H32" s="114">
        <f t="shared" si="3"/>
        <v>11</v>
      </c>
      <c r="M32" s="245" t="s">
        <v>727</v>
      </c>
      <c r="N32" s="246">
        <v>1</v>
      </c>
      <c r="O32" s="245" t="s">
        <v>728</v>
      </c>
      <c r="P32" s="247" t="s">
        <v>729</v>
      </c>
      <c r="Q32" s="181">
        <v>115639</v>
      </c>
      <c r="R32" s="186">
        <f t="shared" si="1"/>
        <v>28</v>
      </c>
    </row>
    <row r="33" spans="1:18" ht="19.5" customHeight="1">
      <c r="A33" s="115">
        <v>9</v>
      </c>
      <c r="B33" s="137" t="s">
        <v>774</v>
      </c>
      <c r="C33" s="138">
        <v>1</v>
      </c>
      <c r="D33" s="137" t="s">
        <v>775</v>
      </c>
      <c r="E33" s="141" t="s">
        <v>362</v>
      </c>
      <c r="F33" s="172" t="s">
        <v>130</v>
      </c>
      <c r="G33" s="164" t="s">
        <v>149</v>
      </c>
      <c r="H33" s="121" t="s">
        <v>149</v>
      </c>
      <c r="M33" s="245" t="s">
        <v>768</v>
      </c>
      <c r="N33" s="246">
        <v>1</v>
      </c>
      <c r="O33" s="245" t="s">
        <v>769</v>
      </c>
      <c r="P33" s="247" t="s">
        <v>743</v>
      </c>
      <c r="Q33" s="181">
        <v>1011232</v>
      </c>
      <c r="R33" s="186">
        <f t="shared" si="1"/>
        <v>29</v>
      </c>
    </row>
    <row r="34" spans="1:18" ht="19.5" customHeight="1">
      <c r="A34" s="115">
        <v>10</v>
      </c>
      <c r="B34" s="137" t="s">
        <v>125</v>
      </c>
      <c r="C34" s="138">
        <v>3</v>
      </c>
      <c r="D34" s="137" t="s">
        <v>776</v>
      </c>
      <c r="E34" s="141" t="s">
        <v>212</v>
      </c>
      <c r="F34" s="172">
        <v>100790</v>
      </c>
      <c r="G34" s="113">
        <f t="shared" si="4"/>
        <v>9</v>
      </c>
      <c r="H34" s="114">
        <f t="shared" si="3"/>
        <v>9</v>
      </c>
      <c r="M34" s="245" t="s">
        <v>746</v>
      </c>
      <c r="N34" s="246">
        <v>3</v>
      </c>
      <c r="O34" s="245" t="s">
        <v>747</v>
      </c>
      <c r="P34" s="247" t="s">
        <v>212</v>
      </c>
      <c r="Q34" s="181" t="s">
        <v>130</v>
      </c>
      <c r="R34" s="183" t="s">
        <v>143</v>
      </c>
    </row>
    <row r="35" spans="1:18" ht="19.5" customHeight="1">
      <c r="A35" s="115">
        <v>11</v>
      </c>
      <c r="B35" s="137" t="s">
        <v>484</v>
      </c>
      <c r="C35" s="138">
        <v>3</v>
      </c>
      <c r="D35" s="137" t="s">
        <v>245</v>
      </c>
      <c r="E35" s="141" t="s">
        <v>734</v>
      </c>
      <c r="F35" s="172">
        <v>95344</v>
      </c>
      <c r="G35" s="113">
        <f t="shared" si="4"/>
        <v>3</v>
      </c>
      <c r="H35" s="114">
        <f t="shared" si="3"/>
        <v>3</v>
      </c>
      <c r="M35" s="245" t="s">
        <v>755</v>
      </c>
      <c r="N35" s="246">
        <v>3</v>
      </c>
      <c r="O35" s="245" t="s">
        <v>215</v>
      </c>
      <c r="P35" s="247" t="s">
        <v>212</v>
      </c>
      <c r="Q35" s="181" t="s">
        <v>130</v>
      </c>
      <c r="R35" s="183" t="s">
        <v>143</v>
      </c>
    </row>
    <row r="36" spans="1:18" ht="19.5" customHeight="1">
      <c r="A36" s="115">
        <v>12</v>
      </c>
      <c r="B36" s="137" t="s">
        <v>777</v>
      </c>
      <c r="C36" s="138">
        <v>2</v>
      </c>
      <c r="D36" s="137" t="s">
        <v>174</v>
      </c>
      <c r="E36" s="141" t="s">
        <v>212</v>
      </c>
      <c r="F36" s="172">
        <v>100696</v>
      </c>
      <c r="G36" s="113">
        <f t="shared" si="4"/>
        <v>8</v>
      </c>
      <c r="H36" s="114">
        <f t="shared" si="3"/>
        <v>8</v>
      </c>
      <c r="M36" s="245" t="s">
        <v>762</v>
      </c>
      <c r="N36" s="246">
        <v>1</v>
      </c>
      <c r="O36" s="245" t="s">
        <v>763</v>
      </c>
      <c r="P36" s="247" t="s">
        <v>212</v>
      </c>
      <c r="Q36" s="181" t="s">
        <v>130</v>
      </c>
      <c r="R36" s="183" t="s">
        <v>143</v>
      </c>
    </row>
    <row r="37" spans="1:18" ht="19.5" customHeight="1">
      <c r="A37" s="115">
        <v>13</v>
      </c>
      <c r="B37" s="137" t="s">
        <v>778</v>
      </c>
      <c r="C37" s="138">
        <v>1</v>
      </c>
      <c r="D37" s="137" t="s">
        <v>779</v>
      </c>
      <c r="E37" s="141" t="s">
        <v>212</v>
      </c>
      <c r="F37" s="172">
        <v>95841</v>
      </c>
      <c r="G37" s="113">
        <f t="shared" si="4"/>
        <v>6</v>
      </c>
      <c r="H37" s="114">
        <f t="shared" si="3"/>
        <v>6</v>
      </c>
      <c r="M37" s="245" t="s">
        <v>774</v>
      </c>
      <c r="N37" s="246">
        <v>1</v>
      </c>
      <c r="O37" s="245" t="s">
        <v>775</v>
      </c>
      <c r="P37" s="247" t="s">
        <v>362</v>
      </c>
      <c r="Q37" s="181" t="s">
        <v>130</v>
      </c>
      <c r="R37" s="183" t="s">
        <v>143</v>
      </c>
    </row>
    <row r="38" spans="1:18" ht="19.5" customHeight="1">
      <c r="A38" s="115">
        <v>14</v>
      </c>
      <c r="B38" s="137" t="s">
        <v>780</v>
      </c>
      <c r="C38" s="138">
        <v>3</v>
      </c>
      <c r="D38" s="137" t="s">
        <v>214</v>
      </c>
      <c r="E38" s="141" t="s">
        <v>212</v>
      </c>
      <c r="F38" s="172" t="s">
        <v>130</v>
      </c>
      <c r="G38" s="142" t="s">
        <v>149</v>
      </c>
      <c r="H38" s="121" t="s">
        <v>149</v>
      </c>
      <c r="M38" s="245" t="s">
        <v>780</v>
      </c>
      <c r="N38" s="246">
        <v>3</v>
      </c>
      <c r="O38" s="245" t="s">
        <v>214</v>
      </c>
      <c r="P38" s="247" t="s">
        <v>212</v>
      </c>
      <c r="Q38" s="181" t="s">
        <v>130</v>
      </c>
      <c r="R38" s="183" t="s">
        <v>143</v>
      </c>
    </row>
    <row r="39" spans="1:18" ht="19.5" customHeight="1">
      <c r="A39" s="115">
        <v>15</v>
      </c>
      <c r="B39" s="137" t="s">
        <v>781</v>
      </c>
      <c r="C39" s="138">
        <v>4</v>
      </c>
      <c r="D39" s="137" t="s">
        <v>782</v>
      </c>
      <c r="E39" s="141" t="s">
        <v>212</v>
      </c>
      <c r="F39" s="172" t="s">
        <v>130</v>
      </c>
      <c r="G39" s="142" t="s">
        <v>149</v>
      </c>
      <c r="H39" s="121" t="s">
        <v>149</v>
      </c>
      <c r="M39" s="245" t="s">
        <v>781</v>
      </c>
      <c r="N39" s="246">
        <v>4</v>
      </c>
      <c r="O39" s="245" t="s">
        <v>782</v>
      </c>
      <c r="P39" s="247" t="s">
        <v>212</v>
      </c>
      <c r="Q39" s="181" t="s">
        <v>130</v>
      </c>
      <c r="R39" s="183" t="s">
        <v>143</v>
      </c>
    </row>
    <row r="40" spans="1:18" ht="19.5" customHeight="1">
      <c r="A40" s="115">
        <v>16</v>
      </c>
      <c r="B40" s="137" t="s">
        <v>783</v>
      </c>
      <c r="C40" s="138">
        <v>3</v>
      </c>
      <c r="D40" s="137" t="s">
        <v>784</v>
      </c>
      <c r="E40" s="141" t="s">
        <v>743</v>
      </c>
      <c r="F40" s="172">
        <v>92847</v>
      </c>
      <c r="G40" s="113">
        <f t="shared" si="4"/>
        <v>1</v>
      </c>
      <c r="H40" s="114">
        <f t="shared" si="3"/>
        <v>1</v>
      </c>
      <c r="M40" s="245" t="s">
        <v>785</v>
      </c>
      <c r="N40" s="246">
        <v>3</v>
      </c>
      <c r="O40" s="245" t="s">
        <v>786</v>
      </c>
      <c r="P40" s="247" t="s">
        <v>362</v>
      </c>
      <c r="Q40" s="181" t="s">
        <v>130</v>
      </c>
      <c r="R40" s="183" t="s">
        <v>143</v>
      </c>
    </row>
    <row r="41" spans="1:8" ht="19.5" customHeight="1">
      <c r="A41" s="115">
        <v>17</v>
      </c>
      <c r="B41" s="137" t="s">
        <v>785</v>
      </c>
      <c r="C41" s="138">
        <v>3</v>
      </c>
      <c r="D41" s="137" t="s">
        <v>786</v>
      </c>
      <c r="E41" s="141" t="s">
        <v>362</v>
      </c>
      <c r="F41" s="172" t="s">
        <v>130</v>
      </c>
      <c r="G41" s="164" t="s">
        <v>149</v>
      </c>
      <c r="H41" s="121" t="s">
        <v>149</v>
      </c>
    </row>
    <row r="42" spans="1:8" ht="19.5" customHeight="1">
      <c r="A42" s="115">
        <v>18</v>
      </c>
      <c r="B42" s="137" t="s">
        <v>787</v>
      </c>
      <c r="C42" s="138">
        <v>1</v>
      </c>
      <c r="D42" s="137" t="s">
        <v>788</v>
      </c>
      <c r="E42" s="141" t="s">
        <v>212</v>
      </c>
      <c r="F42" s="172">
        <v>100826</v>
      </c>
      <c r="G42" s="113">
        <f t="shared" si="4"/>
        <v>10</v>
      </c>
      <c r="H42" s="114">
        <f>IF(ISBLANK(F42),"  ",RANK(F42,$F$5:$F$53,1))</f>
        <v>10</v>
      </c>
    </row>
    <row r="43" spans="1:8" ht="18" customHeight="1">
      <c r="A43" s="20"/>
      <c r="B43" s="13"/>
      <c r="C43" s="10"/>
      <c r="D43" s="13"/>
      <c r="E43" s="31"/>
      <c r="F43" s="7"/>
      <c r="G43" s="5" t="str">
        <f t="shared" si="4"/>
        <v>  </v>
      </c>
      <c r="H43" s="3" t="str">
        <f t="shared" si="3"/>
        <v>  </v>
      </c>
    </row>
    <row r="44" spans="1:8" ht="18" customHeight="1">
      <c r="A44" s="20"/>
      <c r="B44" s="13"/>
      <c r="C44" s="10"/>
      <c r="D44" s="13"/>
      <c r="E44" s="31"/>
      <c r="F44" s="7"/>
      <c r="G44" s="5" t="str">
        <f t="shared" si="4"/>
        <v>  </v>
      </c>
      <c r="H44" s="3" t="str">
        <f t="shared" si="3"/>
        <v>  </v>
      </c>
    </row>
    <row r="45" spans="1:8" ht="18" customHeight="1">
      <c r="A45" s="20"/>
      <c r="B45" s="13"/>
      <c r="C45" s="10"/>
      <c r="D45" s="13"/>
      <c r="E45" s="31"/>
      <c r="F45" s="7"/>
      <c r="G45" s="5" t="str">
        <f t="shared" si="4"/>
        <v>  </v>
      </c>
      <c r="H45" s="3" t="str">
        <f t="shared" si="3"/>
        <v>  </v>
      </c>
    </row>
    <row r="46" spans="1:8" ht="18" customHeight="1">
      <c r="A46" s="20"/>
      <c r="B46" s="13"/>
      <c r="C46" s="10"/>
      <c r="D46" s="13"/>
      <c r="E46" s="31"/>
      <c r="F46" s="7"/>
      <c r="G46" s="5" t="str">
        <f t="shared" si="4"/>
        <v>  </v>
      </c>
      <c r="H46" s="3" t="str">
        <f t="shared" si="3"/>
        <v>  </v>
      </c>
    </row>
    <row r="47" spans="1:8" ht="18" customHeight="1">
      <c r="A47" s="20"/>
      <c r="B47" s="13"/>
      <c r="C47" s="10"/>
      <c r="D47" s="13"/>
      <c r="E47" s="31"/>
      <c r="F47" s="7"/>
      <c r="G47" s="5" t="str">
        <f t="shared" si="4"/>
        <v>  </v>
      </c>
      <c r="H47" s="3" t="str">
        <f t="shared" si="3"/>
        <v>  </v>
      </c>
    </row>
    <row r="48" spans="1:8" ht="18" customHeight="1">
      <c r="A48" s="20"/>
      <c r="B48" s="13"/>
      <c r="C48" s="10"/>
      <c r="D48" s="13"/>
      <c r="E48" s="31"/>
      <c r="F48" s="7"/>
      <c r="G48" s="5" t="str">
        <f t="shared" si="4"/>
        <v>  </v>
      </c>
      <c r="H48" s="3" t="str">
        <f t="shared" si="3"/>
        <v>  </v>
      </c>
    </row>
    <row r="49" spans="1:8" ht="18" customHeight="1">
      <c r="A49" s="20"/>
      <c r="B49" s="13"/>
      <c r="C49" s="10"/>
      <c r="D49" s="13"/>
      <c r="E49" s="31"/>
      <c r="F49" s="7"/>
      <c r="G49" s="5" t="str">
        <f t="shared" si="4"/>
        <v>  </v>
      </c>
      <c r="H49" s="3" t="str">
        <f t="shared" si="3"/>
        <v>  </v>
      </c>
    </row>
    <row r="50" spans="1:8" ht="18" customHeight="1">
      <c r="A50" s="20"/>
      <c r="B50" s="13"/>
      <c r="C50" s="10"/>
      <c r="D50" s="13"/>
      <c r="E50" s="31"/>
      <c r="F50" s="7"/>
      <c r="G50" s="5" t="str">
        <f t="shared" si="4"/>
        <v>  </v>
      </c>
      <c r="H50" s="3" t="str">
        <f t="shared" si="3"/>
        <v>  </v>
      </c>
    </row>
    <row r="51" spans="2:8" ht="18" customHeight="1">
      <c r="B51" s="13"/>
      <c r="C51" s="10"/>
      <c r="D51" s="13"/>
      <c r="E51" s="31"/>
      <c r="F51" s="7"/>
      <c r="G51" s="5" t="str">
        <f t="shared" si="4"/>
        <v>  </v>
      </c>
      <c r="H51" s="3" t="str">
        <f t="shared" si="3"/>
        <v>  </v>
      </c>
    </row>
    <row r="52" spans="1:8" ht="18" customHeight="1">
      <c r="A52" s="20"/>
      <c r="B52" s="13"/>
      <c r="C52" s="10"/>
      <c r="D52" s="13"/>
      <c r="E52" s="31"/>
      <c r="F52" s="7"/>
      <c r="G52" s="5" t="str">
        <f t="shared" si="4"/>
        <v>  </v>
      </c>
      <c r="H52" s="3" t="str">
        <f t="shared" si="3"/>
        <v>  </v>
      </c>
    </row>
    <row r="53" spans="1:8" ht="18" customHeight="1">
      <c r="A53" s="20"/>
      <c r="B53" s="13"/>
      <c r="C53" s="10"/>
      <c r="D53" s="13"/>
      <c r="E53" s="31"/>
      <c r="F53" s="7"/>
      <c r="G53" s="5" t="str">
        <f t="shared" si="4"/>
        <v>  </v>
      </c>
      <c r="H53" s="3" t="str">
        <f t="shared" si="3"/>
        <v>  </v>
      </c>
    </row>
    <row r="54" spans="6:8" ht="16.5">
      <c r="F54" s="7"/>
      <c r="G54" s="3"/>
      <c r="H54" s="3"/>
    </row>
  </sheetData>
  <sheetProtection/>
  <mergeCells count="3">
    <mergeCell ref="A1:B1"/>
    <mergeCell ref="A2:B2"/>
    <mergeCell ref="M1:N1"/>
  </mergeCells>
  <dataValidations count="4">
    <dataValidation allowBlank="1" showInputMessage="1" showErrorMessage="1" imeMode="halfKatakana" sqref="D25:D53 D5:D22 O23:O40 O5:O22"/>
    <dataValidation allowBlank="1" showInputMessage="1" showErrorMessage="1" imeMode="halfAlpha" sqref="E25:E53 F41 F33 E5:F22 P23:P40 Q39 Q31 P5:Q22"/>
    <dataValidation type="textLength" allowBlank="1" showInputMessage="1" showErrorMessage="1" prompt="漢字以外は半角です" error="氏名は6文字以内でお願い致します" imeMode="halfKatakana" sqref="B25:B53 B5:B22 M23:M40 M5:M22">
      <formula1>2</formula1>
      <formula2>13</formula2>
    </dataValidation>
    <dataValidation allowBlank="1" imeMode="halfAlpha" sqref="C25:C53 C5:C22 N23:N40 N5:N22"/>
  </dataValidations>
  <printOptions/>
  <pageMargins left="0.5625" right="0.75" top="1" bottom="1" header="0.512" footer="0.512"/>
  <pageSetup orientation="portrait" paperSize="9" scale="90"/>
  <rowBreaks count="1" manualBreakCount="1">
    <brk id="4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T146"/>
  <sheetViews>
    <sheetView zoomScale="70" zoomScaleNormal="70" workbookViewId="0" topLeftCell="A1">
      <selection activeCell="J76" sqref="J76"/>
    </sheetView>
  </sheetViews>
  <sheetFormatPr defaultColWidth="9.00390625" defaultRowHeight="13.5"/>
  <cols>
    <col min="1" max="1" width="8.625" style="253" customWidth="1"/>
    <col min="2" max="2" width="13.125" style="252" customWidth="1"/>
    <col min="3" max="3" width="13.625" style="199" customWidth="1"/>
    <col min="4" max="4" width="5.625" style="252" customWidth="1"/>
    <col min="5" max="5" width="13.625" style="252" customWidth="1"/>
    <col min="6" max="6" width="14.125" style="252" customWidth="1"/>
    <col min="7" max="7" width="13.625" style="252" customWidth="1"/>
    <col min="8" max="8" width="5.625" style="253" customWidth="1"/>
    <col min="9" max="9" width="10.125" style="253" bestFit="1" customWidth="1"/>
    <col min="10" max="13" width="9.00390625" style="253" customWidth="1"/>
    <col min="14" max="14" width="15.125" style="253" customWidth="1"/>
    <col min="15" max="15" width="6.125" style="253" bestFit="1" customWidth="1"/>
    <col min="16" max="16" width="15.625" style="253" bestFit="1" customWidth="1"/>
    <col min="17" max="17" width="12.00390625" style="253" bestFit="1" customWidth="1"/>
    <col min="18" max="18" width="8.00390625" style="253" customWidth="1"/>
    <col min="19" max="16384" width="9.00390625" style="253" customWidth="1"/>
  </cols>
  <sheetData>
    <row r="1" spans="2:18" ht="19.5" customHeight="1">
      <c r="B1" s="328" t="s">
        <v>305</v>
      </c>
      <c r="C1" s="328"/>
      <c r="N1" s="254" t="s">
        <v>305</v>
      </c>
      <c r="O1" s="252"/>
      <c r="P1" s="252"/>
      <c r="Q1" s="252"/>
      <c r="R1" s="252"/>
    </row>
    <row r="2" spans="2:18" ht="19.5" customHeight="1">
      <c r="B2" s="329" t="s">
        <v>597</v>
      </c>
      <c r="C2" s="329"/>
      <c r="N2" s="255"/>
      <c r="O2" s="252"/>
      <c r="P2" s="252"/>
      <c r="Q2" s="252"/>
      <c r="R2" s="252"/>
    </row>
    <row r="3" spans="2:19" ht="19.5" customHeight="1">
      <c r="B3" s="220" t="s">
        <v>306</v>
      </c>
      <c r="C3" s="256" t="s">
        <v>148</v>
      </c>
      <c r="D3" s="220"/>
      <c r="E3" s="220"/>
      <c r="F3" s="220"/>
      <c r="G3" s="220"/>
      <c r="H3" s="217"/>
      <c r="I3" s="217"/>
      <c r="O3" s="220"/>
      <c r="P3" s="220"/>
      <c r="Q3" s="220"/>
      <c r="R3" s="220"/>
      <c r="S3" s="217"/>
    </row>
    <row r="4" spans="2:20" ht="19.5" customHeight="1">
      <c r="B4" s="220" t="s">
        <v>287</v>
      </c>
      <c r="C4" s="220" t="s">
        <v>285</v>
      </c>
      <c r="D4" s="220" t="s">
        <v>210</v>
      </c>
      <c r="E4" s="220" t="s">
        <v>289</v>
      </c>
      <c r="F4" s="220" t="s">
        <v>286</v>
      </c>
      <c r="G4" s="220" t="s">
        <v>303</v>
      </c>
      <c r="H4" s="217" t="s">
        <v>304</v>
      </c>
      <c r="I4" s="220" t="s">
        <v>319</v>
      </c>
      <c r="N4" s="238" t="s">
        <v>285</v>
      </c>
      <c r="O4" s="238" t="s">
        <v>210</v>
      </c>
      <c r="P4" s="238" t="s">
        <v>288</v>
      </c>
      <c r="Q4" s="238" t="s">
        <v>286</v>
      </c>
      <c r="R4" s="238" t="s">
        <v>303</v>
      </c>
      <c r="S4" s="238" t="s">
        <v>319</v>
      </c>
      <c r="T4" s="262"/>
    </row>
    <row r="5" spans="2:20" ht="19.5" customHeight="1">
      <c r="B5" s="220">
        <v>1</v>
      </c>
      <c r="C5" s="220"/>
      <c r="D5" s="220"/>
      <c r="E5" s="220"/>
      <c r="F5" s="220"/>
      <c r="G5" s="222"/>
      <c r="H5" s="223" t="str">
        <f>IF(ISBLANK(G5),"  ",RANK(G5,$G$5:$G$12,1))</f>
        <v>  </v>
      </c>
      <c r="I5" s="223" t="str">
        <f>IF(ISBLANK(G5),"  ",RANK(G5,$G$5:$G$146,1))</f>
        <v>  </v>
      </c>
      <c r="N5" s="238" t="s">
        <v>723</v>
      </c>
      <c r="O5" s="238">
        <v>3</v>
      </c>
      <c r="P5" s="238" t="s">
        <v>724</v>
      </c>
      <c r="Q5" s="238" t="s">
        <v>659</v>
      </c>
      <c r="R5" s="263">
        <v>1326</v>
      </c>
      <c r="S5" s="237">
        <f aca="true" t="shared" si="0" ref="S5:S36">IF(ISBLANK(R5),"  ",RANK(R5,$G$5:$G$146,1))</f>
        <v>1</v>
      </c>
      <c r="T5" s="264" t="s">
        <v>159</v>
      </c>
    </row>
    <row r="6" spans="2:20" ht="19.5" customHeight="1">
      <c r="B6" s="220">
        <v>2</v>
      </c>
      <c r="C6" s="179" t="s">
        <v>598</v>
      </c>
      <c r="D6" s="219">
        <v>1</v>
      </c>
      <c r="E6" s="179" t="s">
        <v>599</v>
      </c>
      <c r="F6" s="220" t="s">
        <v>262</v>
      </c>
      <c r="G6" s="159">
        <v>1669</v>
      </c>
      <c r="H6" s="223">
        <f aca="true" t="shared" si="1" ref="H6:H12">IF(ISBLANK(G6),"  ",RANK(G6,$G$5:$G$12,1))</f>
        <v>1</v>
      </c>
      <c r="I6" s="223">
        <f aca="true" t="shared" si="2" ref="I6:I12">IF(ISBLANK(G6),"  ",RANK(G6,$G$5:$G$146,1))</f>
        <v>63</v>
      </c>
      <c r="N6" s="238" t="s">
        <v>718</v>
      </c>
      <c r="O6" s="238">
        <v>3</v>
      </c>
      <c r="P6" s="238" t="s">
        <v>719</v>
      </c>
      <c r="Q6" s="238" t="s">
        <v>659</v>
      </c>
      <c r="R6" s="263">
        <v>1345</v>
      </c>
      <c r="S6" s="237">
        <f t="shared" si="0"/>
        <v>2</v>
      </c>
      <c r="T6" s="264" t="s">
        <v>159</v>
      </c>
    </row>
    <row r="7" spans="2:20" ht="19.5" customHeight="1">
      <c r="B7" s="220">
        <v>3</v>
      </c>
      <c r="C7" s="179" t="s">
        <v>600</v>
      </c>
      <c r="D7" s="219">
        <v>1</v>
      </c>
      <c r="E7" s="179" t="s">
        <v>601</v>
      </c>
      <c r="F7" s="220" t="s">
        <v>262</v>
      </c>
      <c r="G7" s="159">
        <v>1747</v>
      </c>
      <c r="H7" s="223">
        <f t="shared" si="1"/>
        <v>7</v>
      </c>
      <c r="I7" s="223">
        <f t="shared" si="2"/>
        <v>70</v>
      </c>
      <c r="N7" s="238" t="s">
        <v>716</v>
      </c>
      <c r="O7" s="238">
        <v>3</v>
      </c>
      <c r="P7" s="238" t="s">
        <v>717</v>
      </c>
      <c r="Q7" s="238" t="s">
        <v>659</v>
      </c>
      <c r="R7" s="263">
        <v>1346</v>
      </c>
      <c r="S7" s="237">
        <f t="shared" si="0"/>
        <v>3</v>
      </c>
      <c r="T7" s="264" t="s">
        <v>159</v>
      </c>
    </row>
    <row r="8" spans="2:20" ht="19.5" customHeight="1">
      <c r="B8" s="220">
        <v>4</v>
      </c>
      <c r="C8" s="179" t="s">
        <v>602</v>
      </c>
      <c r="D8" s="219">
        <v>1</v>
      </c>
      <c r="E8" s="179" t="s">
        <v>603</v>
      </c>
      <c r="F8" s="220" t="s">
        <v>262</v>
      </c>
      <c r="G8" s="159">
        <v>1737</v>
      </c>
      <c r="H8" s="223">
        <f t="shared" si="1"/>
        <v>5</v>
      </c>
      <c r="I8" s="223">
        <f t="shared" si="2"/>
        <v>68</v>
      </c>
      <c r="N8" s="238" t="s">
        <v>200</v>
      </c>
      <c r="O8" s="238">
        <v>2</v>
      </c>
      <c r="P8" s="238" t="s">
        <v>265</v>
      </c>
      <c r="Q8" s="238" t="s">
        <v>262</v>
      </c>
      <c r="R8" s="263">
        <v>1350</v>
      </c>
      <c r="S8" s="237">
        <f t="shared" si="0"/>
        <v>4</v>
      </c>
      <c r="T8" s="264" t="s">
        <v>159</v>
      </c>
    </row>
    <row r="9" spans="2:20" ht="19.5" customHeight="1">
      <c r="B9" s="220">
        <v>5</v>
      </c>
      <c r="C9" s="179" t="s">
        <v>604</v>
      </c>
      <c r="D9" s="219">
        <v>1</v>
      </c>
      <c r="E9" s="179" t="s">
        <v>605</v>
      </c>
      <c r="F9" s="220" t="s">
        <v>262</v>
      </c>
      <c r="G9" s="159">
        <v>1676</v>
      </c>
      <c r="H9" s="223">
        <f t="shared" si="1"/>
        <v>3</v>
      </c>
      <c r="I9" s="223">
        <f t="shared" si="2"/>
        <v>65</v>
      </c>
      <c r="N9" s="238" t="s">
        <v>715</v>
      </c>
      <c r="O9" s="238">
        <v>1</v>
      </c>
      <c r="P9" s="238" t="s">
        <v>207</v>
      </c>
      <c r="Q9" s="238" t="s">
        <v>659</v>
      </c>
      <c r="R9" s="263">
        <v>1353</v>
      </c>
      <c r="S9" s="237">
        <f t="shared" si="0"/>
        <v>5</v>
      </c>
      <c r="T9" s="264" t="s">
        <v>159</v>
      </c>
    </row>
    <row r="10" spans="2:20" ht="19.5" customHeight="1">
      <c r="B10" s="220">
        <v>6</v>
      </c>
      <c r="C10" s="179" t="s">
        <v>606</v>
      </c>
      <c r="D10" s="219">
        <v>1</v>
      </c>
      <c r="E10" s="179" t="s">
        <v>607</v>
      </c>
      <c r="F10" s="220" t="s">
        <v>271</v>
      </c>
      <c r="G10" s="159">
        <v>1671</v>
      </c>
      <c r="H10" s="223">
        <f t="shared" si="1"/>
        <v>2</v>
      </c>
      <c r="I10" s="223">
        <f t="shared" si="2"/>
        <v>64</v>
      </c>
      <c r="N10" s="238" t="s">
        <v>713</v>
      </c>
      <c r="O10" s="238">
        <v>3</v>
      </c>
      <c r="P10" s="238" t="s">
        <v>714</v>
      </c>
      <c r="Q10" s="238" t="s">
        <v>659</v>
      </c>
      <c r="R10" s="263">
        <v>1361</v>
      </c>
      <c r="S10" s="237">
        <f t="shared" si="0"/>
        <v>6</v>
      </c>
      <c r="T10" s="264" t="s">
        <v>158</v>
      </c>
    </row>
    <row r="11" spans="2:20" ht="19.5" customHeight="1">
      <c r="B11" s="220">
        <v>7</v>
      </c>
      <c r="C11" s="179" t="s">
        <v>608</v>
      </c>
      <c r="D11" s="219">
        <v>1</v>
      </c>
      <c r="E11" s="179" t="s">
        <v>609</v>
      </c>
      <c r="F11" s="220" t="s">
        <v>271</v>
      </c>
      <c r="G11" s="159">
        <v>1741</v>
      </c>
      <c r="H11" s="223">
        <f t="shared" si="1"/>
        <v>6</v>
      </c>
      <c r="I11" s="223">
        <f t="shared" si="2"/>
        <v>69</v>
      </c>
      <c r="N11" s="238" t="s">
        <v>720</v>
      </c>
      <c r="O11" s="238">
        <v>2</v>
      </c>
      <c r="P11" s="238" t="s">
        <v>721</v>
      </c>
      <c r="Q11" s="238" t="s">
        <v>642</v>
      </c>
      <c r="R11" s="263">
        <v>1364</v>
      </c>
      <c r="S11" s="237">
        <f t="shared" si="0"/>
        <v>7</v>
      </c>
      <c r="T11" s="264" t="s">
        <v>159</v>
      </c>
    </row>
    <row r="12" spans="2:20" ht="19.5" customHeight="1">
      <c r="B12" s="220">
        <v>8</v>
      </c>
      <c r="C12" s="179" t="s">
        <v>610</v>
      </c>
      <c r="D12" s="219">
        <v>1</v>
      </c>
      <c r="E12" s="179" t="s">
        <v>611</v>
      </c>
      <c r="F12" s="220" t="s">
        <v>271</v>
      </c>
      <c r="G12" s="159">
        <v>1715</v>
      </c>
      <c r="H12" s="223">
        <f t="shared" si="1"/>
        <v>4</v>
      </c>
      <c r="I12" s="223">
        <f t="shared" si="2"/>
        <v>67</v>
      </c>
      <c r="N12" s="238" t="s">
        <v>707</v>
      </c>
      <c r="O12" s="238">
        <v>2</v>
      </c>
      <c r="P12" s="238" t="s">
        <v>708</v>
      </c>
      <c r="Q12" s="238" t="s">
        <v>642</v>
      </c>
      <c r="R12" s="263">
        <v>1370</v>
      </c>
      <c r="S12" s="237">
        <f t="shared" si="0"/>
        <v>8</v>
      </c>
      <c r="T12" s="264" t="s">
        <v>158</v>
      </c>
    </row>
    <row r="13" spans="2:20" ht="19.5" customHeight="1">
      <c r="B13" s="220"/>
      <c r="C13" s="179"/>
      <c r="D13" s="219"/>
      <c r="E13" s="179"/>
      <c r="F13" s="220"/>
      <c r="G13" s="179"/>
      <c r="H13" s="257"/>
      <c r="I13" s="258"/>
      <c r="N13" s="238" t="s">
        <v>710</v>
      </c>
      <c r="O13" s="238">
        <v>3</v>
      </c>
      <c r="P13" s="238" t="s">
        <v>711</v>
      </c>
      <c r="Q13" s="238" t="s">
        <v>659</v>
      </c>
      <c r="R13" s="263">
        <v>1380</v>
      </c>
      <c r="S13" s="237">
        <f t="shared" si="0"/>
        <v>9</v>
      </c>
      <c r="T13" s="264" t="s">
        <v>158</v>
      </c>
    </row>
    <row r="14" spans="2:20" ht="19.5" customHeight="1">
      <c r="B14" s="220" t="s">
        <v>308</v>
      </c>
      <c r="C14" s="259" t="s">
        <v>150</v>
      </c>
      <c r="D14" s="219"/>
      <c r="E14" s="179"/>
      <c r="F14" s="179"/>
      <c r="G14" s="179"/>
      <c r="H14" s="257"/>
      <c r="I14" s="258"/>
      <c r="N14" s="238" t="s">
        <v>709</v>
      </c>
      <c r="O14" s="238">
        <v>2</v>
      </c>
      <c r="P14" s="238" t="s">
        <v>194</v>
      </c>
      <c r="Q14" s="238" t="s">
        <v>271</v>
      </c>
      <c r="R14" s="263">
        <v>1382</v>
      </c>
      <c r="S14" s="237">
        <f t="shared" si="0"/>
        <v>10</v>
      </c>
      <c r="T14" s="264" t="s">
        <v>158</v>
      </c>
    </row>
    <row r="15" spans="2:20" ht="19.5" customHeight="1">
      <c r="B15" s="220" t="s">
        <v>287</v>
      </c>
      <c r="C15" s="179" t="s">
        <v>285</v>
      </c>
      <c r="D15" s="219" t="s">
        <v>210</v>
      </c>
      <c r="E15" s="179" t="s">
        <v>290</v>
      </c>
      <c r="F15" s="179" t="s">
        <v>286</v>
      </c>
      <c r="G15" s="179" t="s">
        <v>303</v>
      </c>
      <c r="H15" s="257" t="s">
        <v>304</v>
      </c>
      <c r="I15" s="258" t="s">
        <v>319</v>
      </c>
      <c r="N15" s="238" t="s">
        <v>712</v>
      </c>
      <c r="O15" s="238">
        <v>1</v>
      </c>
      <c r="P15" s="238" t="s">
        <v>208</v>
      </c>
      <c r="Q15" s="238" t="s">
        <v>642</v>
      </c>
      <c r="R15" s="263">
        <v>1397</v>
      </c>
      <c r="S15" s="237">
        <f t="shared" si="0"/>
        <v>11</v>
      </c>
      <c r="T15" s="264" t="s">
        <v>158</v>
      </c>
    </row>
    <row r="16" spans="2:20" ht="19.5" customHeight="1">
      <c r="B16" s="220">
        <v>1</v>
      </c>
      <c r="C16" s="179"/>
      <c r="D16" s="219"/>
      <c r="E16" s="179"/>
      <c r="F16" s="179"/>
      <c r="G16" s="260"/>
      <c r="H16" s="223" t="str">
        <f>IF(ISBLANK(G16),"  ",RANK(G16,$G$16:$G$23,1))</f>
        <v>  </v>
      </c>
      <c r="I16" s="223" t="str">
        <f aca="true" t="shared" si="3" ref="I16:I22">IF(ISBLANK(G16),"  ",RANK(G16,$G$5:$G$146,1))</f>
        <v>  </v>
      </c>
      <c r="N16" s="238" t="s">
        <v>690</v>
      </c>
      <c r="O16" s="238">
        <v>3</v>
      </c>
      <c r="P16" s="238" t="s">
        <v>277</v>
      </c>
      <c r="Q16" s="238" t="s">
        <v>271</v>
      </c>
      <c r="R16" s="263">
        <v>1402</v>
      </c>
      <c r="S16" s="237">
        <f t="shared" si="0"/>
        <v>12</v>
      </c>
      <c r="T16" s="264" t="s">
        <v>156</v>
      </c>
    </row>
    <row r="17" spans="2:20" ht="19.5" customHeight="1">
      <c r="B17" s="220">
        <v>2</v>
      </c>
      <c r="C17" s="179" t="s">
        <v>612</v>
      </c>
      <c r="D17" s="219">
        <v>2</v>
      </c>
      <c r="E17" s="179" t="s">
        <v>177</v>
      </c>
      <c r="F17" s="179" t="s">
        <v>271</v>
      </c>
      <c r="G17" s="159">
        <v>1684</v>
      </c>
      <c r="H17" s="223">
        <f aca="true" t="shared" si="4" ref="H17:H22">IF(ISBLANK(G17),"  ",RANK(G17,$G$16:$G$23,1))</f>
        <v>4</v>
      </c>
      <c r="I17" s="223">
        <f t="shared" si="3"/>
        <v>66</v>
      </c>
      <c r="N17" s="238" t="s">
        <v>701</v>
      </c>
      <c r="O17" s="238">
        <v>3</v>
      </c>
      <c r="P17" s="238" t="s">
        <v>702</v>
      </c>
      <c r="Q17" s="238" t="s">
        <v>642</v>
      </c>
      <c r="R17" s="263">
        <v>1417</v>
      </c>
      <c r="S17" s="237">
        <f t="shared" si="0"/>
        <v>13</v>
      </c>
      <c r="T17" s="264" t="s">
        <v>157</v>
      </c>
    </row>
    <row r="18" spans="2:20" ht="19.5" customHeight="1">
      <c r="B18" s="220">
        <v>3</v>
      </c>
      <c r="C18" s="179" t="s">
        <v>613</v>
      </c>
      <c r="D18" s="219">
        <v>1</v>
      </c>
      <c r="E18" s="179" t="s">
        <v>614</v>
      </c>
      <c r="F18" s="179" t="s">
        <v>271</v>
      </c>
      <c r="G18" s="159">
        <v>1645</v>
      </c>
      <c r="H18" s="223">
        <f t="shared" si="4"/>
        <v>2</v>
      </c>
      <c r="I18" s="223">
        <f t="shared" si="3"/>
        <v>61</v>
      </c>
      <c r="N18" s="238" t="s">
        <v>705</v>
      </c>
      <c r="O18" s="238">
        <v>2</v>
      </c>
      <c r="P18" s="238" t="s">
        <v>706</v>
      </c>
      <c r="Q18" s="238" t="s">
        <v>659</v>
      </c>
      <c r="R18" s="263">
        <v>1419</v>
      </c>
      <c r="S18" s="237">
        <f t="shared" si="0"/>
        <v>14</v>
      </c>
      <c r="T18" s="264" t="s">
        <v>158</v>
      </c>
    </row>
    <row r="19" spans="2:20" ht="19.5" customHeight="1">
      <c r="B19" s="220">
        <v>4</v>
      </c>
      <c r="C19" s="179" t="s">
        <v>615</v>
      </c>
      <c r="D19" s="219">
        <v>2</v>
      </c>
      <c r="E19" s="179" t="s">
        <v>182</v>
      </c>
      <c r="F19" s="179" t="s">
        <v>262</v>
      </c>
      <c r="G19" s="159" t="s">
        <v>130</v>
      </c>
      <c r="H19" s="222" t="s">
        <v>149</v>
      </c>
      <c r="I19" s="222" t="s">
        <v>149</v>
      </c>
      <c r="N19" s="238" t="s">
        <v>691</v>
      </c>
      <c r="O19" s="238">
        <v>2</v>
      </c>
      <c r="P19" s="238" t="s">
        <v>175</v>
      </c>
      <c r="Q19" s="238" t="s">
        <v>271</v>
      </c>
      <c r="R19" s="263">
        <v>1421</v>
      </c>
      <c r="S19" s="237">
        <f t="shared" si="0"/>
        <v>15</v>
      </c>
      <c r="T19" s="264" t="s">
        <v>156</v>
      </c>
    </row>
    <row r="20" spans="2:20" ht="19.5" customHeight="1">
      <c r="B20" s="220">
        <v>5</v>
      </c>
      <c r="C20" s="179" t="s">
        <v>616</v>
      </c>
      <c r="D20" s="219">
        <v>1</v>
      </c>
      <c r="E20" s="179" t="s">
        <v>617</v>
      </c>
      <c r="F20" s="179" t="s">
        <v>271</v>
      </c>
      <c r="G20" s="159">
        <v>1647</v>
      </c>
      <c r="H20" s="223">
        <f t="shared" si="4"/>
        <v>3</v>
      </c>
      <c r="I20" s="223">
        <f t="shared" si="3"/>
        <v>62</v>
      </c>
      <c r="N20" s="238" t="s">
        <v>693</v>
      </c>
      <c r="O20" s="238">
        <v>2</v>
      </c>
      <c r="P20" s="238" t="s">
        <v>197</v>
      </c>
      <c r="Q20" s="238" t="s">
        <v>271</v>
      </c>
      <c r="R20" s="263">
        <v>1424</v>
      </c>
      <c r="S20" s="237">
        <f t="shared" si="0"/>
        <v>16</v>
      </c>
      <c r="T20" s="264" t="s">
        <v>157</v>
      </c>
    </row>
    <row r="21" spans="2:20" ht="19.5" customHeight="1">
      <c r="B21" s="220">
        <v>6</v>
      </c>
      <c r="C21" s="179" t="s">
        <v>618</v>
      </c>
      <c r="D21" s="219">
        <v>2</v>
      </c>
      <c r="E21" s="179" t="s">
        <v>184</v>
      </c>
      <c r="F21" s="179" t="s">
        <v>262</v>
      </c>
      <c r="G21" s="159" t="s">
        <v>130</v>
      </c>
      <c r="H21" s="222" t="s">
        <v>149</v>
      </c>
      <c r="I21" s="222" t="s">
        <v>149</v>
      </c>
      <c r="N21" s="238" t="s">
        <v>699</v>
      </c>
      <c r="O21" s="238">
        <v>1</v>
      </c>
      <c r="P21" s="238" t="s">
        <v>700</v>
      </c>
      <c r="Q21" s="238" t="s">
        <v>642</v>
      </c>
      <c r="R21" s="263">
        <v>1432</v>
      </c>
      <c r="S21" s="237">
        <f t="shared" si="0"/>
        <v>17</v>
      </c>
      <c r="T21" s="264" t="s">
        <v>157</v>
      </c>
    </row>
    <row r="22" spans="2:20" ht="19.5" customHeight="1">
      <c r="B22" s="220">
        <v>7</v>
      </c>
      <c r="C22" s="179" t="s">
        <v>619</v>
      </c>
      <c r="D22" s="219">
        <v>1</v>
      </c>
      <c r="E22" s="179" t="s">
        <v>620</v>
      </c>
      <c r="F22" s="179" t="s">
        <v>271</v>
      </c>
      <c r="G22" s="159">
        <v>1557</v>
      </c>
      <c r="H22" s="223">
        <f t="shared" si="4"/>
        <v>1</v>
      </c>
      <c r="I22" s="223">
        <f t="shared" si="3"/>
        <v>55</v>
      </c>
      <c r="N22" s="238" t="s">
        <v>694</v>
      </c>
      <c r="O22" s="238">
        <v>2</v>
      </c>
      <c r="P22" s="238" t="s">
        <v>695</v>
      </c>
      <c r="Q22" s="238" t="s">
        <v>630</v>
      </c>
      <c r="R22" s="263">
        <v>1435</v>
      </c>
      <c r="S22" s="237">
        <f t="shared" si="0"/>
        <v>18</v>
      </c>
      <c r="T22" s="264" t="s">
        <v>157</v>
      </c>
    </row>
    <row r="23" spans="2:20" ht="19.5" customHeight="1">
      <c r="B23" s="220">
        <v>8</v>
      </c>
      <c r="C23" s="179" t="s">
        <v>181</v>
      </c>
      <c r="D23" s="219">
        <v>1</v>
      </c>
      <c r="E23" s="179" t="s">
        <v>182</v>
      </c>
      <c r="F23" s="220" t="s">
        <v>262</v>
      </c>
      <c r="G23" s="260" t="s">
        <v>130</v>
      </c>
      <c r="H23" s="222" t="s">
        <v>149</v>
      </c>
      <c r="I23" s="222" t="s">
        <v>149</v>
      </c>
      <c r="N23" s="238" t="s">
        <v>681</v>
      </c>
      <c r="O23" s="238">
        <v>3</v>
      </c>
      <c r="P23" s="238" t="s">
        <v>682</v>
      </c>
      <c r="Q23" s="238" t="s">
        <v>642</v>
      </c>
      <c r="R23" s="263">
        <v>1440</v>
      </c>
      <c r="S23" s="237">
        <f t="shared" si="0"/>
        <v>19</v>
      </c>
      <c r="T23" s="264" t="s">
        <v>155</v>
      </c>
    </row>
    <row r="24" spans="2:20" ht="19.5" customHeight="1">
      <c r="B24" s="220"/>
      <c r="C24" s="179"/>
      <c r="D24" s="219"/>
      <c r="E24" s="179"/>
      <c r="F24" s="220"/>
      <c r="G24" s="179"/>
      <c r="H24" s="257" t="s">
        <v>586</v>
      </c>
      <c r="I24" s="261" t="s">
        <v>586</v>
      </c>
      <c r="N24" s="238" t="s">
        <v>697</v>
      </c>
      <c r="O24" s="238">
        <v>2</v>
      </c>
      <c r="P24" s="238" t="s">
        <v>698</v>
      </c>
      <c r="Q24" s="238" t="s">
        <v>642</v>
      </c>
      <c r="R24" s="263">
        <v>1442</v>
      </c>
      <c r="S24" s="237">
        <f t="shared" si="0"/>
        <v>20</v>
      </c>
      <c r="T24" s="264" t="s">
        <v>157</v>
      </c>
    </row>
    <row r="25" spans="2:20" ht="19.5" customHeight="1">
      <c r="B25" s="220" t="s">
        <v>492</v>
      </c>
      <c r="C25" s="259" t="s">
        <v>151</v>
      </c>
      <c r="D25" s="219"/>
      <c r="E25" s="179"/>
      <c r="F25" s="179"/>
      <c r="G25" s="179"/>
      <c r="H25" s="257"/>
      <c r="I25" s="261"/>
      <c r="N25" s="238" t="s">
        <v>687</v>
      </c>
      <c r="O25" s="238">
        <v>3</v>
      </c>
      <c r="P25" s="238" t="s">
        <v>688</v>
      </c>
      <c r="Q25" s="238" t="s">
        <v>659</v>
      </c>
      <c r="R25" s="263">
        <v>1445</v>
      </c>
      <c r="S25" s="237">
        <f t="shared" si="0"/>
        <v>21</v>
      </c>
      <c r="T25" s="264" t="s">
        <v>156</v>
      </c>
    </row>
    <row r="26" spans="2:20" ht="19.5" customHeight="1">
      <c r="B26" s="220" t="s">
        <v>287</v>
      </c>
      <c r="C26" s="179" t="s">
        <v>285</v>
      </c>
      <c r="D26" s="219" t="s">
        <v>210</v>
      </c>
      <c r="E26" s="179" t="s">
        <v>290</v>
      </c>
      <c r="F26" s="179" t="s">
        <v>286</v>
      </c>
      <c r="G26" s="179" t="s">
        <v>303</v>
      </c>
      <c r="H26" s="257" t="s">
        <v>304</v>
      </c>
      <c r="I26" s="258" t="s">
        <v>319</v>
      </c>
      <c r="N26" s="238" t="s">
        <v>692</v>
      </c>
      <c r="O26" s="238">
        <v>2</v>
      </c>
      <c r="P26" s="238" t="s">
        <v>188</v>
      </c>
      <c r="Q26" s="238" t="s">
        <v>262</v>
      </c>
      <c r="R26" s="263">
        <v>1447</v>
      </c>
      <c r="S26" s="237">
        <f t="shared" si="0"/>
        <v>22</v>
      </c>
      <c r="T26" s="264" t="s">
        <v>156</v>
      </c>
    </row>
    <row r="27" spans="2:20" ht="19.5" customHeight="1">
      <c r="B27" s="220">
        <v>1</v>
      </c>
      <c r="C27" s="179"/>
      <c r="D27" s="219"/>
      <c r="E27" s="179"/>
      <c r="F27" s="179"/>
      <c r="G27" s="260"/>
      <c r="H27" s="223" t="str">
        <f>IF(ISBLANK(G27),"  ",RANK(G27,$G$27:$G$34,1))</f>
        <v>  </v>
      </c>
      <c r="I27" s="223" t="str">
        <f aca="true" t="shared" si="5" ref="I27:I34">IF(ISBLANK(G27),"  ",RANK(G27,$G$5:$G$146,1))</f>
        <v>  </v>
      </c>
      <c r="N27" s="238" t="s">
        <v>679</v>
      </c>
      <c r="O27" s="238">
        <v>1</v>
      </c>
      <c r="P27" s="238" t="s">
        <v>680</v>
      </c>
      <c r="Q27" s="238" t="s">
        <v>262</v>
      </c>
      <c r="R27" s="263">
        <v>1449</v>
      </c>
      <c r="S27" s="237">
        <f t="shared" si="0"/>
        <v>23</v>
      </c>
      <c r="T27" s="264" t="s">
        <v>155</v>
      </c>
    </row>
    <row r="28" spans="2:20" ht="19.5" customHeight="1">
      <c r="B28" s="220">
        <v>2</v>
      </c>
      <c r="C28" s="179" t="s">
        <v>183</v>
      </c>
      <c r="D28" s="219">
        <v>1</v>
      </c>
      <c r="E28" s="179" t="s">
        <v>184</v>
      </c>
      <c r="F28" s="179" t="s">
        <v>262</v>
      </c>
      <c r="G28" s="159" t="s">
        <v>130</v>
      </c>
      <c r="H28" s="222" t="s">
        <v>149</v>
      </c>
      <c r="I28" s="222" t="s">
        <v>149</v>
      </c>
      <c r="N28" s="238" t="s">
        <v>677</v>
      </c>
      <c r="O28" s="238">
        <v>2</v>
      </c>
      <c r="P28" s="238" t="s">
        <v>678</v>
      </c>
      <c r="Q28" s="238" t="s">
        <v>659</v>
      </c>
      <c r="R28" s="263">
        <v>1452</v>
      </c>
      <c r="S28" s="237">
        <f t="shared" si="0"/>
        <v>24</v>
      </c>
      <c r="T28" s="264" t="s">
        <v>155</v>
      </c>
    </row>
    <row r="29" spans="2:20" ht="19.5" customHeight="1">
      <c r="B29" s="220">
        <v>3</v>
      </c>
      <c r="C29" s="179" t="s">
        <v>185</v>
      </c>
      <c r="D29" s="219">
        <v>1</v>
      </c>
      <c r="E29" s="179" t="s">
        <v>186</v>
      </c>
      <c r="F29" s="220" t="s">
        <v>262</v>
      </c>
      <c r="G29" s="159" t="s">
        <v>130</v>
      </c>
      <c r="H29" s="222" t="s">
        <v>149</v>
      </c>
      <c r="I29" s="222" t="s">
        <v>149</v>
      </c>
      <c r="N29" s="238" t="s">
        <v>689</v>
      </c>
      <c r="O29" s="238">
        <v>2</v>
      </c>
      <c r="P29" s="238" t="s">
        <v>186</v>
      </c>
      <c r="Q29" s="238" t="s">
        <v>262</v>
      </c>
      <c r="R29" s="263">
        <v>1459</v>
      </c>
      <c r="S29" s="237">
        <f t="shared" si="0"/>
        <v>25</v>
      </c>
      <c r="T29" s="264" t="s">
        <v>156</v>
      </c>
    </row>
    <row r="30" spans="2:20" ht="19.5" customHeight="1">
      <c r="B30" s="220">
        <v>4</v>
      </c>
      <c r="C30" s="179" t="s">
        <v>187</v>
      </c>
      <c r="D30" s="219">
        <v>1</v>
      </c>
      <c r="E30" s="179" t="s">
        <v>188</v>
      </c>
      <c r="F30" s="179" t="s">
        <v>262</v>
      </c>
      <c r="G30" s="159" t="s">
        <v>130</v>
      </c>
      <c r="H30" s="222" t="s">
        <v>149</v>
      </c>
      <c r="I30" s="222" t="s">
        <v>149</v>
      </c>
      <c r="N30" s="238" t="s">
        <v>671</v>
      </c>
      <c r="O30" s="238">
        <v>2</v>
      </c>
      <c r="P30" s="238" t="s">
        <v>672</v>
      </c>
      <c r="Q30" s="238" t="s">
        <v>659</v>
      </c>
      <c r="R30" s="263">
        <v>1469</v>
      </c>
      <c r="S30" s="237">
        <f t="shared" si="0"/>
        <v>26</v>
      </c>
      <c r="T30" s="266" t="s">
        <v>1626</v>
      </c>
    </row>
    <row r="31" spans="2:20" ht="19.5" customHeight="1">
      <c r="B31" s="220">
        <v>5</v>
      </c>
      <c r="C31" s="179" t="s">
        <v>189</v>
      </c>
      <c r="D31" s="219">
        <v>1</v>
      </c>
      <c r="E31" s="179" t="s">
        <v>190</v>
      </c>
      <c r="F31" s="220" t="s">
        <v>262</v>
      </c>
      <c r="G31" s="159" t="s">
        <v>130</v>
      </c>
      <c r="H31" s="222" t="s">
        <v>149</v>
      </c>
      <c r="I31" s="222" t="s">
        <v>149</v>
      </c>
      <c r="N31" s="238" t="s">
        <v>661</v>
      </c>
      <c r="O31" s="238">
        <v>1</v>
      </c>
      <c r="P31" s="238" t="s">
        <v>661</v>
      </c>
      <c r="Q31" s="238" t="s">
        <v>659</v>
      </c>
      <c r="R31" s="263">
        <v>1476</v>
      </c>
      <c r="S31" s="237">
        <f t="shared" si="0"/>
        <v>27</v>
      </c>
      <c r="T31" s="264" t="s">
        <v>153</v>
      </c>
    </row>
    <row r="32" spans="2:20" ht="19.5" customHeight="1">
      <c r="B32" s="220">
        <v>6</v>
      </c>
      <c r="C32" s="179" t="s">
        <v>621</v>
      </c>
      <c r="D32" s="219">
        <v>2</v>
      </c>
      <c r="E32" s="179" t="s">
        <v>199</v>
      </c>
      <c r="F32" s="220" t="s">
        <v>262</v>
      </c>
      <c r="G32" s="159">
        <v>1561</v>
      </c>
      <c r="H32" s="223">
        <f>IF(ISBLANK(G32),"  ",RANK(G32,$G$27:$G$34,1))</f>
        <v>2</v>
      </c>
      <c r="I32" s="223">
        <f t="shared" si="5"/>
        <v>57</v>
      </c>
      <c r="N32" s="238" t="s">
        <v>673</v>
      </c>
      <c r="O32" s="238">
        <v>2</v>
      </c>
      <c r="P32" s="238" t="s">
        <v>191</v>
      </c>
      <c r="Q32" s="238" t="s">
        <v>271</v>
      </c>
      <c r="R32" s="263">
        <v>1480</v>
      </c>
      <c r="S32" s="237">
        <f t="shared" si="0"/>
        <v>28</v>
      </c>
      <c r="T32" s="266" t="s">
        <v>1626</v>
      </c>
    </row>
    <row r="33" spans="2:20" ht="19.5" customHeight="1">
      <c r="B33" s="220">
        <v>7</v>
      </c>
      <c r="C33" s="179" t="s">
        <v>622</v>
      </c>
      <c r="D33" s="219">
        <v>1</v>
      </c>
      <c r="E33" s="179" t="s">
        <v>623</v>
      </c>
      <c r="F33" s="179" t="s">
        <v>271</v>
      </c>
      <c r="G33" s="159">
        <v>1586</v>
      </c>
      <c r="H33" s="223">
        <f>IF(ISBLANK(G33),"  ",RANK(G33,$G$27:$G$34,1))</f>
        <v>3</v>
      </c>
      <c r="I33" s="223">
        <f t="shared" si="5"/>
        <v>60</v>
      </c>
      <c r="N33" s="238" t="s">
        <v>675</v>
      </c>
      <c r="O33" s="238">
        <v>2</v>
      </c>
      <c r="P33" s="238" t="s">
        <v>676</v>
      </c>
      <c r="Q33" s="238" t="s">
        <v>659</v>
      </c>
      <c r="R33" s="263">
        <v>1483</v>
      </c>
      <c r="S33" s="237">
        <f t="shared" si="0"/>
        <v>29</v>
      </c>
      <c r="T33" s="264" t="s">
        <v>155</v>
      </c>
    </row>
    <row r="34" spans="2:20" ht="19.5" customHeight="1">
      <c r="B34" s="220">
        <v>8</v>
      </c>
      <c r="C34" s="179" t="s">
        <v>624</v>
      </c>
      <c r="D34" s="219">
        <v>1</v>
      </c>
      <c r="E34" s="179" t="s">
        <v>625</v>
      </c>
      <c r="F34" s="220" t="s">
        <v>271</v>
      </c>
      <c r="G34" s="159">
        <v>1546</v>
      </c>
      <c r="H34" s="223">
        <f>IF(ISBLANK(G34),"  ",RANK(G34,$G$27:$G$34,1))</f>
        <v>1</v>
      </c>
      <c r="I34" s="223">
        <f t="shared" si="5"/>
        <v>50</v>
      </c>
      <c r="N34" s="238" t="s">
        <v>667</v>
      </c>
      <c r="O34" s="238">
        <v>1</v>
      </c>
      <c r="P34" s="238" t="s">
        <v>668</v>
      </c>
      <c r="Q34" s="238" t="s">
        <v>271</v>
      </c>
      <c r="R34" s="263">
        <v>1486</v>
      </c>
      <c r="S34" s="237">
        <f t="shared" si="0"/>
        <v>30</v>
      </c>
      <c r="T34" s="264" t="s">
        <v>154</v>
      </c>
    </row>
    <row r="35" spans="2:20" ht="19.5" customHeight="1">
      <c r="B35" s="220"/>
      <c r="C35" s="179"/>
      <c r="D35" s="219"/>
      <c r="E35" s="179"/>
      <c r="F35" s="220"/>
      <c r="G35" s="179"/>
      <c r="H35" s="257" t="s">
        <v>586</v>
      </c>
      <c r="I35" s="258" t="s">
        <v>586</v>
      </c>
      <c r="N35" s="238" t="s">
        <v>638</v>
      </c>
      <c r="O35" s="238">
        <v>1</v>
      </c>
      <c r="P35" s="238" t="s">
        <v>639</v>
      </c>
      <c r="Q35" s="238" t="s">
        <v>271</v>
      </c>
      <c r="R35" s="263">
        <v>1487</v>
      </c>
      <c r="S35" s="237">
        <f t="shared" si="0"/>
        <v>31</v>
      </c>
      <c r="T35" s="265" t="s">
        <v>144</v>
      </c>
    </row>
    <row r="36" spans="2:20" ht="19.5" customHeight="1">
      <c r="B36" s="220" t="s">
        <v>587</v>
      </c>
      <c r="C36" s="259" t="s">
        <v>152</v>
      </c>
      <c r="D36" s="219"/>
      <c r="E36" s="179"/>
      <c r="F36" s="179"/>
      <c r="G36" s="179"/>
      <c r="H36" s="257"/>
      <c r="I36" s="258"/>
      <c r="N36" s="238" t="s">
        <v>662</v>
      </c>
      <c r="O36" s="238">
        <v>1</v>
      </c>
      <c r="P36" s="238" t="s">
        <v>662</v>
      </c>
      <c r="Q36" s="238" t="s">
        <v>630</v>
      </c>
      <c r="R36" s="263">
        <v>1487</v>
      </c>
      <c r="S36" s="237">
        <f t="shared" si="0"/>
        <v>31</v>
      </c>
      <c r="T36" s="264" t="s">
        <v>153</v>
      </c>
    </row>
    <row r="37" spans="2:20" ht="19.5" customHeight="1">
      <c r="B37" s="220" t="s">
        <v>287</v>
      </c>
      <c r="C37" s="179" t="s">
        <v>285</v>
      </c>
      <c r="D37" s="219" t="s">
        <v>210</v>
      </c>
      <c r="E37" s="179" t="s">
        <v>290</v>
      </c>
      <c r="F37" s="179" t="s">
        <v>286</v>
      </c>
      <c r="G37" s="179" t="s">
        <v>303</v>
      </c>
      <c r="H37" s="257" t="s">
        <v>304</v>
      </c>
      <c r="I37" s="258" t="s">
        <v>319</v>
      </c>
      <c r="N37" s="238" t="s">
        <v>674</v>
      </c>
      <c r="O37" s="238">
        <v>3</v>
      </c>
      <c r="P37" s="238" t="s">
        <v>278</v>
      </c>
      <c r="Q37" s="238" t="s">
        <v>271</v>
      </c>
      <c r="R37" s="263">
        <v>1487</v>
      </c>
      <c r="S37" s="237">
        <f aca="true" t="shared" si="6" ref="S37:S68">IF(ISBLANK(R37),"  ",RANK(R37,$G$5:$G$146,1))</f>
        <v>31</v>
      </c>
      <c r="T37" s="266" t="s">
        <v>1626</v>
      </c>
    </row>
    <row r="38" spans="2:20" ht="19.5" customHeight="1">
      <c r="B38" s="220">
        <v>1</v>
      </c>
      <c r="C38" s="179"/>
      <c r="D38" s="219"/>
      <c r="E38" s="179"/>
      <c r="F38" s="179"/>
      <c r="G38" s="159"/>
      <c r="H38" s="223" t="str">
        <f>IF(ISBLANK(G38),"  ",RANK(G38,$G$38:$G$45,1))</f>
        <v>  </v>
      </c>
      <c r="I38" s="223" t="str">
        <f aca="true" t="shared" si="7" ref="I38:I45">IF(ISBLANK(G38),"  ",RANK(G38,$G$5:$G$146,1))</f>
        <v>  </v>
      </c>
      <c r="N38" s="206" t="s">
        <v>626</v>
      </c>
      <c r="O38" s="205">
        <v>1</v>
      </c>
      <c r="P38" s="206" t="s">
        <v>627</v>
      </c>
      <c r="Q38" s="238" t="s">
        <v>271</v>
      </c>
      <c r="R38" s="263">
        <v>1491</v>
      </c>
      <c r="S38" s="237">
        <f t="shared" si="6"/>
        <v>34</v>
      </c>
      <c r="T38" s="265" t="s">
        <v>152</v>
      </c>
    </row>
    <row r="39" spans="2:20" ht="19.5" customHeight="1">
      <c r="B39" s="220">
        <v>2</v>
      </c>
      <c r="C39" s="179" t="s">
        <v>179</v>
      </c>
      <c r="D39" s="219">
        <v>1</v>
      </c>
      <c r="E39" s="179" t="s">
        <v>180</v>
      </c>
      <c r="F39" s="179" t="s">
        <v>262</v>
      </c>
      <c r="G39" s="159" t="s">
        <v>130</v>
      </c>
      <c r="H39" s="222" t="s">
        <v>149</v>
      </c>
      <c r="I39" s="222" t="s">
        <v>149</v>
      </c>
      <c r="N39" s="238" t="s">
        <v>683</v>
      </c>
      <c r="O39" s="238">
        <v>3</v>
      </c>
      <c r="P39" s="238" t="s">
        <v>266</v>
      </c>
      <c r="Q39" s="238" t="s">
        <v>262</v>
      </c>
      <c r="R39" s="263">
        <v>1493</v>
      </c>
      <c r="S39" s="237">
        <f t="shared" si="6"/>
        <v>35</v>
      </c>
      <c r="T39" s="264" t="s">
        <v>155</v>
      </c>
    </row>
    <row r="40" spans="2:20" ht="19.5" customHeight="1">
      <c r="B40" s="220">
        <v>3</v>
      </c>
      <c r="C40" s="179" t="s">
        <v>626</v>
      </c>
      <c r="D40" s="219">
        <v>1</v>
      </c>
      <c r="E40" s="179" t="s">
        <v>627</v>
      </c>
      <c r="F40" s="220" t="s">
        <v>271</v>
      </c>
      <c r="G40" s="159">
        <v>1491</v>
      </c>
      <c r="H40" s="223">
        <f aca="true" t="shared" si="8" ref="H40:H45">IF(ISBLANK(G40),"  ",RANK(G40,$G$38:$G$45,1))</f>
        <v>1</v>
      </c>
      <c r="I40" s="223">
        <f t="shared" si="7"/>
        <v>34</v>
      </c>
      <c r="N40" s="238" t="s">
        <v>653</v>
      </c>
      <c r="O40" s="238">
        <v>1</v>
      </c>
      <c r="P40" s="238" t="s">
        <v>654</v>
      </c>
      <c r="Q40" s="238" t="s">
        <v>271</v>
      </c>
      <c r="R40" s="263">
        <v>1501</v>
      </c>
      <c r="S40" s="237">
        <f t="shared" si="6"/>
        <v>36</v>
      </c>
      <c r="T40" s="264" t="s">
        <v>153</v>
      </c>
    </row>
    <row r="41" spans="2:20" ht="19.5" customHeight="1">
      <c r="B41" s="220">
        <v>4</v>
      </c>
      <c r="C41" s="179" t="s">
        <v>178</v>
      </c>
      <c r="D41" s="219">
        <v>1</v>
      </c>
      <c r="E41" s="179" t="s">
        <v>280</v>
      </c>
      <c r="F41" s="179" t="s">
        <v>262</v>
      </c>
      <c r="G41" s="159" t="s">
        <v>130</v>
      </c>
      <c r="H41" s="222" t="s">
        <v>149</v>
      </c>
      <c r="I41" s="222" t="s">
        <v>149</v>
      </c>
      <c r="N41" s="238" t="s">
        <v>665</v>
      </c>
      <c r="O41" s="238">
        <v>1</v>
      </c>
      <c r="P41" s="238" t="s">
        <v>666</v>
      </c>
      <c r="Q41" s="238" t="s">
        <v>262</v>
      </c>
      <c r="R41" s="263">
        <v>1501</v>
      </c>
      <c r="S41" s="237">
        <f t="shared" si="6"/>
        <v>36</v>
      </c>
      <c r="T41" s="264" t="s">
        <v>153</v>
      </c>
    </row>
    <row r="42" spans="2:20" ht="19.5" customHeight="1">
      <c r="B42" s="220">
        <v>5</v>
      </c>
      <c r="C42" s="179" t="s">
        <v>628</v>
      </c>
      <c r="D42" s="219">
        <v>1</v>
      </c>
      <c r="E42" s="179" t="s">
        <v>629</v>
      </c>
      <c r="F42" s="179" t="s">
        <v>630</v>
      </c>
      <c r="G42" s="159">
        <v>1551</v>
      </c>
      <c r="H42" s="223">
        <f t="shared" si="8"/>
        <v>4</v>
      </c>
      <c r="I42" s="223">
        <f t="shared" si="7"/>
        <v>51</v>
      </c>
      <c r="N42" s="238" t="s">
        <v>669</v>
      </c>
      <c r="O42" s="238">
        <v>2</v>
      </c>
      <c r="P42" s="238" t="s">
        <v>670</v>
      </c>
      <c r="Q42" s="238" t="s">
        <v>642</v>
      </c>
      <c r="R42" s="263">
        <v>1506</v>
      </c>
      <c r="S42" s="237">
        <f t="shared" si="6"/>
        <v>38</v>
      </c>
      <c r="T42" s="266" t="s">
        <v>1626</v>
      </c>
    </row>
    <row r="43" spans="2:20" ht="19.5" customHeight="1">
      <c r="B43" s="220">
        <v>6</v>
      </c>
      <c r="C43" s="179" t="s">
        <v>631</v>
      </c>
      <c r="D43" s="219">
        <v>1</v>
      </c>
      <c r="E43" s="179" t="s">
        <v>632</v>
      </c>
      <c r="F43" s="220" t="s">
        <v>262</v>
      </c>
      <c r="G43" s="159">
        <v>1522</v>
      </c>
      <c r="H43" s="223">
        <f t="shared" si="8"/>
        <v>3</v>
      </c>
      <c r="I43" s="223">
        <f t="shared" si="7"/>
        <v>45</v>
      </c>
      <c r="N43" s="238" t="s">
        <v>647</v>
      </c>
      <c r="O43" s="238">
        <v>1</v>
      </c>
      <c r="P43" s="238" t="s">
        <v>648</v>
      </c>
      <c r="Q43" s="238" t="s">
        <v>271</v>
      </c>
      <c r="R43" s="263">
        <v>1507</v>
      </c>
      <c r="S43" s="237">
        <f t="shared" si="6"/>
        <v>39</v>
      </c>
      <c r="T43" s="264" t="s">
        <v>153</v>
      </c>
    </row>
    <row r="44" spans="2:20" ht="19.5" customHeight="1">
      <c r="B44" s="220">
        <v>7</v>
      </c>
      <c r="C44" s="179" t="s">
        <v>198</v>
      </c>
      <c r="D44" s="219">
        <v>1</v>
      </c>
      <c r="E44" s="179" t="s">
        <v>199</v>
      </c>
      <c r="F44" s="179" t="s">
        <v>262</v>
      </c>
      <c r="G44" s="159" t="s">
        <v>130</v>
      </c>
      <c r="H44" s="222" t="s">
        <v>149</v>
      </c>
      <c r="I44" s="222" t="s">
        <v>149</v>
      </c>
      <c r="N44" s="206" t="s">
        <v>633</v>
      </c>
      <c r="O44" s="205">
        <v>1</v>
      </c>
      <c r="P44" s="206" t="s">
        <v>634</v>
      </c>
      <c r="Q44" s="206" t="s">
        <v>630</v>
      </c>
      <c r="R44" s="263">
        <v>1513</v>
      </c>
      <c r="S44" s="237">
        <f t="shared" si="6"/>
        <v>40</v>
      </c>
      <c r="T44" s="265" t="s">
        <v>152</v>
      </c>
    </row>
    <row r="45" spans="2:20" ht="19.5" customHeight="1">
      <c r="B45" s="220">
        <v>8</v>
      </c>
      <c r="C45" s="179" t="s">
        <v>633</v>
      </c>
      <c r="D45" s="219">
        <v>1</v>
      </c>
      <c r="E45" s="179" t="s">
        <v>634</v>
      </c>
      <c r="F45" s="179" t="s">
        <v>630</v>
      </c>
      <c r="G45" s="159">
        <v>1513</v>
      </c>
      <c r="H45" s="223">
        <f t="shared" si="8"/>
        <v>2</v>
      </c>
      <c r="I45" s="223">
        <f t="shared" si="7"/>
        <v>40</v>
      </c>
      <c r="N45" s="238" t="s">
        <v>685</v>
      </c>
      <c r="O45" s="238">
        <v>3</v>
      </c>
      <c r="P45" s="238" t="s">
        <v>686</v>
      </c>
      <c r="Q45" s="238" t="s">
        <v>642</v>
      </c>
      <c r="R45" s="263">
        <v>1518</v>
      </c>
      <c r="S45" s="237">
        <f t="shared" si="6"/>
        <v>41</v>
      </c>
      <c r="T45" s="264" t="s">
        <v>156</v>
      </c>
    </row>
    <row r="46" spans="2:20" ht="19.5" customHeight="1">
      <c r="B46" s="220"/>
      <c r="C46" s="179"/>
      <c r="D46" s="219"/>
      <c r="E46" s="179"/>
      <c r="F46" s="179"/>
      <c r="G46" s="179"/>
      <c r="H46" s="257"/>
      <c r="I46" s="258" t="str">
        <f>IF(ISBLANK(G46),"  ",RANK(G46,$G$6:$G$46,1))</f>
        <v>  </v>
      </c>
      <c r="N46" s="238" t="s">
        <v>660</v>
      </c>
      <c r="O46" s="238">
        <v>3</v>
      </c>
      <c r="P46" s="238" t="s">
        <v>279</v>
      </c>
      <c r="Q46" s="238" t="s">
        <v>271</v>
      </c>
      <c r="R46" s="263">
        <v>1519</v>
      </c>
      <c r="S46" s="237">
        <f t="shared" si="6"/>
        <v>42</v>
      </c>
      <c r="T46" s="264" t="s">
        <v>153</v>
      </c>
    </row>
    <row r="47" spans="2:20" ht="19.5" customHeight="1">
      <c r="B47" s="220" t="s">
        <v>588</v>
      </c>
      <c r="C47" s="259" t="s">
        <v>144</v>
      </c>
      <c r="D47" s="219"/>
      <c r="E47" s="179"/>
      <c r="F47" s="179"/>
      <c r="G47" s="220"/>
      <c r="H47" s="217"/>
      <c r="I47" s="217"/>
      <c r="N47" s="238" t="s">
        <v>684</v>
      </c>
      <c r="O47" s="238">
        <v>3</v>
      </c>
      <c r="P47" s="238" t="s">
        <v>202</v>
      </c>
      <c r="Q47" s="238" t="s">
        <v>262</v>
      </c>
      <c r="R47" s="263">
        <v>1519</v>
      </c>
      <c r="S47" s="237">
        <f t="shared" si="6"/>
        <v>42</v>
      </c>
      <c r="T47" s="264" t="s">
        <v>155</v>
      </c>
    </row>
    <row r="48" spans="2:20" ht="19.5" customHeight="1">
      <c r="B48" s="220" t="s">
        <v>287</v>
      </c>
      <c r="C48" s="220" t="s">
        <v>285</v>
      </c>
      <c r="D48" s="220" t="s">
        <v>210</v>
      </c>
      <c r="E48" s="220" t="s">
        <v>290</v>
      </c>
      <c r="F48" s="220" t="s">
        <v>286</v>
      </c>
      <c r="G48" s="220" t="s">
        <v>303</v>
      </c>
      <c r="H48" s="217" t="s">
        <v>304</v>
      </c>
      <c r="I48" s="217" t="s">
        <v>319</v>
      </c>
      <c r="N48" s="238" t="s">
        <v>649</v>
      </c>
      <c r="O48" s="238">
        <v>1</v>
      </c>
      <c r="P48" s="238" t="s">
        <v>650</v>
      </c>
      <c r="Q48" s="238" t="s">
        <v>271</v>
      </c>
      <c r="R48" s="263">
        <v>1521</v>
      </c>
      <c r="S48" s="237">
        <f t="shared" si="6"/>
        <v>44</v>
      </c>
      <c r="T48" s="264" t="s">
        <v>153</v>
      </c>
    </row>
    <row r="49" spans="2:20" ht="19.5" customHeight="1">
      <c r="B49" s="220">
        <v>1</v>
      </c>
      <c r="C49" s="220"/>
      <c r="D49" s="220"/>
      <c r="E49" s="220"/>
      <c r="F49" s="220"/>
      <c r="G49" s="159"/>
      <c r="H49" s="223" t="str">
        <f>IF(ISBLANK(G49),"  ",RANK(G49,$G$49:$G$56,1))</f>
        <v>  </v>
      </c>
      <c r="I49" s="223" t="str">
        <f aca="true" t="shared" si="9" ref="I49:I56">IF(ISBLANK(G49),"  ",RANK(G49,$G$5:$G$146,1))</f>
        <v>  </v>
      </c>
      <c r="N49" s="206" t="s">
        <v>631</v>
      </c>
      <c r="O49" s="205">
        <v>1</v>
      </c>
      <c r="P49" s="206" t="s">
        <v>632</v>
      </c>
      <c r="Q49" s="238" t="s">
        <v>262</v>
      </c>
      <c r="R49" s="263">
        <v>1522</v>
      </c>
      <c r="S49" s="237">
        <f t="shared" si="6"/>
        <v>45</v>
      </c>
      <c r="T49" s="265" t="s">
        <v>152</v>
      </c>
    </row>
    <row r="50" spans="2:20" ht="19.5" customHeight="1">
      <c r="B50" s="220">
        <v>2</v>
      </c>
      <c r="C50" s="220" t="s">
        <v>635</v>
      </c>
      <c r="D50" s="220">
        <v>2</v>
      </c>
      <c r="E50" s="220" t="s">
        <v>636</v>
      </c>
      <c r="F50" s="220" t="s">
        <v>630</v>
      </c>
      <c r="G50" s="159">
        <v>1525</v>
      </c>
      <c r="H50" s="223">
        <f aca="true" t="shared" si="10" ref="H50:H56">IF(ISBLANK(G50),"  ",RANK(G50,$G$49:$G$56,1))</f>
        <v>2</v>
      </c>
      <c r="I50" s="223">
        <f t="shared" si="9"/>
        <v>46</v>
      </c>
      <c r="N50" s="238" t="s">
        <v>635</v>
      </c>
      <c r="O50" s="238">
        <v>2</v>
      </c>
      <c r="P50" s="238" t="s">
        <v>636</v>
      </c>
      <c r="Q50" s="238" t="s">
        <v>630</v>
      </c>
      <c r="R50" s="263">
        <v>1525</v>
      </c>
      <c r="S50" s="237">
        <f t="shared" si="6"/>
        <v>46</v>
      </c>
      <c r="T50" s="265" t="s">
        <v>144</v>
      </c>
    </row>
    <row r="51" spans="2:20" ht="19.5" customHeight="1">
      <c r="B51" s="220">
        <v>3</v>
      </c>
      <c r="C51" s="220" t="s">
        <v>637</v>
      </c>
      <c r="D51" s="220">
        <v>2</v>
      </c>
      <c r="E51" s="220" t="s">
        <v>280</v>
      </c>
      <c r="F51" s="220" t="s">
        <v>262</v>
      </c>
      <c r="G51" s="159">
        <v>1526</v>
      </c>
      <c r="H51" s="223">
        <f t="shared" si="10"/>
        <v>3</v>
      </c>
      <c r="I51" s="223">
        <f t="shared" si="9"/>
        <v>47</v>
      </c>
      <c r="N51" s="238" t="s">
        <v>637</v>
      </c>
      <c r="O51" s="238">
        <v>2</v>
      </c>
      <c r="P51" s="238" t="s">
        <v>280</v>
      </c>
      <c r="Q51" s="238" t="s">
        <v>262</v>
      </c>
      <c r="R51" s="263">
        <v>1526</v>
      </c>
      <c r="S51" s="237">
        <f t="shared" si="6"/>
        <v>47</v>
      </c>
      <c r="T51" s="265" t="s">
        <v>144</v>
      </c>
    </row>
    <row r="52" spans="2:20" ht="19.5" customHeight="1">
      <c r="B52" s="220">
        <v>4</v>
      </c>
      <c r="C52" s="220" t="s">
        <v>638</v>
      </c>
      <c r="D52" s="220">
        <v>1</v>
      </c>
      <c r="E52" s="220" t="s">
        <v>639</v>
      </c>
      <c r="F52" s="220" t="s">
        <v>271</v>
      </c>
      <c r="G52" s="159">
        <v>1487</v>
      </c>
      <c r="H52" s="223">
        <f t="shared" si="10"/>
        <v>1</v>
      </c>
      <c r="I52" s="223">
        <f t="shared" si="9"/>
        <v>31</v>
      </c>
      <c r="N52" s="238" t="s">
        <v>646</v>
      </c>
      <c r="O52" s="238">
        <v>2</v>
      </c>
      <c r="P52" s="238" t="s">
        <v>196</v>
      </c>
      <c r="Q52" s="238" t="s">
        <v>262</v>
      </c>
      <c r="R52" s="263">
        <v>1534</v>
      </c>
      <c r="S52" s="237">
        <f t="shared" si="6"/>
        <v>48</v>
      </c>
      <c r="T52" s="264" t="s">
        <v>153</v>
      </c>
    </row>
    <row r="53" spans="2:20" ht="19.5" customHeight="1">
      <c r="B53" s="220">
        <v>5</v>
      </c>
      <c r="C53" s="220" t="s">
        <v>640</v>
      </c>
      <c r="D53" s="220">
        <v>2</v>
      </c>
      <c r="E53" s="220" t="s">
        <v>641</v>
      </c>
      <c r="F53" s="220" t="s">
        <v>642</v>
      </c>
      <c r="G53" s="159">
        <v>1576</v>
      </c>
      <c r="H53" s="223">
        <f t="shared" si="10"/>
        <v>6</v>
      </c>
      <c r="I53" s="223">
        <f t="shared" si="9"/>
        <v>59</v>
      </c>
      <c r="N53" s="238" t="s">
        <v>663</v>
      </c>
      <c r="O53" s="238">
        <v>1</v>
      </c>
      <c r="P53" s="238" t="s">
        <v>664</v>
      </c>
      <c r="Q53" s="238" t="s">
        <v>630</v>
      </c>
      <c r="R53" s="263">
        <v>1536</v>
      </c>
      <c r="S53" s="237">
        <f t="shared" si="6"/>
        <v>49</v>
      </c>
      <c r="T53" s="264" t="s">
        <v>153</v>
      </c>
    </row>
    <row r="54" spans="2:20" ht="19.5" customHeight="1">
      <c r="B54" s="220">
        <v>6</v>
      </c>
      <c r="C54" s="220" t="s">
        <v>643</v>
      </c>
      <c r="D54" s="220">
        <v>1</v>
      </c>
      <c r="E54" s="220" t="s">
        <v>644</v>
      </c>
      <c r="F54" s="220" t="s">
        <v>467</v>
      </c>
      <c r="G54" s="159">
        <v>1552</v>
      </c>
      <c r="H54" s="223">
        <f t="shared" si="10"/>
        <v>4</v>
      </c>
      <c r="I54" s="223">
        <f t="shared" si="9"/>
        <v>54</v>
      </c>
      <c r="N54" s="206" t="s">
        <v>624</v>
      </c>
      <c r="O54" s="205">
        <v>1</v>
      </c>
      <c r="P54" s="206" t="s">
        <v>625</v>
      </c>
      <c r="Q54" s="238" t="s">
        <v>271</v>
      </c>
      <c r="R54" s="263">
        <v>1546</v>
      </c>
      <c r="S54" s="237">
        <f t="shared" si="6"/>
        <v>50</v>
      </c>
      <c r="T54" s="265" t="s">
        <v>151</v>
      </c>
    </row>
    <row r="55" spans="2:20" ht="19.5" customHeight="1">
      <c r="B55" s="220">
        <v>7</v>
      </c>
      <c r="C55" s="220" t="s">
        <v>195</v>
      </c>
      <c r="D55" s="220">
        <v>1</v>
      </c>
      <c r="E55" s="220" t="s">
        <v>196</v>
      </c>
      <c r="F55" s="220" t="s">
        <v>262</v>
      </c>
      <c r="G55" s="159" t="s">
        <v>130</v>
      </c>
      <c r="H55" s="222" t="s">
        <v>149</v>
      </c>
      <c r="I55" s="222" t="s">
        <v>149</v>
      </c>
      <c r="N55" s="206" t="s">
        <v>628</v>
      </c>
      <c r="O55" s="205">
        <v>1</v>
      </c>
      <c r="P55" s="206" t="s">
        <v>629</v>
      </c>
      <c r="Q55" s="206" t="s">
        <v>630</v>
      </c>
      <c r="R55" s="263">
        <v>1551</v>
      </c>
      <c r="S55" s="237">
        <f t="shared" si="6"/>
        <v>51</v>
      </c>
      <c r="T55" s="265" t="s">
        <v>152</v>
      </c>
    </row>
    <row r="56" spans="2:20" ht="19.5" customHeight="1">
      <c r="B56" s="220">
        <v>8</v>
      </c>
      <c r="C56" s="220" t="s">
        <v>645</v>
      </c>
      <c r="D56" s="220">
        <v>2</v>
      </c>
      <c r="E56" s="220" t="s">
        <v>180</v>
      </c>
      <c r="F56" s="220" t="s">
        <v>262</v>
      </c>
      <c r="G56" s="159">
        <v>1568</v>
      </c>
      <c r="H56" s="223">
        <f t="shared" si="10"/>
        <v>5</v>
      </c>
      <c r="I56" s="223">
        <f t="shared" si="9"/>
        <v>58</v>
      </c>
      <c r="N56" s="238" t="s">
        <v>656</v>
      </c>
      <c r="O56" s="238">
        <v>2</v>
      </c>
      <c r="P56" s="238" t="s">
        <v>652</v>
      </c>
      <c r="Q56" s="238" t="s">
        <v>642</v>
      </c>
      <c r="R56" s="263">
        <v>1551</v>
      </c>
      <c r="S56" s="237">
        <f t="shared" si="6"/>
        <v>51</v>
      </c>
      <c r="T56" s="264" t="s">
        <v>153</v>
      </c>
    </row>
    <row r="57" spans="2:20" ht="19.5" customHeight="1">
      <c r="B57" s="220"/>
      <c r="C57" s="220"/>
      <c r="D57" s="220"/>
      <c r="E57" s="220"/>
      <c r="F57" s="220"/>
      <c r="G57" s="220"/>
      <c r="H57" s="217"/>
      <c r="I57" s="217"/>
      <c r="N57" s="238" t="s">
        <v>655</v>
      </c>
      <c r="O57" s="238">
        <v>2</v>
      </c>
      <c r="P57" s="238" t="s">
        <v>176</v>
      </c>
      <c r="Q57" s="238" t="s">
        <v>271</v>
      </c>
      <c r="R57" s="263">
        <v>1551</v>
      </c>
      <c r="S57" s="237">
        <f t="shared" si="6"/>
        <v>51</v>
      </c>
      <c r="T57" s="264" t="s">
        <v>153</v>
      </c>
    </row>
    <row r="58" spans="2:20" ht="19.5" customHeight="1">
      <c r="B58" s="330" t="s">
        <v>305</v>
      </c>
      <c r="C58" s="330"/>
      <c r="N58" s="238" t="s">
        <v>643</v>
      </c>
      <c r="O58" s="238">
        <v>1</v>
      </c>
      <c r="P58" s="238" t="s">
        <v>644</v>
      </c>
      <c r="Q58" s="238" t="s">
        <v>467</v>
      </c>
      <c r="R58" s="263">
        <v>1552</v>
      </c>
      <c r="S58" s="237">
        <f t="shared" si="6"/>
        <v>54</v>
      </c>
      <c r="T58" s="265" t="s">
        <v>144</v>
      </c>
    </row>
    <row r="59" spans="2:20" ht="19.5" customHeight="1">
      <c r="B59" s="220" t="s">
        <v>593</v>
      </c>
      <c r="C59" s="256" t="s">
        <v>153</v>
      </c>
      <c r="D59" s="220"/>
      <c r="E59" s="220"/>
      <c r="F59" s="220"/>
      <c r="G59" s="220"/>
      <c r="H59" s="217"/>
      <c r="I59" s="217"/>
      <c r="J59" s="217"/>
      <c r="N59" s="206" t="s">
        <v>619</v>
      </c>
      <c r="O59" s="205">
        <v>1</v>
      </c>
      <c r="P59" s="206" t="s">
        <v>620</v>
      </c>
      <c r="Q59" s="206" t="s">
        <v>271</v>
      </c>
      <c r="R59" s="263">
        <v>1557</v>
      </c>
      <c r="S59" s="237">
        <f t="shared" si="6"/>
        <v>55</v>
      </c>
      <c r="T59" s="265" t="s">
        <v>150</v>
      </c>
    </row>
    <row r="60" spans="2:20" ht="19.5" customHeight="1">
      <c r="B60" s="220" t="s">
        <v>287</v>
      </c>
      <c r="C60" s="220" t="s">
        <v>285</v>
      </c>
      <c r="D60" s="220" t="s">
        <v>210</v>
      </c>
      <c r="E60" s="220" t="s">
        <v>290</v>
      </c>
      <c r="F60" s="220" t="s">
        <v>286</v>
      </c>
      <c r="G60" s="220" t="s">
        <v>303</v>
      </c>
      <c r="H60" s="217" t="s">
        <v>304</v>
      </c>
      <c r="I60" s="217" t="s">
        <v>319</v>
      </c>
      <c r="J60" s="217"/>
      <c r="N60" s="238" t="s">
        <v>657</v>
      </c>
      <c r="O60" s="238">
        <v>2</v>
      </c>
      <c r="P60" s="238" t="s">
        <v>658</v>
      </c>
      <c r="Q60" s="238" t="s">
        <v>659</v>
      </c>
      <c r="R60" s="263">
        <v>1560</v>
      </c>
      <c r="S60" s="237">
        <f t="shared" si="6"/>
        <v>56</v>
      </c>
      <c r="T60" s="264" t="s">
        <v>153</v>
      </c>
    </row>
    <row r="61" spans="2:20" ht="19.5" customHeight="1">
      <c r="B61" s="220">
        <v>1</v>
      </c>
      <c r="C61" s="220"/>
      <c r="D61" s="220"/>
      <c r="E61" s="220"/>
      <c r="F61" s="220"/>
      <c r="G61" s="159"/>
      <c r="H61" s="223" t="str">
        <f>IF(ISBLANK(G61),"  ",RANK(G61,$G$61:$G$68,1))</f>
        <v>  </v>
      </c>
      <c r="I61" s="223" t="str">
        <f aca="true" t="shared" si="11" ref="I61:I68">IF(ISBLANK(G61),"  ",RANK(G61,$G$5:$G$146,1))</f>
        <v>  </v>
      </c>
      <c r="J61" s="217"/>
      <c r="N61" s="206" t="s">
        <v>621</v>
      </c>
      <c r="O61" s="205">
        <v>2</v>
      </c>
      <c r="P61" s="206" t="s">
        <v>199</v>
      </c>
      <c r="Q61" s="238" t="s">
        <v>262</v>
      </c>
      <c r="R61" s="263">
        <v>1561</v>
      </c>
      <c r="S61" s="237">
        <f t="shared" si="6"/>
        <v>57</v>
      </c>
      <c r="T61" s="265" t="s">
        <v>151</v>
      </c>
    </row>
    <row r="62" spans="2:20" ht="19.5" customHeight="1">
      <c r="B62" s="220">
        <v>2</v>
      </c>
      <c r="C62" s="220" t="s">
        <v>646</v>
      </c>
      <c r="D62" s="220">
        <v>2</v>
      </c>
      <c r="E62" s="220" t="s">
        <v>196</v>
      </c>
      <c r="F62" s="220" t="s">
        <v>262</v>
      </c>
      <c r="G62" s="159">
        <v>1534</v>
      </c>
      <c r="H62" s="223">
        <f aca="true" t="shared" si="12" ref="H62:H68">IF(ISBLANK(G62),"  ",RANK(G62,$G$61:$G$68,1))</f>
        <v>4</v>
      </c>
      <c r="I62" s="223">
        <f t="shared" si="11"/>
        <v>48</v>
      </c>
      <c r="J62" s="217"/>
      <c r="N62" s="238" t="s">
        <v>645</v>
      </c>
      <c r="O62" s="238">
        <v>2</v>
      </c>
      <c r="P62" s="238" t="s">
        <v>180</v>
      </c>
      <c r="Q62" s="238" t="s">
        <v>262</v>
      </c>
      <c r="R62" s="263">
        <v>1568</v>
      </c>
      <c r="S62" s="237">
        <f t="shared" si="6"/>
        <v>58</v>
      </c>
      <c r="T62" s="265" t="s">
        <v>144</v>
      </c>
    </row>
    <row r="63" spans="2:20" ht="19.5" customHeight="1">
      <c r="B63" s="220">
        <v>3</v>
      </c>
      <c r="C63" s="220" t="s">
        <v>647</v>
      </c>
      <c r="D63" s="220">
        <v>1</v>
      </c>
      <c r="E63" s="220" t="s">
        <v>648</v>
      </c>
      <c r="F63" s="220" t="s">
        <v>271</v>
      </c>
      <c r="G63" s="159">
        <v>1507</v>
      </c>
      <c r="H63" s="223">
        <f t="shared" si="12"/>
        <v>2</v>
      </c>
      <c r="I63" s="223">
        <f t="shared" si="11"/>
        <v>39</v>
      </c>
      <c r="J63" s="217"/>
      <c r="N63" s="238" t="s">
        <v>640</v>
      </c>
      <c r="O63" s="238">
        <v>2</v>
      </c>
      <c r="P63" s="238" t="s">
        <v>641</v>
      </c>
      <c r="Q63" s="238" t="s">
        <v>642</v>
      </c>
      <c r="R63" s="263">
        <v>1576</v>
      </c>
      <c r="S63" s="237">
        <f t="shared" si="6"/>
        <v>59</v>
      </c>
      <c r="T63" s="265" t="s">
        <v>144</v>
      </c>
    </row>
    <row r="64" spans="2:20" ht="19.5" customHeight="1">
      <c r="B64" s="220">
        <v>4</v>
      </c>
      <c r="C64" s="220" t="s">
        <v>649</v>
      </c>
      <c r="D64" s="220">
        <v>1</v>
      </c>
      <c r="E64" s="220" t="s">
        <v>650</v>
      </c>
      <c r="F64" s="220" t="s">
        <v>271</v>
      </c>
      <c r="G64" s="159">
        <v>1521</v>
      </c>
      <c r="H64" s="223">
        <f t="shared" si="12"/>
        <v>3</v>
      </c>
      <c r="I64" s="223">
        <f t="shared" si="11"/>
        <v>44</v>
      </c>
      <c r="J64" s="217"/>
      <c r="N64" s="206" t="s">
        <v>622</v>
      </c>
      <c r="O64" s="205">
        <v>1</v>
      </c>
      <c r="P64" s="206" t="s">
        <v>623</v>
      </c>
      <c r="Q64" s="206" t="s">
        <v>271</v>
      </c>
      <c r="R64" s="263">
        <v>1586</v>
      </c>
      <c r="S64" s="237">
        <f t="shared" si="6"/>
        <v>60</v>
      </c>
      <c r="T64" s="265" t="s">
        <v>151</v>
      </c>
    </row>
    <row r="65" spans="2:20" ht="19.5" customHeight="1">
      <c r="B65" s="220">
        <v>5</v>
      </c>
      <c r="C65" s="220" t="s">
        <v>651</v>
      </c>
      <c r="D65" s="220">
        <v>2</v>
      </c>
      <c r="E65" s="220" t="s">
        <v>190</v>
      </c>
      <c r="F65" s="220" t="s">
        <v>262</v>
      </c>
      <c r="G65" s="159" t="s">
        <v>130</v>
      </c>
      <c r="H65" s="222" t="s">
        <v>149</v>
      </c>
      <c r="I65" s="222" t="s">
        <v>149</v>
      </c>
      <c r="J65" s="217"/>
      <c r="N65" s="206" t="s">
        <v>613</v>
      </c>
      <c r="O65" s="205">
        <v>1</v>
      </c>
      <c r="P65" s="206" t="s">
        <v>614</v>
      </c>
      <c r="Q65" s="206" t="s">
        <v>271</v>
      </c>
      <c r="R65" s="263">
        <v>1645</v>
      </c>
      <c r="S65" s="237">
        <f t="shared" si="6"/>
        <v>61</v>
      </c>
      <c r="T65" s="265" t="s">
        <v>150</v>
      </c>
    </row>
    <row r="66" spans="2:20" ht="19.5" customHeight="1">
      <c r="B66" s="220">
        <v>6</v>
      </c>
      <c r="C66" s="220" t="s">
        <v>656</v>
      </c>
      <c r="D66" s="220">
        <v>2</v>
      </c>
      <c r="E66" s="220" t="s">
        <v>652</v>
      </c>
      <c r="F66" s="220" t="s">
        <v>642</v>
      </c>
      <c r="G66" s="159">
        <v>1551</v>
      </c>
      <c r="H66" s="223">
        <f t="shared" si="12"/>
        <v>5</v>
      </c>
      <c r="I66" s="223">
        <f t="shared" si="11"/>
        <v>51</v>
      </c>
      <c r="J66" s="217"/>
      <c r="N66" s="206" t="s">
        <v>616</v>
      </c>
      <c r="O66" s="205">
        <v>1</v>
      </c>
      <c r="P66" s="206" t="s">
        <v>617</v>
      </c>
      <c r="Q66" s="206" t="s">
        <v>271</v>
      </c>
      <c r="R66" s="263">
        <v>1647</v>
      </c>
      <c r="S66" s="237">
        <f t="shared" si="6"/>
        <v>62</v>
      </c>
      <c r="T66" s="265" t="s">
        <v>150</v>
      </c>
    </row>
    <row r="67" spans="2:20" ht="19.5" customHeight="1">
      <c r="B67" s="220">
        <v>7</v>
      </c>
      <c r="C67" s="220" t="s">
        <v>653</v>
      </c>
      <c r="D67" s="220">
        <v>1</v>
      </c>
      <c r="E67" s="220" t="s">
        <v>654</v>
      </c>
      <c r="F67" s="220" t="s">
        <v>271</v>
      </c>
      <c r="G67" s="159">
        <v>1501</v>
      </c>
      <c r="H67" s="223">
        <f t="shared" si="12"/>
        <v>1</v>
      </c>
      <c r="I67" s="223">
        <f t="shared" si="11"/>
        <v>36</v>
      </c>
      <c r="J67" s="217"/>
      <c r="N67" s="206" t="s">
        <v>598</v>
      </c>
      <c r="O67" s="205">
        <v>1</v>
      </c>
      <c r="P67" s="206" t="s">
        <v>599</v>
      </c>
      <c r="Q67" s="238" t="s">
        <v>262</v>
      </c>
      <c r="R67" s="263">
        <v>1669</v>
      </c>
      <c r="S67" s="237">
        <f t="shared" si="6"/>
        <v>63</v>
      </c>
      <c r="T67" s="264" t="s">
        <v>148</v>
      </c>
    </row>
    <row r="68" spans="2:20" ht="19.5" customHeight="1">
      <c r="B68" s="220">
        <v>8</v>
      </c>
      <c r="C68" s="220" t="s">
        <v>655</v>
      </c>
      <c r="D68" s="220">
        <v>2</v>
      </c>
      <c r="E68" s="220" t="s">
        <v>176</v>
      </c>
      <c r="F68" s="220" t="s">
        <v>271</v>
      </c>
      <c r="G68" s="159">
        <v>1551</v>
      </c>
      <c r="H68" s="223">
        <f t="shared" si="12"/>
        <v>5</v>
      </c>
      <c r="I68" s="223">
        <f t="shared" si="11"/>
        <v>51</v>
      </c>
      <c r="J68" s="217"/>
      <c r="N68" s="206" t="s">
        <v>606</v>
      </c>
      <c r="O68" s="205">
        <v>1</v>
      </c>
      <c r="P68" s="206" t="s">
        <v>607</v>
      </c>
      <c r="Q68" s="238" t="s">
        <v>271</v>
      </c>
      <c r="R68" s="263">
        <v>1671</v>
      </c>
      <c r="S68" s="237">
        <f t="shared" si="6"/>
        <v>64</v>
      </c>
      <c r="T68" s="264" t="s">
        <v>148</v>
      </c>
    </row>
    <row r="69" spans="2:20" ht="19.5" customHeight="1">
      <c r="B69" s="220"/>
      <c r="C69" s="220"/>
      <c r="D69" s="220"/>
      <c r="E69" s="220"/>
      <c r="F69" s="220"/>
      <c r="G69" s="220"/>
      <c r="H69" s="217"/>
      <c r="I69" s="217"/>
      <c r="J69" s="217"/>
      <c r="N69" s="206" t="s">
        <v>604</v>
      </c>
      <c r="O69" s="205">
        <v>1</v>
      </c>
      <c r="P69" s="206" t="s">
        <v>605</v>
      </c>
      <c r="Q69" s="238" t="s">
        <v>262</v>
      </c>
      <c r="R69" s="263">
        <v>1676</v>
      </c>
      <c r="S69" s="237">
        <f>IF(ISBLANK(R69),"  ",RANK(R69,$G$5:$G$146,1))</f>
        <v>65</v>
      </c>
      <c r="T69" s="264" t="s">
        <v>148</v>
      </c>
    </row>
    <row r="70" spans="2:20" ht="19.5" customHeight="1">
      <c r="B70" s="220" t="s">
        <v>594</v>
      </c>
      <c r="C70" s="256" t="s">
        <v>153</v>
      </c>
      <c r="D70" s="220"/>
      <c r="E70" s="220"/>
      <c r="F70" s="220"/>
      <c r="G70" s="220"/>
      <c r="H70" s="217"/>
      <c r="I70" s="217"/>
      <c r="J70" s="217"/>
      <c r="N70" s="206" t="s">
        <v>612</v>
      </c>
      <c r="O70" s="205">
        <v>2</v>
      </c>
      <c r="P70" s="206" t="s">
        <v>177</v>
      </c>
      <c r="Q70" s="206" t="s">
        <v>271</v>
      </c>
      <c r="R70" s="263">
        <v>1684</v>
      </c>
      <c r="S70" s="237">
        <f>IF(ISBLANK(R70),"  ",RANK(R70,$G$5:$G$146,1))</f>
        <v>66</v>
      </c>
      <c r="T70" s="265" t="s">
        <v>150</v>
      </c>
    </row>
    <row r="71" spans="2:20" ht="19.5" customHeight="1">
      <c r="B71" s="220" t="s">
        <v>287</v>
      </c>
      <c r="C71" s="220" t="s">
        <v>285</v>
      </c>
      <c r="D71" s="220" t="s">
        <v>210</v>
      </c>
      <c r="E71" s="220" t="s">
        <v>290</v>
      </c>
      <c r="F71" s="220" t="s">
        <v>286</v>
      </c>
      <c r="G71" s="220" t="s">
        <v>303</v>
      </c>
      <c r="H71" s="217" t="s">
        <v>304</v>
      </c>
      <c r="I71" s="217" t="s">
        <v>319</v>
      </c>
      <c r="J71" s="217"/>
      <c r="N71" s="206" t="s">
        <v>610</v>
      </c>
      <c r="O71" s="205">
        <v>1</v>
      </c>
      <c r="P71" s="206" t="s">
        <v>611</v>
      </c>
      <c r="Q71" s="238" t="s">
        <v>271</v>
      </c>
      <c r="R71" s="263">
        <v>1715</v>
      </c>
      <c r="S71" s="237">
        <f>IF(ISBLANK(R71),"  ",RANK(R71,$G$5:$G$146,1))</f>
        <v>67</v>
      </c>
      <c r="T71" s="264" t="s">
        <v>148</v>
      </c>
    </row>
    <row r="72" spans="2:20" ht="19.5" customHeight="1">
      <c r="B72" s="220">
        <v>1</v>
      </c>
      <c r="C72" s="220"/>
      <c r="D72" s="220"/>
      <c r="E72" s="220"/>
      <c r="F72" s="220"/>
      <c r="G72" s="159"/>
      <c r="H72" s="223" t="str">
        <f>IF(ISBLANK(G72),"  ",RANK(G72,$G$72:$G$79,1))</f>
        <v>  </v>
      </c>
      <c r="I72" s="223" t="str">
        <f aca="true" t="shared" si="13" ref="I72:I79">IF(ISBLANK(G72),"  ",RANK(G72,$G$5:$G$146,1))</f>
        <v>  </v>
      </c>
      <c r="J72" s="217"/>
      <c r="N72" s="206" t="s">
        <v>602</v>
      </c>
      <c r="O72" s="205">
        <v>1</v>
      </c>
      <c r="P72" s="206" t="s">
        <v>603</v>
      </c>
      <c r="Q72" s="238" t="s">
        <v>262</v>
      </c>
      <c r="R72" s="263">
        <v>1737</v>
      </c>
      <c r="S72" s="237">
        <f>IF(ISBLANK(R72),"  ",RANK(R72,$G$5:$G$146,1))</f>
        <v>68</v>
      </c>
      <c r="T72" s="264" t="s">
        <v>148</v>
      </c>
    </row>
    <row r="73" spans="2:20" ht="19.5" customHeight="1">
      <c r="B73" s="220">
        <v>2</v>
      </c>
      <c r="C73" s="220" t="s">
        <v>657</v>
      </c>
      <c r="D73" s="220">
        <v>2</v>
      </c>
      <c r="E73" s="220" t="s">
        <v>658</v>
      </c>
      <c r="F73" s="220" t="s">
        <v>659</v>
      </c>
      <c r="G73" s="159">
        <v>1560</v>
      </c>
      <c r="H73" s="223">
        <f aca="true" t="shared" si="14" ref="H73:H79">IF(ISBLANK(G73),"  ",RANK(G73,$G$72:$G$79,1))</f>
        <v>6</v>
      </c>
      <c r="I73" s="223">
        <f t="shared" si="13"/>
        <v>56</v>
      </c>
      <c r="J73" s="217"/>
      <c r="N73" s="206" t="s">
        <v>608</v>
      </c>
      <c r="O73" s="205">
        <v>1</v>
      </c>
      <c r="P73" s="206" t="s">
        <v>609</v>
      </c>
      <c r="Q73" s="238" t="s">
        <v>271</v>
      </c>
      <c r="R73" s="263">
        <v>1741</v>
      </c>
      <c r="S73" s="237">
        <f>IF(ISBLANK(R73),"  ",RANK(R73,$G$5:$G$146,1))</f>
        <v>69</v>
      </c>
      <c r="T73" s="264" t="s">
        <v>148</v>
      </c>
    </row>
    <row r="74" spans="2:20" ht="19.5" customHeight="1">
      <c r="B74" s="220">
        <v>3</v>
      </c>
      <c r="C74" s="220" t="s">
        <v>660</v>
      </c>
      <c r="D74" s="220">
        <v>3</v>
      </c>
      <c r="E74" s="220" t="s">
        <v>279</v>
      </c>
      <c r="F74" s="220" t="s">
        <v>271</v>
      </c>
      <c r="G74" s="159">
        <v>1519</v>
      </c>
      <c r="H74" s="223">
        <f t="shared" si="14"/>
        <v>4</v>
      </c>
      <c r="I74" s="223">
        <f t="shared" si="13"/>
        <v>42</v>
      </c>
      <c r="J74" s="217"/>
      <c r="N74" s="206" t="s">
        <v>600</v>
      </c>
      <c r="O74" s="205">
        <v>1</v>
      </c>
      <c r="P74" s="206" t="s">
        <v>601</v>
      </c>
      <c r="Q74" s="238" t="s">
        <v>262</v>
      </c>
      <c r="R74" s="263">
        <v>1747</v>
      </c>
      <c r="S74" s="237">
        <f>IF(ISBLANK(R74),"  ",RANK(R74,$G$5:$G$146,1))</f>
        <v>70</v>
      </c>
      <c r="T74" s="264" t="s">
        <v>148</v>
      </c>
    </row>
    <row r="75" spans="2:20" ht="19.5" customHeight="1">
      <c r="B75" s="220">
        <v>4</v>
      </c>
      <c r="C75" s="220" t="s">
        <v>661</v>
      </c>
      <c r="D75" s="220">
        <v>1</v>
      </c>
      <c r="E75" s="220" t="s">
        <v>661</v>
      </c>
      <c r="F75" s="220" t="s">
        <v>659</v>
      </c>
      <c r="G75" s="159">
        <v>1476</v>
      </c>
      <c r="H75" s="223">
        <f t="shared" si="14"/>
        <v>1</v>
      </c>
      <c r="I75" s="223">
        <f t="shared" si="13"/>
        <v>27</v>
      </c>
      <c r="J75" s="217"/>
      <c r="N75" s="206" t="s">
        <v>615</v>
      </c>
      <c r="O75" s="205">
        <v>2</v>
      </c>
      <c r="P75" s="206" t="s">
        <v>182</v>
      </c>
      <c r="Q75" s="206" t="s">
        <v>262</v>
      </c>
      <c r="R75" s="263" t="s">
        <v>130</v>
      </c>
      <c r="S75" s="238" t="s">
        <v>143</v>
      </c>
      <c r="T75" s="265" t="s">
        <v>150</v>
      </c>
    </row>
    <row r="76" spans="2:20" ht="19.5" customHeight="1">
      <c r="B76" s="220">
        <v>5</v>
      </c>
      <c r="C76" s="220" t="s">
        <v>193</v>
      </c>
      <c r="D76" s="220">
        <v>3</v>
      </c>
      <c r="E76" s="220" t="s">
        <v>267</v>
      </c>
      <c r="F76" s="220" t="s">
        <v>262</v>
      </c>
      <c r="G76" s="159" t="s">
        <v>130</v>
      </c>
      <c r="H76" s="222" t="s">
        <v>149</v>
      </c>
      <c r="I76" s="222" t="s">
        <v>149</v>
      </c>
      <c r="J76" s="217"/>
      <c r="N76" s="206" t="s">
        <v>618</v>
      </c>
      <c r="O76" s="205">
        <v>2</v>
      </c>
      <c r="P76" s="206" t="s">
        <v>184</v>
      </c>
      <c r="Q76" s="206" t="s">
        <v>262</v>
      </c>
      <c r="R76" s="263" t="s">
        <v>130</v>
      </c>
      <c r="S76" s="238" t="s">
        <v>143</v>
      </c>
      <c r="T76" s="265" t="s">
        <v>150</v>
      </c>
    </row>
    <row r="77" spans="2:20" ht="19.5" customHeight="1">
      <c r="B77" s="220">
        <v>6</v>
      </c>
      <c r="C77" s="220" t="s">
        <v>662</v>
      </c>
      <c r="D77" s="220">
        <v>1</v>
      </c>
      <c r="E77" s="220" t="s">
        <v>662</v>
      </c>
      <c r="F77" s="220" t="s">
        <v>630</v>
      </c>
      <c r="G77" s="159">
        <v>1487</v>
      </c>
      <c r="H77" s="223">
        <f t="shared" si="14"/>
        <v>2</v>
      </c>
      <c r="I77" s="223">
        <f t="shared" si="13"/>
        <v>31</v>
      </c>
      <c r="J77" s="217"/>
      <c r="N77" s="206" t="s">
        <v>181</v>
      </c>
      <c r="O77" s="205">
        <v>1</v>
      </c>
      <c r="P77" s="206" t="s">
        <v>182</v>
      </c>
      <c r="Q77" s="238" t="s">
        <v>262</v>
      </c>
      <c r="R77" s="206" t="s">
        <v>130</v>
      </c>
      <c r="S77" s="238" t="s">
        <v>143</v>
      </c>
      <c r="T77" s="265" t="s">
        <v>150</v>
      </c>
    </row>
    <row r="78" spans="2:20" ht="19.5" customHeight="1">
      <c r="B78" s="220">
        <v>7</v>
      </c>
      <c r="C78" s="220" t="s">
        <v>663</v>
      </c>
      <c r="D78" s="220">
        <v>1</v>
      </c>
      <c r="E78" s="220" t="s">
        <v>664</v>
      </c>
      <c r="F78" s="220" t="s">
        <v>630</v>
      </c>
      <c r="G78" s="159">
        <v>1536</v>
      </c>
      <c r="H78" s="223">
        <f t="shared" si="14"/>
        <v>5</v>
      </c>
      <c r="I78" s="223">
        <f t="shared" si="13"/>
        <v>49</v>
      </c>
      <c r="J78" s="217"/>
      <c r="N78" s="206" t="s">
        <v>183</v>
      </c>
      <c r="O78" s="205">
        <v>1</v>
      </c>
      <c r="P78" s="206" t="s">
        <v>184</v>
      </c>
      <c r="Q78" s="206" t="s">
        <v>262</v>
      </c>
      <c r="R78" s="263" t="s">
        <v>130</v>
      </c>
      <c r="S78" s="238" t="s">
        <v>143</v>
      </c>
      <c r="T78" s="265" t="s">
        <v>151</v>
      </c>
    </row>
    <row r="79" spans="2:20" ht="19.5" customHeight="1">
      <c r="B79" s="220">
        <v>8</v>
      </c>
      <c r="C79" s="220" t="s">
        <v>665</v>
      </c>
      <c r="D79" s="220">
        <v>1</v>
      </c>
      <c r="E79" s="220" t="s">
        <v>666</v>
      </c>
      <c r="F79" s="220" t="s">
        <v>262</v>
      </c>
      <c r="G79" s="159">
        <v>1501</v>
      </c>
      <c r="H79" s="223">
        <f t="shared" si="14"/>
        <v>3</v>
      </c>
      <c r="I79" s="223">
        <f t="shared" si="13"/>
        <v>36</v>
      </c>
      <c r="J79" s="217"/>
      <c r="N79" s="206" t="s">
        <v>185</v>
      </c>
      <c r="O79" s="205">
        <v>1</v>
      </c>
      <c r="P79" s="206" t="s">
        <v>186</v>
      </c>
      <c r="Q79" s="238" t="s">
        <v>262</v>
      </c>
      <c r="R79" s="263" t="s">
        <v>130</v>
      </c>
      <c r="S79" s="238" t="s">
        <v>143</v>
      </c>
      <c r="T79" s="265" t="s">
        <v>151</v>
      </c>
    </row>
    <row r="80" spans="2:20" ht="19.5" customHeight="1">
      <c r="B80" s="220"/>
      <c r="C80" s="220"/>
      <c r="D80" s="220"/>
      <c r="E80" s="220"/>
      <c r="F80" s="220"/>
      <c r="G80" s="220"/>
      <c r="H80" s="217"/>
      <c r="I80" s="217"/>
      <c r="J80" s="217"/>
      <c r="N80" s="206" t="s">
        <v>187</v>
      </c>
      <c r="O80" s="205">
        <v>1</v>
      </c>
      <c r="P80" s="206" t="s">
        <v>188</v>
      </c>
      <c r="Q80" s="206" t="s">
        <v>262</v>
      </c>
      <c r="R80" s="263" t="s">
        <v>130</v>
      </c>
      <c r="S80" s="238" t="s">
        <v>143</v>
      </c>
      <c r="T80" s="265" t="s">
        <v>151</v>
      </c>
    </row>
    <row r="81" spans="2:20" ht="19.5" customHeight="1">
      <c r="B81" s="220" t="s">
        <v>595</v>
      </c>
      <c r="C81" s="256" t="s">
        <v>154</v>
      </c>
      <c r="D81" s="220"/>
      <c r="E81" s="220"/>
      <c r="F81" s="220"/>
      <c r="G81" s="220"/>
      <c r="H81" s="217"/>
      <c r="I81" s="217"/>
      <c r="J81" s="217"/>
      <c r="N81" s="206" t="s">
        <v>189</v>
      </c>
      <c r="O81" s="205">
        <v>1</v>
      </c>
      <c r="P81" s="206" t="s">
        <v>190</v>
      </c>
      <c r="Q81" s="238" t="s">
        <v>262</v>
      </c>
      <c r="R81" s="263" t="s">
        <v>130</v>
      </c>
      <c r="S81" s="238" t="s">
        <v>143</v>
      </c>
      <c r="T81" s="265" t="s">
        <v>151</v>
      </c>
    </row>
    <row r="82" spans="2:20" ht="19.5" customHeight="1">
      <c r="B82" s="220" t="s">
        <v>287</v>
      </c>
      <c r="C82" s="220" t="s">
        <v>285</v>
      </c>
      <c r="D82" s="220" t="s">
        <v>210</v>
      </c>
      <c r="E82" s="220" t="s">
        <v>290</v>
      </c>
      <c r="F82" s="220" t="s">
        <v>286</v>
      </c>
      <c r="G82" s="220" t="s">
        <v>303</v>
      </c>
      <c r="H82" s="217" t="s">
        <v>304</v>
      </c>
      <c r="I82" s="217" t="s">
        <v>319</v>
      </c>
      <c r="J82" s="217"/>
      <c r="N82" s="206" t="s">
        <v>179</v>
      </c>
      <c r="O82" s="205">
        <v>1</v>
      </c>
      <c r="P82" s="206" t="s">
        <v>180</v>
      </c>
      <c r="Q82" s="206" t="s">
        <v>262</v>
      </c>
      <c r="R82" s="263" t="s">
        <v>130</v>
      </c>
      <c r="S82" s="238" t="s">
        <v>143</v>
      </c>
      <c r="T82" s="265" t="s">
        <v>152</v>
      </c>
    </row>
    <row r="83" spans="2:20" ht="19.5" customHeight="1">
      <c r="B83" s="220">
        <v>1</v>
      </c>
      <c r="C83" s="220"/>
      <c r="D83" s="220"/>
      <c r="E83" s="220"/>
      <c r="F83" s="220"/>
      <c r="G83" s="159"/>
      <c r="H83" s="223" t="str">
        <f>IF(ISBLANK(G83),"  ",RANK(G83,$G$83:$G$90,1))</f>
        <v>  </v>
      </c>
      <c r="I83" s="223" t="str">
        <f aca="true" t="shared" si="15" ref="I83:I90">IF(ISBLANK(G83),"  ",RANK(G83,$G$5:$G$146,1))</f>
        <v>  </v>
      </c>
      <c r="J83" s="217"/>
      <c r="N83" s="206" t="s">
        <v>178</v>
      </c>
      <c r="O83" s="205">
        <v>1</v>
      </c>
      <c r="P83" s="206" t="s">
        <v>280</v>
      </c>
      <c r="Q83" s="206" t="s">
        <v>262</v>
      </c>
      <c r="R83" s="263" t="s">
        <v>130</v>
      </c>
      <c r="S83" s="238" t="s">
        <v>143</v>
      </c>
      <c r="T83" s="265" t="s">
        <v>152</v>
      </c>
    </row>
    <row r="84" spans="2:20" ht="19.5" customHeight="1">
      <c r="B84" s="220">
        <v>2</v>
      </c>
      <c r="C84" s="220" t="s">
        <v>667</v>
      </c>
      <c r="D84" s="220">
        <v>1</v>
      </c>
      <c r="E84" s="220" t="s">
        <v>668</v>
      </c>
      <c r="F84" s="220" t="s">
        <v>271</v>
      </c>
      <c r="G84" s="159">
        <v>1486</v>
      </c>
      <c r="H84" s="223">
        <f aca="true" t="shared" si="16" ref="H84:H90">IF(ISBLANK(G84),"  ",RANK(G84,$G$83:$G$90,1))</f>
        <v>3</v>
      </c>
      <c r="I84" s="223">
        <f t="shared" si="15"/>
        <v>30</v>
      </c>
      <c r="J84" s="217"/>
      <c r="N84" s="206" t="s">
        <v>198</v>
      </c>
      <c r="O84" s="205">
        <v>1</v>
      </c>
      <c r="P84" s="206" t="s">
        <v>199</v>
      </c>
      <c r="Q84" s="206" t="s">
        <v>262</v>
      </c>
      <c r="R84" s="263" t="s">
        <v>130</v>
      </c>
      <c r="S84" s="238" t="s">
        <v>143</v>
      </c>
      <c r="T84" s="265" t="s">
        <v>152</v>
      </c>
    </row>
    <row r="85" spans="2:20" ht="19.5" customHeight="1">
      <c r="B85" s="220">
        <v>3</v>
      </c>
      <c r="C85" s="220" t="s">
        <v>192</v>
      </c>
      <c r="D85" s="220">
        <v>3</v>
      </c>
      <c r="E85" s="220" t="s">
        <v>268</v>
      </c>
      <c r="F85" s="220" t="s">
        <v>262</v>
      </c>
      <c r="G85" s="159" t="s">
        <v>130</v>
      </c>
      <c r="H85" s="222" t="s">
        <v>149</v>
      </c>
      <c r="I85" s="222" t="s">
        <v>149</v>
      </c>
      <c r="J85" s="217"/>
      <c r="N85" s="238" t="s">
        <v>195</v>
      </c>
      <c r="O85" s="238">
        <v>1</v>
      </c>
      <c r="P85" s="238" t="s">
        <v>196</v>
      </c>
      <c r="Q85" s="238" t="s">
        <v>262</v>
      </c>
      <c r="R85" s="263" t="s">
        <v>130</v>
      </c>
      <c r="S85" s="238" t="s">
        <v>143</v>
      </c>
      <c r="T85" s="265" t="s">
        <v>144</v>
      </c>
    </row>
    <row r="86" spans="2:20" ht="19.5" customHeight="1">
      <c r="B86" s="220">
        <v>4</v>
      </c>
      <c r="C86" s="220" t="s">
        <v>204</v>
      </c>
      <c r="D86" s="220">
        <v>2</v>
      </c>
      <c r="E86" s="220" t="s">
        <v>205</v>
      </c>
      <c r="F86" s="220" t="s">
        <v>262</v>
      </c>
      <c r="G86" s="159" t="s">
        <v>130</v>
      </c>
      <c r="H86" s="222" t="s">
        <v>149</v>
      </c>
      <c r="I86" s="222" t="s">
        <v>149</v>
      </c>
      <c r="J86" s="217"/>
      <c r="N86" s="238" t="s">
        <v>651</v>
      </c>
      <c r="O86" s="238">
        <v>2</v>
      </c>
      <c r="P86" s="238" t="s">
        <v>190</v>
      </c>
      <c r="Q86" s="238" t="s">
        <v>262</v>
      </c>
      <c r="R86" s="263" t="s">
        <v>130</v>
      </c>
      <c r="S86" s="238" t="s">
        <v>143</v>
      </c>
      <c r="T86" s="264" t="s">
        <v>153</v>
      </c>
    </row>
    <row r="87" spans="2:20" ht="19.5" customHeight="1">
      <c r="B87" s="220">
        <v>5</v>
      </c>
      <c r="C87" s="220" t="s">
        <v>669</v>
      </c>
      <c r="D87" s="220">
        <v>2</v>
      </c>
      <c r="E87" s="220" t="s">
        <v>670</v>
      </c>
      <c r="F87" s="220" t="s">
        <v>642</v>
      </c>
      <c r="G87" s="159">
        <v>1506</v>
      </c>
      <c r="H87" s="223">
        <f t="shared" si="16"/>
        <v>5</v>
      </c>
      <c r="I87" s="223">
        <f t="shared" si="15"/>
        <v>38</v>
      </c>
      <c r="J87" s="217"/>
      <c r="N87" s="238" t="s">
        <v>193</v>
      </c>
      <c r="O87" s="238">
        <v>3</v>
      </c>
      <c r="P87" s="238" t="s">
        <v>267</v>
      </c>
      <c r="Q87" s="238" t="s">
        <v>262</v>
      </c>
      <c r="R87" s="263" t="s">
        <v>130</v>
      </c>
      <c r="S87" s="238" t="s">
        <v>143</v>
      </c>
      <c r="T87" s="264" t="s">
        <v>153</v>
      </c>
    </row>
    <row r="88" spans="2:20" ht="19.5" customHeight="1">
      <c r="B88" s="220">
        <v>6</v>
      </c>
      <c r="C88" s="220" t="s">
        <v>671</v>
      </c>
      <c r="D88" s="220">
        <v>2</v>
      </c>
      <c r="E88" s="220" t="s">
        <v>672</v>
      </c>
      <c r="F88" s="220" t="s">
        <v>659</v>
      </c>
      <c r="G88" s="159">
        <v>1469</v>
      </c>
      <c r="H88" s="223">
        <f t="shared" si="16"/>
        <v>1</v>
      </c>
      <c r="I88" s="223">
        <f t="shared" si="15"/>
        <v>26</v>
      </c>
      <c r="J88" s="217"/>
      <c r="N88" s="238" t="s">
        <v>192</v>
      </c>
      <c r="O88" s="238">
        <v>3</v>
      </c>
      <c r="P88" s="238" t="s">
        <v>268</v>
      </c>
      <c r="Q88" s="238" t="s">
        <v>262</v>
      </c>
      <c r="R88" s="263" t="s">
        <v>130</v>
      </c>
      <c r="S88" s="238" t="s">
        <v>143</v>
      </c>
      <c r="T88" s="266" t="s">
        <v>1626</v>
      </c>
    </row>
    <row r="89" spans="2:20" ht="19.5" customHeight="1">
      <c r="B89" s="220">
        <v>7</v>
      </c>
      <c r="C89" s="220" t="s">
        <v>673</v>
      </c>
      <c r="D89" s="220">
        <v>2</v>
      </c>
      <c r="E89" s="220" t="s">
        <v>191</v>
      </c>
      <c r="F89" s="220" t="s">
        <v>271</v>
      </c>
      <c r="G89" s="159">
        <v>1480</v>
      </c>
      <c r="H89" s="223">
        <f t="shared" si="16"/>
        <v>2</v>
      </c>
      <c r="I89" s="223">
        <f t="shared" si="15"/>
        <v>28</v>
      </c>
      <c r="J89" s="217"/>
      <c r="N89" s="238" t="s">
        <v>204</v>
      </c>
      <c r="O89" s="238">
        <v>2</v>
      </c>
      <c r="P89" s="238" t="s">
        <v>205</v>
      </c>
      <c r="Q89" s="238" t="s">
        <v>262</v>
      </c>
      <c r="R89" s="263" t="s">
        <v>130</v>
      </c>
      <c r="S89" s="238" t="s">
        <v>143</v>
      </c>
      <c r="T89" s="266" t="s">
        <v>1626</v>
      </c>
    </row>
    <row r="90" spans="2:20" ht="19.5" customHeight="1">
      <c r="B90" s="220">
        <v>8</v>
      </c>
      <c r="C90" s="220" t="s">
        <v>674</v>
      </c>
      <c r="D90" s="220">
        <v>3</v>
      </c>
      <c r="E90" s="220" t="s">
        <v>278</v>
      </c>
      <c r="F90" s="220" t="s">
        <v>271</v>
      </c>
      <c r="G90" s="159">
        <v>1487</v>
      </c>
      <c r="H90" s="223">
        <f t="shared" si="16"/>
        <v>4</v>
      </c>
      <c r="I90" s="223">
        <f t="shared" si="15"/>
        <v>31</v>
      </c>
      <c r="J90" s="217"/>
      <c r="N90" s="238" t="s">
        <v>203</v>
      </c>
      <c r="O90" s="238">
        <v>2</v>
      </c>
      <c r="P90" s="238" t="s">
        <v>266</v>
      </c>
      <c r="Q90" s="238" t="s">
        <v>262</v>
      </c>
      <c r="R90" s="263" t="s">
        <v>130</v>
      </c>
      <c r="S90" s="238" t="s">
        <v>143</v>
      </c>
      <c r="T90" s="264" t="s">
        <v>155</v>
      </c>
    </row>
    <row r="91" spans="2:20" ht="19.5" customHeight="1">
      <c r="B91" s="220"/>
      <c r="C91" s="220"/>
      <c r="D91" s="220"/>
      <c r="E91" s="220"/>
      <c r="F91" s="220"/>
      <c r="G91" s="220"/>
      <c r="H91" s="217"/>
      <c r="I91" s="217"/>
      <c r="J91" s="217"/>
      <c r="N91" s="238" t="s">
        <v>201</v>
      </c>
      <c r="O91" s="238">
        <v>2</v>
      </c>
      <c r="P91" s="238" t="s">
        <v>202</v>
      </c>
      <c r="Q91" s="238" t="s">
        <v>262</v>
      </c>
      <c r="R91" s="263" t="s">
        <v>130</v>
      </c>
      <c r="S91" s="238" t="s">
        <v>143</v>
      </c>
      <c r="T91" s="264" t="s">
        <v>156</v>
      </c>
    </row>
    <row r="92" spans="2:20" ht="19.5" customHeight="1">
      <c r="B92" s="220" t="s">
        <v>596</v>
      </c>
      <c r="C92" s="256" t="s">
        <v>155</v>
      </c>
      <c r="D92" s="220"/>
      <c r="E92" s="220"/>
      <c r="F92" s="220"/>
      <c r="G92" s="220"/>
      <c r="H92" s="217"/>
      <c r="I92" s="217"/>
      <c r="J92" s="217"/>
      <c r="N92" s="238" t="s">
        <v>696</v>
      </c>
      <c r="O92" s="238">
        <v>1</v>
      </c>
      <c r="P92" s="238" t="s">
        <v>284</v>
      </c>
      <c r="Q92" s="238" t="s">
        <v>659</v>
      </c>
      <c r="R92" s="263" t="s">
        <v>130</v>
      </c>
      <c r="S92" s="238" t="s">
        <v>143</v>
      </c>
      <c r="T92" s="264" t="s">
        <v>157</v>
      </c>
    </row>
    <row r="93" spans="2:20" ht="19.5" customHeight="1">
      <c r="B93" s="220" t="s">
        <v>287</v>
      </c>
      <c r="C93" s="220" t="s">
        <v>285</v>
      </c>
      <c r="D93" s="220" t="s">
        <v>210</v>
      </c>
      <c r="E93" s="220" t="s">
        <v>290</v>
      </c>
      <c r="F93" s="220" t="s">
        <v>286</v>
      </c>
      <c r="G93" s="220" t="s">
        <v>303</v>
      </c>
      <c r="H93" s="217" t="s">
        <v>304</v>
      </c>
      <c r="I93" s="217" t="s">
        <v>319</v>
      </c>
      <c r="J93" s="217"/>
      <c r="N93" s="238" t="s">
        <v>703</v>
      </c>
      <c r="O93" s="238">
        <v>2</v>
      </c>
      <c r="P93" s="238" t="s">
        <v>704</v>
      </c>
      <c r="Q93" s="238" t="s">
        <v>659</v>
      </c>
      <c r="R93" s="206" t="s">
        <v>130</v>
      </c>
      <c r="S93" s="238" t="s">
        <v>143</v>
      </c>
      <c r="T93" s="264" t="s">
        <v>157</v>
      </c>
    </row>
    <row r="94" spans="2:20" ht="19.5" customHeight="1">
      <c r="B94" s="220">
        <v>1</v>
      </c>
      <c r="C94" s="220"/>
      <c r="D94" s="220"/>
      <c r="E94" s="220"/>
      <c r="F94" s="220"/>
      <c r="G94" s="159"/>
      <c r="H94" s="223" t="str">
        <f>IF(ISBLANK(G94),"  ",RANK(G94,$G$94:$G$101,1))</f>
        <v>  </v>
      </c>
      <c r="I94" s="223" t="str">
        <f aca="true" t="shared" si="17" ref="I94:I101">IF(ISBLANK(G94),"  ",RANK(G94,$G$5:$G$146,1))</f>
        <v>  </v>
      </c>
      <c r="J94" s="217"/>
      <c r="N94" s="238" t="s">
        <v>269</v>
      </c>
      <c r="O94" s="238">
        <v>3</v>
      </c>
      <c r="P94" s="238" t="s">
        <v>270</v>
      </c>
      <c r="Q94" s="238" t="s">
        <v>262</v>
      </c>
      <c r="R94" s="206" t="s">
        <v>130</v>
      </c>
      <c r="S94" s="238" t="s">
        <v>143</v>
      </c>
      <c r="T94" s="264" t="s">
        <v>158</v>
      </c>
    </row>
    <row r="95" spans="2:20" ht="19.5" customHeight="1">
      <c r="B95" s="220">
        <v>2</v>
      </c>
      <c r="C95" s="220" t="s">
        <v>675</v>
      </c>
      <c r="D95" s="220">
        <v>2</v>
      </c>
      <c r="E95" s="220" t="s">
        <v>676</v>
      </c>
      <c r="F95" s="220" t="s">
        <v>659</v>
      </c>
      <c r="G95" s="159">
        <v>1483</v>
      </c>
      <c r="H95" s="223">
        <f aca="true" t="shared" si="18" ref="H95:H101">IF(ISBLANK(G95),"  ",RANK(G95,$G$94:$G$101,1))</f>
        <v>4</v>
      </c>
      <c r="I95" s="223">
        <f t="shared" si="17"/>
        <v>29</v>
      </c>
      <c r="J95" s="217"/>
      <c r="N95" s="238" t="s">
        <v>722</v>
      </c>
      <c r="O95" s="238">
        <v>3</v>
      </c>
      <c r="P95" s="238" t="s">
        <v>265</v>
      </c>
      <c r="Q95" s="238" t="s">
        <v>262</v>
      </c>
      <c r="R95" s="263" t="s">
        <v>130</v>
      </c>
      <c r="S95" s="238" t="s">
        <v>143</v>
      </c>
      <c r="T95" s="264" t="s">
        <v>159</v>
      </c>
    </row>
    <row r="96" spans="2:10" ht="19.5" customHeight="1">
      <c r="B96" s="220">
        <v>3</v>
      </c>
      <c r="C96" s="220" t="s">
        <v>677</v>
      </c>
      <c r="D96" s="220">
        <v>2</v>
      </c>
      <c r="E96" s="220" t="s">
        <v>678</v>
      </c>
      <c r="F96" s="220" t="s">
        <v>659</v>
      </c>
      <c r="G96" s="159">
        <v>1452</v>
      </c>
      <c r="H96" s="223">
        <f t="shared" si="18"/>
        <v>3</v>
      </c>
      <c r="I96" s="223">
        <f t="shared" si="17"/>
        <v>24</v>
      </c>
      <c r="J96" s="217"/>
    </row>
    <row r="97" spans="2:10" ht="19.5" customHeight="1">
      <c r="B97" s="220">
        <v>4</v>
      </c>
      <c r="C97" s="220" t="s">
        <v>203</v>
      </c>
      <c r="D97" s="220">
        <v>2</v>
      </c>
      <c r="E97" s="220" t="s">
        <v>266</v>
      </c>
      <c r="F97" s="220" t="s">
        <v>262</v>
      </c>
      <c r="G97" s="159" t="s">
        <v>130</v>
      </c>
      <c r="H97" s="222" t="s">
        <v>149</v>
      </c>
      <c r="I97" s="222" t="s">
        <v>149</v>
      </c>
      <c r="J97" s="217"/>
    </row>
    <row r="98" spans="2:10" ht="19.5" customHeight="1">
      <c r="B98" s="220">
        <v>5</v>
      </c>
      <c r="C98" s="220" t="s">
        <v>679</v>
      </c>
      <c r="D98" s="220">
        <v>1</v>
      </c>
      <c r="E98" s="220" t="s">
        <v>680</v>
      </c>
      <c r="F98" s="220" t="s">
        <v>262</v>
      </c>
      <c r="G98" s="159">
        <v>1449</v>
      </c>
      <c r="H98" s="223">
        <f t="shared" si="18"/>
        <v>2</v>
      </c>
      <c r="I98" s="223">
        <f t="shared" si="17"/>
        <v>23</v>
      </c>
      <c r="J98" s="217"/>
    </row>
    <row r="99" spans="2:10" ht="19.5" customHeight="1">
      <c r="B99" s="220">
        <v>6</v>
      </c>
      <c r="C99" s="220" t="s">
        <v>681</v>
      </c>
      <c r="D99" s="220">
        <v>3</v>
      </c>
      <c r="E99" s="220" t="s">
        <v>682</v>
      </c>
      <c r="F99" s="220" t="s">
        <v>642</v>
      </c>
      <c r="G99" s="159">
        <v>1440</v>
      </c>
      <c r="H99" s="223">
        <f t="shared" si="18"/>
        <v>1</v>
      </c>
      <c r="I99" s="223">
        <f t="shared" si="17"/>
        <v>19</v>
      </c>
      <c r="J99" s="217"/>
    </row>
    <row r="100" spans="2:10" ht="19.5" customHeight="1">
      <c r="B100" s="220">
        <v>7</v>
      </c>
      <c r="C100" s="220" t="s">
        <v>683</v>
      </c>
      <c r="D100" s="220">
        <v>3</v>
      </c>
      <c r="E100" s="220" t="s">
        <v>266</v>
      </c>
      <c r="F100" s="220" t="s">
        <v>262</v>
      </c>
      <c r="G100" s="159">
        <v>1493</v>
      </c>
      <c r="H100" s="223">
        <f t="shared" si="18"/>
        <v>5</v>
      </c>
      <c r="I100" s="223">
        <f t="shared" si="17"/>
        <v>35</v>
      </c>
      <c r="J100" s="217"/>
    </row>
    <row r="101" spans="2:10" ht="19.5" customHeight="1">
      <c r="B101" s="220">
        <v>8</v>
      </c>
      <c r="C101" s="220" t="s">
        <v>684</v>
      </c>
      <c r="D101" s="220">
        <v>3</v>
      </c>
      <c r="E101" s="220" t="s">
        <v>202</v>
      </c>
      <c r="F101" s="220" t="s">
        <v>262</v>
      </c>
      <c r="G101" s="159">
        <v>1519</v>
      </c>
      <c r="H101" s="223">
        <f t="shared" si="18"/>
        <v>6</v>
      </c>
      <c r="I101" s="223">
        <f t="shared" si="17"/>
        <v>42</v>
      </c>
      <c r="J101" s="217"/>
    </row>
    <row r="102" ht="19.5" customHeight="1"/>
    <row r="103" spans="2:3" ht="19.5" customHeight="1">
      <c r="B103" s="330" t="s">
        <v>305</v>
      </c>
      <c r="C103" s="330"/>
    </row>
    <row r="104" spans="2:20" s="217" customFormat="1" ht="19.5" customHeight="1">
      <c r="B104" s="220" t="s">
        <v>592</v>
      </c>
      <c r="C104" s="256" t="s">
        <v>156</v>
      </c>
      <c r="D104" s="220"/>
      <c r="E104" s="220"/>
      <c r="F104" s="220"/>
      <c r="G104" s="220"/>
      <c r="N104" s="253"/>
      <c r="O104" s="253"/>
      <c r="P104" s="253"/>
      <c r="Q104" s="253"/>
      <c r="R104" s="253"/>
      <c r="S104" s="253"/>
      <c r="T104" s="253"/>
    </row>
    <row r="105" spans="2:20" s="217" customFormat="1" ht="19.5" customHeight="1">
      <c r="B105" s="220" t="s">
        <v>287</v>
      </c>
      <c r="C105" s="220" t="s">
        <v>285</v>
      </c>
      <c r="D105" s="220" t="s">
        <v>210</v>
      </c>
      <c r="E105" s="220" t="s">
        <v>290</v>
      </c>
      <c r="F105" s="220" t="s">
        <v>286</v>
      </c>
      <c r="G105" s="220" t="s">
        <v>303</v>
      </c>
      <c r="H105" s="217" t="s">
        <v>304</v>
      </c>
      <c r="I105" s="217" t="s">
        <v>319</v>
      </c>
      <c r="N105" s="253"/>
      <c r="O105" s="253"/>
      <c r="P105" s="253"/>
      <c r="Q105" s="253"/>
      <c r="R105" s="253"/>
      <c r="S105" s="253"/>
      <c r="T105" s="253"/>
    </row>
    <row r="106" spans="2:20" s="217" customFormat="1" ht="19.5" customHeight="1">
      <c r="B106" s="220">
        <v>1</v>
      </c>
      <c r="C106" s="220"/>
      <c r="D106" s="220"/>
      <c r="E106" s="220"/>
      <c r="F106" s="220"/>
      <c r="G106" s="159"/>
      <c r="H106" s="223" t="str">
        <f>IF(ISBLANK(G106),"  ",RANK(G106,$G$106:$G$113,1))</f>
        <v>  </v>
      </c>
      <c r="I106" s="223" t="str">
        <f aca="true" t="shared" si="19" ref="I106:I113">IF(ISBLANK(G106),"  ",RANK(G106,$G$5:$G$146,1))</f>
        <v>  </v>
      </c>
      <c r="N106" s="253"/>
      <c r="O106" s="253"/>
      <c r="P106" s="253"/>
      <c r="Q106" s="253"/>
      <c r="R106" s="253"/>
      <c r="S106" s="253"/>
      <c r="T106" s="253"/>
    </row>
    <row r="107" spans="2:20" s="217" customFormat="1" ht="19.5" customHeight="1">
      <c r="B107" s="220">
        <v>2</v>
      </c>
      <c r="C107" s="220" t="s">
        <v>685</v>
      </c>
      <c r="D107" s="220">
        <v>3</v>
      </c>
      <c r="E107" s="220" t="s">
        <v>686</v>
      </c>
      <c r="F107" s="220" t="s">
        <v>642</v>
      </c>
      <c r="G107" s="159">
        <v>1518</v>
      </c>
      <c r="H107" s="223">
        <f aca="true" t="shared" si="20" ref="H107:H113">IF(ISBLANK(G107),"  ",RANK(G107,$G$106:$G$113,1))</f>
        <v>6</v>
      </c>
      <c r="I107" s="223">
        <f t="shared" si="19"/>
        <v>41</v>
      </c>
      <c r="N107" s="253"/>
      <c r="O107" s="253"/>
      <c r="P107" s="253"/>
      <c r="Q107" s="253"/>
      <c r="R107" s="253"/>
      <c r="S107" s="253"/>
      <c r="T107" s="253"/>
    </row>
    <row r="108" spans="2:20" s="217" customFormat="1" ht="19.5" customHeight="1">
      <c r="B108" s="220">
        <v>3</v>
      </c>
      <c r="C108" s="220" t="s">
        <v>201</v>
      </c>
      <c r="D108" s="220">
        <v>2</v>
      </c>
      <c r="E108" s="220" t="s">
        <v>202</v>
      </c>
      <c r="F108" s="220" t="s">
        <v>262</v>
      </c>
      <c r="G108" s="159" t="s">
        <v>130</v>
      </c>
      <c r="H108" s="222" t="s">
        <v>149</v>
      </c>
      <c r="I108" s="222" t="s">
        <v>149</v>
      </c>
      <c r="N108" s="253"/>
      <c r="O108" s="253"/>
      <c r="P108" s="253"/>
      <c r="Q108" s="253"/>
      <c r="R108" s="253"/>
      <c r="S108" s="253"/>
      <c r="T108" s="253"/>
    </row>
    <row r="109" spans="2:20" s="217" customFormat="1" ht="19.5" customHeight="1">
      <c r="B109" s="220">
        <v>4</v>
      </c>
      <c r="C109" s="220" t="s">
        <v>687</v>
      </c>
      <c r="D109" s="220">
        <v>3</v>
      </c>
      <c r="E109" s="220" t="s">
        <v>688</v>
      </c>
      <c r="F109" s="220" t="s">
        <v>659</v>
      </c>
      <c r="G109" s="159">
        <v>1445</v>
      </c>
      <c r="H109" s="223">
        <f t="shared" si="20"/>
        <v>3</v>
      </c>
      <c r="I109" s="223">
        <f t="shared" si="19"/>
        <v>21</v>
      </c>
      <c r="N109" s="253"/>
      <c r="O109" s="253"/>
      <c r="P109" s="253"/>
      <c r="Q109" s="253"/>
      <c r="R109" s="253"/>
      <c r="S109" s="253"/>
      <c r="T109" s="253"/>
    </row>
    <row r="110" spans="2:20" s="217" customFormat="1" ht="19.5" customHeight="1">
      <c r="B110" s="220">
        <v>5</v>
      </c>
      <c r="C110" s="220" t="s">
        <v>689</v>
      </c>
      <c r="D110" s="220">
        <v>2</v>
      </c>
      <c r="E110" s="220" t="s">
        <v>186</v>
      </c>
      <c r="F110" s="220" t="s">
        <v>262</v>
      </c>
      <c r="G110" s="159">
        <v>1459</v>
      </c>
      <c r="H110" s="223">
        <f t="shared" si="20"/>
        <v>5</v>
      </c>
      <c r="I110" s="223">
        <f t="shared" si="19"/>
        <v>25</v>
      </c>
      <c r="N110" s="253"/>
      <c r="O110" s="253"/>
      <c r="P110" s="253"/>
      <c r="Q110" s="253"/>
      <c r="R110" s="253"/>
      <c r="S110" s="253"/>
      <c r="T110" s="253"/>
    </row>
    <row r="111" spans="2:20" s="217" customFormat="1" ht="19.5" customHeight="1">
      <c r="B111" s="220">
        <v>6</v>
      </c>
      <c r="C111" s="220" t="s">
        <v>690</v>
      </c>
      <c r="D111" s="220">
        <v>3</v>
      </c>
      <c r="E111" s="220" t="s">
        <v>277</v>
      </c>
      <c r="F111" s="220" t="s">
        <v>271</v>
      </c>
      <c r="G111" s="159">
        <v>1402</v>
      </c>
      <c r="H111" s="223">
        <f t="shared" si="20"/>
        <v>1</v>
      </c>
      <c r="I111" s="223">
        <f t="shared" si="19"/>
        <v>12</v>
      </c>
      <c r="N111" s="253"/>
      <c r="O111" s="253"/>
      <c r="P111" s="253"/>
      <c r="Q111" s="253"/>
      <c r="R111" s="253"/>
      <c r="S111" s="253"/>
      <c r="T111" s="253"/>
    </row>
    <row r="112" spans="2:20" s="217" customFormat="1" ht="19.5" customHeight="1">
      <c r="B112" s="220">
        <v>7</v>
      </c>
      <c r="C112" s="220" t="s">
        <v>691</v>
      </c>
      <c r="D112" s="220">
        <v>2</v>
      </c>
      <c r="E112" s="220" t="s">
        <v>175</v>
      </c>
      <c r="F112" s="220" t="s">
        <v>271</v>
      </c>
      <c r="G112" s="159">
        <v>1421</v>
      </c>
      <c r="H112" s="223">
        <f t="shared" si="20"/>
        <v>2</v>
      </c>
      <c r="I112" s="223">
        <f t="shared" si="19"/>
        <v>15</v>
      </c>
      <c r="N112" s="253"/>
      <c r="O112" s="253"/>
      <c r="P112" s="253"/>
      <c r="Q112" s="253"/>
      <c r="R112" s="253"/>
      <c r="S112" s="253"/>
      <c r="T112" s="253"/>
    </row>
    <row r="113" spans="2:20" s="217" customFormat="1" ht="19.5" customHeight="1">
      <c r="B113" s="220">
        <v>8</v>
      </c>
      <c r="C113" s="220" t="s">
        <v>692</v>
      </c>
      <c r="D113" s="220">
        <v>2</v>
      </c>
      <c r="E113" s="220" t="s">
        <v>188</v>
      </c>
      <c r="F113" s="220" t="s">
        <v>262</v>
      </c>
      <c r="G113" s="159">
        <v>1447</v>
      </c>
      <c r="H113" s="223">
        <f t="shared" si="20"/>
        <v>4</v>
      </c>
      <c r="I113" s="223">
        <f t="shared" si="19"/>
        <v>22</v>
      </c>
      <c r="N113" s="253"/>
      <c r="O113" s="253"/>
      <c r="P113" s="253"/>
      <c r="Q113" s="253"/>
      <c r="R113" s="253"/>
      <c r="S113" s="253"/>
      <c r="T113" s="253"/>
    </row>
    <row r="114" spans="2:20" s="217" customFormat="1" ht="19.5" customHeight="1">
      <c r="B114" s="220"/>
      <c r="C114" s="220"/>
      <c r="D114" s="220"/>
      <c r="E114" s="220"/>
      <c r="F114" s="220"/>
      <c r="G114" s="220"/>
      <c r="N114" s="253"/>
      <c r="O114" s="253"/>
      <c r="P114" s="253"/>
      <c r="Q114" s="253"/>
      <c r="R114" s="253"/>
      <c r="S114" s="253"/>
      <c r="T114" s="253"/>
    </row>
    <row r="115" spans="2:20" s="217" customFormat="1" ht="19.5" customHeight="1">
      <c r="B115" s="220" t="s">
        <v>591</v>
      </c>
      <c r="C115" s="256" t="s">
        <v>157</v>
      </c>
      <c r="D115" s="220"/>
      <c r="E115" s="220"/>
      <c r="F115" s="220"/>
      <c r="G115" s="220"/>
      <c r="N115" s="253"/>
      <c r="O115" s="253"/>
      <c r="P115" s="253"/>
      <c r="Q115" s="253"/>
      <c r="R115" s="253"/>
      <c r="S115" s="253"/>
      <c r="T115" s="253"/>
    </row>
    <row r="116" spans="2:20" s="217" customFormat="1" ht="19.5" customHeight="1">
      <c r="B116" s="220" t="s">
        <v>287</v>
      </c>
      <c r="C116" s="220" t="s">
        <v>285</v>
      </c>
      <c r="D116" s="220" t="s">
        <v>210</v>
      </c>
      <c r="E116" s="220" t="s">
        <v>290</v>
      </c>
      <c r="F116" s="220" t="s">
        <v>286</v>
      </c>
      <c r="G116" s="220" t="s">
        <v>303</v>
      </c>
      <c r="H116" s="217" t="s">
        <v>304</v>
      </c>
      <c r="I116" s="217" t="s">
        <v>319</v>
      </c>
      <c r="N116" s="253"/>
      <c r="O116" s="253"/>
      <c r="P116" s="253"/>
      <c r="Q116" s="253"/>
      <c r="R116" s="253"/>
      <c r="S116" s="253"/>
      <c r="T116" s="253"/>
    </row>
    <row r="117" spans="2:20" s="217" customFormat="1" ht="19.5" customHeight="1">
      <c r="B117" s="220">
        <v>1</v>
      </c>
      <c r="C117" s="220"/>
      <c r="D117" s="220"/>
      <c r="E117" s="220"/>
      <c r="F117" s="220"/>
      <c r="G117" s="159"/>
      <c r="H117" s="223" t="str">
        <f>IF(ISBLANK(G117),"  ",RANK(G117,$G$117:$G$124,1))</f>
        <v>  </v>
      </c>
      <c r="I117" s="223" t="str">
        <f aca="true" t="shared" si="21" ref="I117:I123">IF(ISBLANK(G117),"  ",RANK(G117,$G$5:$G$146,1))</f>
        <v>  </v>
      </c>
      <c r="N117" s="253"/>
      <c r="O117" s="253"/>
      <c r="P117" s="253"/>
      <c r="Q117" s="253"/>
      <c r="R117" s="253"/>
      <c r="S117" s="253"/>
      <c r="T117" s="253"/>
    </row>
    <row r="118" spans="2:20" s="217" customFormat="1" ht="19.5" customHeight="1">
      <c r="B118" s="220">
        <v>2</v>
      </c>
      <c r="C118" s="220" t="s">
        <v>693</v>
      </c>
      <c r="D118" s="220">
        <v>2</v>
      </c>
      <c r="E118" s="220" t="s">
        <v>197</v>
      </c>
      <c r="F118" s="220" t="s">
        <v>271</v>
      </c>
      <c r="G118" s="159">
        <v>1424</v>
      </c>
      <c r="H118" s="223">
        <f aca="true" t="shared" si="22" ref="H118:H123">IF(ISBLANK(G118),"  ",RANK(G118,$G$117:$G$124,1))</f>
        <v>2</v>
      </c>
      <c r="I118" s="223">
        <f t="shared" si="21"/>
        <v>16</v>
      </c>
      <c r="N118" s="253"/>
      <c r="O118" s="253"/>
      <c r="P118" s="253"/>
      <c r="Q118" s="253"/>
      <c r="R118" s="253"/>
      <c r="S118" s="253"/>
      <c r="T118" s="253"/>
    </row>
    <row r="119" spans="2:20" s="217" customFormat="1" ht="19.5" customHeight="1">
      <c r="B119" s="220">
        <v>3</v>
      </c>
      <c r="C119" s="220" t="s">
        <v>694</v>
      </c>
      <c r="D119" s="220">
        <v>2</v>
      </c>
      <c r="E119" s="220" t="s">
        <v>695</v>
      </c>
      <c r="F119" s="220" t="s">
        <v>630</v>
      </c>
      <c r="G119" s="159">
        <v>1435</v>
      </c>
      <c r="H119" s="223">
        <f t="shared" si="22"/>
        <v>4</v>
      </c>
      <c r="I119" s="223">
        <f t="shared" si="21"/>
        <v>18</v>
      </c>
      <c r="N119" s="253"/>
      <c r="O119" s="253"/>
      <c r="P119" s="253"/>
      <c r="Q119" s="253"/>
      <c r="R119" s="253"/>
      <c r="S119" s="253"/>
      <c r="T119" s="253"/>
    </row>
    <row r="120" spans="2:20" s="217" customFormat="1" ht="19.5" customHeight="1">
      <c r="B120" s="220">
        <v>4</v>
      </c>
      <c r="C120" s="220" t="s">
        <v>696</v>
      </c>
      <c r="D120" s="220">
        <v>1</v>
      </c>
      <c r="E120" s="220" t="s">
        <v>284</v>
      </c>
      <c r="F120" s="220" t="s">
        <v>659</v>
      </c>
      <c r="G120" s="159" t="s">
        <v>130</v>
      </c>
      <c r="H120" s="222" t="s">
        <v>149</v>
      </c>
      <c r="I120" s="222" t="s">
        <v>149</v>
      </c>
      <c r="N120" s="253"/>
      <c r="O120" s="253"/>
      <c r="P120" s="253"/>
      <c r="Q120" s="253"/>
      <c r="R120" s="253"/>
      <c r="S120" s="253"/>
      <c r="T120" s="253"/>
    </row>
    <row r="121" spans="2:20" s="217" customFormat="1" ht="19.5" customHeight="1">
      <c r="B121" s="220">
        <v>5</v>
      </c>
      <c r="C121" s="220" t="s">
        <v>697</v>
      </c>
      <c r="D121" s="220">
        <v>2</v>
      </c>
      <c r="E121" s="220" t="s">
        <v>698</v>
      </c>
      <c r="F121" s="220" t="s">
        <v>642</v>
      </c>
      <c r="G121" s="159">
        <v>1442</v>
      </c>
      <c r="H121" s="223">
        <f t="shared" si="22"/>
        <v>5</v>
      </c>
      <c r="I121" s="223">
        <f t="shared" si="21"/>
        <v>20</v>
      </c>
      <c r="N121" s="253"/>
      <c r="O121" s="253"/>
      <c r="P121" s="253"/>
      <c r="Q121" s="253"/>
      <c r="R121" s="253"/>
      <c r="S121" s="253"/>
      <c r="T121" s="253"/>
    </row>
    <row r="122" spans="2:20" s="217" customFormat="1" ht="19.5" customHeight="1">
      <c r="B122" s="220">
        <v>6</v>
      </c>
      <c r="C122" s="220" t="s">
        <v>699</v>
      </c>
      <c r="D122" s="220">
        <v>1</v>
      </c>
      <c r="E122" s="220" t="s">
        <v>700</v>
      </c>
      <c r="F122" s="220" t="s">
        <v>642</v>
      </c>
      <c r="G122" s="159">
        <v>1432</v>
      </c>
      <c r="H122" s="223">
        <f t="shared" si="22"/>
        <v>3</v>
      </c>
      <c r="I122" s="223">
        <f t="shared" si="21"/>
        <v>17</v>
      </c>
      <c r="N122" s="253"/>
      <c r="O122" s="253"/>
      <c r="P122" s="253"/>
      <c r="Q122" s="253"/>
      <c r="R122" s="253"/>
      <c r="S122" s="253"/>
      <c r="T122" s="253"/>
    </row>
    <row r="123" spans="2:20" s="217" customFormat="1" ht="19.5" customHeight="1">
      <c r="B123" s="220">
        <v>7</v>
      </c>
      <c r="C123" s="220" t="s">
        <v>701</v>
      </c>
      <c r="D123" s="220">
        <v>3</v>
      </c>
      <c r="E123" s="220" t="s">
        <v>702</v>
      </c>
      <c r="F123" s="220" t="s">
        <v>642</v>
      </c>
      <c r="G123" s="159">
        <v>1417</v>
      </c>
      <c r="H123" s="223">
        <f t="shared" si="22"/>
        <v>1</v>
      </c>
      <c r="I123" s="223">
        <f t="shared" si="21"/>
        <v>13</v>
      </c>
      <c r="N123" s="253"/>
      <c r="O123" s="253"/>
      <c r="P123" s="253"/>
      <c r="Q123" s="253"/>
      <c r="R123" s="253"/>
      <c r="S123" s="253"/>
      <c r="T123" s="253"/>
    </row>
    <row r="124" spans="2:20" s="217" customFormat="1" ht="19.5" customHeight="1">
      <c r="B124" s="220">
        <v>8</v>
      </c>
      <c r="C124" s="220" t="s">
        <v>703</v>
      </c>
      <c r="D124" s="220">
        <v>2</v>
      </c>
      <c r="E124" s="220" t="s">
        <v>704</v>
      </c>
      <c r="F124" s="220" t="s">
        <v>659</v>
      </c>
      <c r="G124" s="260" t="s">
        <v>130</v>
      </c>
      <c r="H124" s="222" t="s">
        <v>149</v>
      </c>
      <c r="I124" s="222" t="s">
        <v>149</v>
      </c>
      <c r="N124" s="253"/>
      <c r="O124" s="253"/>
      <c r="P124" s="253"/>
      <c r="Q124" s="253"/>
      <c r="R124" s="253"/>
      <c r="S124" s="253"/>
      <c r="T124" s="253"/>
    </row>
    <row r="125" spans="2:20" s="217" customFormat="1" ht="19.5" customHeight="1">
      <c r="B125" s="220"/>
      <c r="C125" s="220"/>
      <c r="D125" s="220"/>
      <c r="E125" s="220"/>
      <c r="F125" s="220"/>
      <c r="G125" s="220"/>
      <c r="N125" s="253"/>
      <c r="O125" s="253"/>
      <c r="P125" s="253"/>
      <c r="Q125" s="253"/>
      <c r="R125" s="253"/>
      <c r="S125" s="253"/>
      <c r="T125" s="253"/>
    </row>
    <row r="126" spans="2:20" s="217" customFormat="1" ht="19.5" customHeight="1">
      <c r="B126" s="220" t="s">
        <v>590</v>
      </c>
      <c r="C126" s="256" t="s">
        <v>158</v>
      </c>
      <c r="D126" s="220"/>
      <c r="E126" s="220"/>
      <c r="F126" s="220"/>
      <c r="G126" s="220"/>
      <c r="N126" s="253"/>
      <c r="O126" s="253"/>
      <c r="P126" s="253"/>
      <c r="Q126" s="253"/>
      <c r="R126" s="253"/>
      <c r="S126" s="253"/>
      <c r="T126" s="253"/>
    </row>
    <row r="127" spans="2:20" s="217" customFormat="1" ht="19.5" customHeight="1">
      <c r="B127" s="220" t="s">
        <v>287</v>
      </c>
      <c r="C127" s="220" t="s">
        <v>285</v>
      </c>
      <c r="D127" s="220" t="s">
        <v>210</v>
      </c>
      <c r="E127" s="220" t="s">
        <v>290</v>
      </c>
      <c r="F127" s="220" t="s">
        <v>286</v>
      </c>
      <c r="G127" s="220" t="s">
        <v>303</v>
      </c>
      <c r="H127" s="217" t="s">
        <v>304</v>
      </c>
      <c r="I127" s="217" t="s">
        <v>319</v>
      </c>
      <c r="N127" s="253"/>
      <c r="O127" s="253"/>
      <c r="P127" s="253"/>
      <c r="Q127" s="253"/>
      <c r="R127" s="253"/>
      <c r="S127" s="253"/>
      <c r="T127" s="253"/>
    </row>
    <row r="128" spans="2:20" s="217" customFormat="1" ht="19.5" customHeight="1">
      <c r="B128" s="220">
        <v>1</v>
      </c>
      <c r="C128" s="220"/>
      <c r="D128" s="220"/>
      <c r="E128" s="220"/>
      <c r="F128" s="220"/>
      <c r="G128" s="159"/>
      <c r="H128" s="223" t="str">
        <f>IF(ISBLANK(G128),"  ",RANK(G128,$G$128:$G$135,1))</f>
        <v>  </v>
      </c>
      <c r="I128" s="223" t="str">
        <f aca="true" t="shared" si="23" ref="I128:I134">IF(ISBLANK(G128),"  ",RANK(G128,$G$5:$G$146,1))</f>
        <v>  </v>
      </c>
      <c r="N128" s="253"/>
      <c r="O128" s="253"/>
      <c r="P128" s="253"/>
      <c r="Q128" s="253"/>
      <c r="R128" s="253"/>
      <c r="S128" s="253"/>
      <c r="T128" s="253"/>
    </row>
    <row r="129" spans="2:20" s="217" customFormat="1" ht="19.5" customHeight="1">
      <c r="B129" s="220">
        <v>2</v>
      </c>
      <c r="C129" s="220" t="s">
        <v>705</v>
      </c>
      <c r="D129" s="220">
        <v>2</v>
      </c>
      <c r="E129" s="220" t="s">
        <v>706</v>
      </c>
      <c r="F129" s="220" t="s">
        <v>659</v>
      </c>
      <c r="G129" s="159">
        <v>1419</v>
      </c>
      <c r="H129" s="223">
        <f aca="true" t="shared" si="24" ref="H129:H134">IF(ISBLANK(G129),"  ",RANK(G129,$G$128:$G$135,1))</f>
        <v>6</v>
      </c>
      <c r="I129" s="223">
        <f t="shared" si="23"/>
        <v>14</v>
      </c>
      <c r="N129" s="253"/>
      <c r="O129" s="253"/>
      <c r="P129" s="253"/>
      <c r="Q129" s="253"/>
      <c r="R129" s="253"/>
      <c r="S129" s="253"/>
      <c r="T129" s="253"/>
    </row>
    <row r="130" spans="2:20" s="217" customFormat="1" ht="19.5" customHeight="1">
      <c r="B130" s="220">
        <v>3</v>
      </c>
      <c r="C130" s="220" t="s">
        <v>707</v>
      </c>
      <c r="D130" s="220">
        <v>2</v>
      </c>
      <c r="E130" s="220" t="s">
        <v>708</v>
      </c>
      <c r="F130" s="220" t="s">
        <v>642</v>
      </c>
      <c r="G130" s="159">
        <v>1370</v>
      </c>
      <c r="H130" s="223">
        <f t="shared" si="24"/>
        <v>2</v>
      </c>
      <c r="I130" s="223">
        <f t="shared" si="23"/>
        <v>8</v>
      </c>
      <c r="N130" s="253"/>
      <c r="O130" s="253"/>
      <c r="P130" s="253"/>
      <c r="Q130" s="253"/>
      <c r="R130" s="253"/>
      <c r="S130" s="253"/>
      <c r="T130" s="253"/>
    </row>
    <row r="131" spans="2:20" s="217" customFormat="1" ht="19.5" customHeight="1">
      <c r="B131" s="220">
        <v>4</v>
      </c>
      <c r="C131" s="220" t="s">
        <v>709</v>
      </c>
      <c r="D131" s="220">
        <v>2</v>
      </c>
      <c r="E131" s="220" t="s">
        <v>194</v>
      </c>
      <c r="F131" s="220" t="s">
        <v>271</v>
      </c>
      <c r="G131" s="159">
        <v>1382</v>
      </c>
      <c r="H131" s="223">
        <f t="shared" si="24"/>
        <v>4</v>
      </c>
      <c r="I131" s="223">
        <f t="shared" si="23"/>
        <v>10</v>
      </c>
      <c r="N131" s="253"/>
      <c r="O131" s="253"/>
      <c r="P131" s="253"/>
      <c r="Q131" s="253"/>
      <c r="R131" s="253"/>
      <c r="S131" s="253"/>
      <c r="T131" s="253"/>
    </row>
    <row r="132" spans="2:20" s="217" customFormat="1" ht="19.5" customHeight="1">
      <c r="B132" s="220">
        <v>5</v>
      </c>
      <c r="C132" s="220" t="s">
        <v>710</v>
      </c>
      <c r="D132" s="220">
        <v>3</v>
      </c>
      <c r="E132" s="220" t="s">
        <v>711</v>
      </c>
      <c r="F132" s="220" t="s">
        <v>659</v>
      </c>
      <c r="G132" s="159">
        <v>1380</v>
      </c>
      <c r="H132" s="223">
        <f t="shared" si="24"/>
        <v>3</v>
      </c>
      <c r="I132" s="223">
        <f t="shared" si="23"/>
        <v>9</v>
      </c>
      <c r="N132" s="253"/>
      <c r="O132" s="253"/>
      <c r="P132" s="253"/>
      <c r="Q132" s="253"/>
      <c r="R132" s="253"/>
      <c r="S132" s="253"/>
      <c r="T132" s="253"/>
    </row>
    <row r="133" spans="2:20" s="217" customFormat="1" ht="19.5" customHeight="1">
      <c r="B133" s="220">
        <v>6</v>
      </c>
      <c r="C133" s="220" t="s">
        <v>712</v>
      </c>
      <c r="D133" s="220">
        <v>1</v>
      </c>
      <c r="E133" s="220" t="s">
        <v>208</v>
      </c>
      <c r="F133" s="220" t="s">
        <v>642</v>
      </c>
      <c r="G133" s="159">
        <v>1397</v>
      </c>
      <c r="H133" s="223">
        <f t="shared" si="24"/>
        <v>5</v>
      </c>
      <c r="I133" s="223">
        <f t="shared" si="23"/>
        <v>11</v>
      </c>
      <c r="N133" s="253"/>
      <c r="O133" s="253"/>
      <c r="P133" s="253"/>
      <c r="Q133" s="253"/>
      <c r="R133" s="253"/>
      <c r="S133" s="253"/>
      <c r="T133" s="253"/>
    </row>
    <row r="134" spans="2:20" s="217" customFormat="1" ht="19.5" customHeight="1">
      <c r="B134" s="220">
        <v>7</v>
      </c>
      <c r="C134" s="220" t="s">
        <v>713</v>
      </c>
      <c r="D134" s="220">
        <v>3</v>
      </c>
      <c r="E134" s="220" t="s">
        <v>714</v>
      </c>
      <c r="F134" s="220" t="s">
        <v>659</v>
      </c>
      <c r="G134" s="159">
        <v>1361</v>
      </c>
      <c r="H134" s="223">
        <f t="shared" si="24"/>
        <v>1</v>
      </c>
      <c r="I134" s="223">
        <f t="shared" si="23"/>
        <v>6</v>
      </c>
      <c r="N134" s="253"/>
      <c r="O134" s="253"/>
      <c r="P134" s="253"/>
      <c r="Q134" s="253"/>
      <c r="R134" s="253"/>
      <c r="S134" s="253"/>
      <c r="T134" s="253"/>
    </row>
    <row r="135" spans="2:20" s="217" customFormat="1" ht="19.5" customHeight="1">
      <c r="B135" s="220">
        <v>8</v>
      </c>
      <c r="C135" s="220" t="s">
        <v>269</v>
      </c>
      <c r="D135" s="220">
        <v>3</v>
      </c>
      <c r="E135" s="220" t="s">
        <v>270</v>
      </c>
      <c r="F135" s="220" t="s">
        <v>262</v>
      </c>
      <c r="G135" s="260" t="s">
        <v>130</v>
      </c>
      <c r="H135" s="222" t="s">
        <v>149</v>
      </c>
      <c r="I135" s="222" t="s">
        <v>149</v>
      </c>
      <c r="N135" s="253"/>
      <c r="O135" s="253"/>
      <c r="P135" s="253"/>
      <c r="Q135" s="253"/>
      <c r="R135" s="253"/>
      <c r="S135" s="253"/>
      <c r="T135" s="253"/>
    </row>
    <row r="136" spans="2:20" s="217" customFormat="1" ht="19.5" customHeight="1">
      <c r="B136" s="220"/>
      <c r="C136" s="220"/>
      <c r="D136" s="220"/>
      <c r="E136" s="220"/>
      <c r="F136" s="220"/>
      <c r="G136" s="220"/>
      <c r="N136" s="253"/>
      <c r="O136" s="253"/>
      <c r="P136" s="253"/>
      <c r="Q136" s="253"/>
      <c r="R136" s="253"/>
      <c r="S136" s="253"/>
      <c r="T136" s="253"/>
    </row>
    <row r="137" spans="2:20" s="217" customFormat="1" ht="19.5" customHeight="1">
      <c r="B137" s="220" t="s">
        <v>589</v>
      </c>
      <c r="C137" s="256" t="s">
        <v>159</v>
      </c>
      <c r="D137" s="220"/>
      <c r="E137" s="220"/>
      <c r="F137" s="220"/>
      <c r="G137" s="220"/>
      <c r="N137" s="253"/>
      <c r="O137" s="253"/>
      <c r="P137" s="253"/>
      <c r="Q137" s="253"/>
      <c r="R137" s="253"/>
      <c r="S137" s="253"/>
      <c r="T137" s="253"/>
    </row>
    <row r="138" spans="2:20" s="217" customFormat="1" ht="19.5" customHeight="1">
      <c r="B138" s="220" t="s">
        <v>287</v>
      </c>
      <c r="C138" s="220" t="s">
        <v>285</v>
      </c>
      <c r="D138" s="220" t="s">
        <v>210</v>
      </c>
      <c r="E138" s="220" t="s">
        <v>290</v>
      </c>
      <c r="F138" s="220" t="s">
        <v>286</v>
      </c>
      <c r="G138" s="220" t="s">
        <v>303</v>
      </c>
      <c r="H138" s="217" t="s">
        <v>304</v>
      </c>
      <c r="I138" s="217" t="s">
        <v>319</v>
      </c>
      <c r="N138" s="253"/>
      <c r="O138" s="253"/>
      <c r="P138" s="253"/>
      <c r="Q138" s="253"/>
      <c r="R138" s="253"/>
      <c r="S138" s="253"/>
      <c r="T138" s="253"/>
    </row>
    <row r="139" spans="2:20" s="217" customFormat="1" ht="19.5" customHeight="1">
      <c r="B139" s="220">
        <v>1</v>
      </c>
      <c r="C139" s="220"/>
      <c r="D139" s="220"/>
      <c r="E139" s="220"/>
      <c r="F139" s="220"/>
      <c r="G139" s="159"/>
      <c r="H139" s="223" t="str">
        <f>IF(ISBLANK(G139),"  ",RANK(G139,$G$139:$G$146,1))</f>
        <v>  </v>
      </c>
      <c r="I139" s="223" t="str">
        <f aca="true" t="shared" si="25" ref="I139:I146">IF(ISBLANK(G139),"  ",RANK(G139,$G$5:$G$146,1))</f>
        <v>  </v>
      </c>
      <c r="N139" s="253"/>
      <c r="O139" s="253"/>
      <c r="P139" s="253"/>
      <c r="Q139" s="253"/>
      <c r="R139" s="253"/>
      <c r="S139" s="253"/>
      <c r="T139" s="253"/>
    </row>
    <row r="140" spans="2:20" s="217" customFormat="1" ht="19.5" customHeight="1">
      <c r="B140" s="220">
        <v>2</v>
      </c>
      <c r="C140" s="220" t="s">
        <v>715</v>
      </c>
      <c r="D140" s="220">
        <v>1</v>
      </c>
      <c r="E140" s="220" t="s">
        <v>207</v>
      </c>
      <c r="F140" s="220" t="s">
        <v>659</v>
      </c>
      <c r="G140" s="159">
        <v>1353</v>
      </c>
      <c r="H140" s="223">
        <f aca="true" t="shared" si="26" ref="H140:H146">IF(ISBLANK(G140),"  ",RANK(G140,$G$139:$G$146,1))</f>
        <v>5</v>
      </c>
      <c r="I140" s="223">
        <f t="shared" si="25"/>
        <v>5</v>
      </c>
      <c r="N140" s="253"/>
      <c r="O140" s="253"/>
      <c r="P140" s="253"/>
      <c r="Q140" s="253"/>
      <c r="R140" s="253"/>
      <c r="S140" s="253"/>
      <c r="T140" s="253"/>
    </row>
    <row r="141" spans="2:20" s="217" customFormat="1" ht="19.5" customHeight="1">
      <c r="B141" s="220">
        <v>3</v>
      </c>
      <c r="C141" s="220" t="s">
        <v>716</v>
      </c>
      <c r="D141" s="220">
        <v>3</v>
      </c>
      <c r="E141" s="220" t="s">
        <v>717</v>
      </c>
      <c r="F141" s="220" t="s">
        <v>659</v>
      </c>
      <c r="G141" s="159">
        <v>1346</v>
      </c>
      <c r="H141" s="223">
        <f t="shared" si="26"/>
        <v>3</v>
      </c>
      <c r="I141" s="223">
        <f t="shared" si="25"/>
        <v>3</v>
      </c>
      <c r="N141" s="253"/>
      <c r="O141" s="253"/>
      <c r="P141" s="253"/>
      <c r="Q141" s="253"/>
      <c r="R141" s="253"/>
      <c r="S141" s="253"/>
      <c r="T141" s="253"/>
    </row>
    <row r="142" spans="2:20" s="217" customFormat="1" ht="19.5" customHeight="1">
      <c r="B142" s="220">
        <v>4</v>
      </c>
      <c r="C142" s="220" t="s">
        <v>718</v>
      </c>
      <c r="D142" s="220">
        <v>3</v>
      </c>
      <c r="E142" s="220" t="s">
        <v>719</v>
      </c>
      <c r="F142" s="220" t="s">
        <v>659</v>
      </c>
      <c r="G142" s="159">
        <v>1345</v>
      </c>
      <c r="H142" s="223">
        <f t="shared" si="26"/>
        <v>2</v>
      </c>
      <c r="I142" s="223">
        <f t="shared" si="25"/>
        <v>2</v>
      </c>
      <c r="N142" s="253"/>
      <c r="O142" s="253"/>
      <c r="P142" s="253"/>
      <c r="Q142" s="253"/>
      <c r="R142" s="253"/>
      <c r="S142" s="253"/>
      <c r="T142" s="253"/>
    </row>
    <row r="143" spans="2:20" s="217" customFormat="1" ht="19.5" customHeight="1">
      <c r="B143" s="220">
        <v>5</v>
      </c>
      <c r="C143" s="220" t="s">
        <v>720</v>
      </c>
      <c r="D143" s="220">
        <v>2</v>
      </c>
      <c r="E143" s="220" t="s">
        <v>721</v>
      </c>
      <c r="F143" s="220" t="s">
        <v>642</v>
      </c>
      <c r="G143" s="159">
        <v>1364</v>
      </c>
      <c r="H143" s="223">
        <f t="shared" si="26"/>
        <v>6</v>
      </c>
      <c r="I143" s="223">
        <f t="shared" si="25"/>
        <v>7</v>
      </c>
      <c r="N143" s="253"/>
      <c r="O143" s="253"/>
      <c r="P143" s="253"/>
      <c r="Q143" s="253"/>
      <c r="R143" s="253"/>
      <c r="S143" s="253"/>
      <c r="T143" s="253"/>
    </row>
    <row r="144" spans="2:20" s="217" customFormat="1" ht="19.5" customHeight="1">
      <c r="B144" s="220">
        <v>6</v>
      </c>
      <c r="C144" s="220" t="s">
        <v>200</v>
      </c>
      <c r="D144" s="220">
        <v>2</v>
      </c>
      <c r="E144" s="220" t="s">
        <v>265</v>
      </c>
      <c r="F144" s="220" t="s">
        <v>262</v>
      </c>
      <c r="G144" s="159">
        <v>1350</v>
      </c>
      <c r="H144" s="223">
        <f t="shared" si="26"/>
        <v>4</v>
      </c>
      <c r="I144" s="223">
        <f t="shared" si="25"/>
        <v>4</v>
      </c>
      <c r="N144" s="253"/>
      <c r="O144" s="253"/>
      <c r="P144" s="253"/>
      <c r="Q144" s="253"/>
      <c r="R144" s="253"/>
      <c r="S144" s="253"/>
      <c r="T144" s="253"/>
    </row>
    <row r="145" spans="2:20" s="217" customFormat="1" ht="19.5" customHeight="1">
      <c r="B145" s="220">
        <v>7</v>
      </c>
      <c r="C145" s="220" t="s">
        <v>722</v>
      </c>
      <c r="D145" s="220">
        <v>3</v>
      </c>
      <c r="E145" s="220" t="s">
        <v>265</v>
      </c>
      <c r="F145" s="220" t="s">
        <v>262</v>
      </c>
      <c r="G145" s="159" t="s">
        <v>130</v>
      </c>
      <c r="H145" s="222" t="s">
        <v>149</v>
      </c>
      <c r="I145" s="222" t="s">
        <v>149</v>
      </c>
      <c r="N145" s="253"/>
      <c r="O145" s="253"/>
      <c r="P145" s="253"/>
      <c r="Q145" s="253"/>
      <c r="R145" s="253"/>
      <c r="S145" s="253"/>
      <c r="T145" s="253"/>
    </row>
    <row r="146" spans="2:20" s="217" customFormat="1" ht="19.5" customHeight="1">
      <c r="B146" s="220">
        <v>8</v>
      </c>
      <c r="C146" s="220" t="s">
        <v>723</v>
      </c>
      <c r="D146" s="220">
        <v>3</v>
      </c>
      <c r="E146" s="220" t="s">
        <v>724</v>
      </c>
      <c r="F146" s="220" t="s">
        <v>659</v>
      </c>
      <c r="G146" s="159">
        <v>1326</v>
      </c>
      <c r="H146" s="223">
        <f t="shared" si="26"/>
        <v>1</v>
      </c>
      <c r="I146" s="223">
        <f t="shared" si="25"/>
        <v>1</v>
      </c>
      <c r="N146" s="253"/>
      <c r="O146" s="253"/>
      <c r="P146" s="253"/>
      <c r="Q146" s="253"/>
      <c r="R146" s="253"/>
      <c r="S146" s="253"/>
      <c r="T146" s="253"/>
    </row>
  </sheetData>
  <sheetProtection/>
  <mergeCells count="4">
    <mergeCell ref="B1:C1"/>
    <mergeCell ref="B2:C2"/>
    <mergeCell ref="B58:C58"/>
    <mergeCell ref="B103:C103"/>
  </mergeCells>
  <dataValidations count="4">
    <dataValidation allowBlank="1" showInputMessage="1" showErrorMessage="1" imeMode="halfKatakana" sqref="E6:E37 E39:E47 P26:P32 P5:P25"/>
    <dataValidation type="textLength" allowBlank="1" showInputMessage="1" showErrorMessage="1" prompt="漢字以外は半角です" error="氏名は6文字以内でお願い致します" imeMode="halfKatakana" sqref="C6:C37 C39:C47 T12:T25 T26:T32 T33:T39 N26:N32 N5:N25">
      <formula1>2</formula1>
      <formula2>13</formula2>
    </dataValidation>
    <dataValidation allowBlank="1" imeMode="halfAlpha" sqref="D6:D37 D39:D47 O26:O32 O5:O25"/>
    <dataValidation allowBlank="1" showInputMessage="1" showErrorMessage="1" imeMode="halfAlpha" sqref="G36:H37 F39:F47 H14:H15 H46 F6:F37 G14:G16 G25:G27 H25:H26 Q26:Q32 Q5:Q25"/>
  </dataValidations>
  <printOptions/>
  <pageMargins left="0.75" right="0.75" top="1" bottom="1" header="0.3" footer="0.3"/>
  <pageSetup orientation="portrait" paperSize="9" scale="82"/>
  <rowBreaks count="2" manualBreakCount="2">
    <brk id="57" max="255" man="1"/>
    <brk id="10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221"/>
  <sheetViews>
    <sheetView zoomScale="85" zoomScaleNormal="85" workbookViewId="0" topLeftCell="B1">
      <selection activeCell="J8" sqref="J8"/>
    </sheetView>
  </sheetViews>
  <sheetFormatPr defaultColWidth="9.00390625" defaultRowHeight="13.5"/>
  <cols>
    <col min="1" max="1" width="9.00390625" style="117" customWidth="1"/>
    <col min="2" max="2" width="10.875" style="155" customWidth="1"/>
    <col min="3" max="3" width="17.625" style="14" customWidth="1"/>
    <col min="4" max="4" width="5.125" style="14" customWidth="1"/>
    <col min="5" max="5" width="13.625" style="14" customWidth="1"/>
    <col min="6" max="6" width="18.125" style="14" bestFit="1" customWidth="1"/>
    <col min="7" max="7" width="13.625" style="14" customWidth="1"/>
    <col min="8" max="8" width="5.125" style="14" customWidth="1"/>
    <col min="9" max="9" width="8.625" style="100" customWidth="1"/>
    <col min="10" max="10" width="13.625" style="146" customWidth="1"/>
    <col min="11" max="11" width="5.125" style="14" bestFit="1" customWidth="1"/>
    <col min="12" max="12" width="9.625" style="117" bestFit="1" customWidth="1"/>
    <col min="13" max="13" width="14.125" style="117" bestFit="1" customWidth="1"/>
    <col min="14" max="14" width="6.50390625" style="117" bestFit="1" customWidth="1"/>
    <col min="15" max="15" width="12.625" style="117" bestFit="1" customWidth="1"/>
    <col min="16" max="16" width="17.125" style="117" bestFit="1" customWidth="1"/>
    <col min="17" max="16384" width="9.00390625" style="117" customWidth="1"/>
  </cols>
  <sheetData>
    <row r="1" spans="2:14" s="185" customFormat="1" ht="21" customHeight="1">
      <c r="B1" s="331" t="s">
        <v>322</v>
      </c>
      <c r="C1" s="331"/>
      <c r="D1" s="199"/>
      <c r="E1" s="199"/>
      <c r="F1" s="199"/>
      <c r="G1" s="199"/>
      <c r="H1" s="199"/>
      <c r="I1" s="268"/>
      <c r="J1" s="269"/>
      <c r="K1" s="195"/>
      <c r="M1" s="331" t="s">
        <v>322</v>
      </c>
      <c r="N1" s="331"/>
    </row>
    <row r="2" spans="2:11" s="185" customFormat="1" ht="21" customHeight="1">
      <c r="B2" s="332" t="s">
        <v>491</v>
      </c>
      <c r="C2" s="332"/>
      <c r="D2" s="199"/>
      <c r="E2" s="199"/>
      <c r="F2" s="199"/>
      <c r="G2" s="199"/>
      <c r="H2" s="199"/>
      <c r="I2" s="268"/>
      <c r="J2" s="269"/>
      <c r="K2" s="195"/>
    </row>
    <row r="3" spans="2:11" s="185" customFormat="1" ht="21" customHeight="1">
      <c r="B3" s="143" t="s">
        <v>307</v>
      </c>
      <c r="C3" s="271"/>
      <c r="D3" s="270"/>
      <c r="E3" s="270"/>
      <c r="F3" s="270"/>
      <c r="G3" s="270"/>
      <c r="H3" s="270"/>
      <c r="I3" s="143"/>
      <c r="J3" s="269"/>
      <c r="K3" s="195"/>
    </row>
    <row r="4" spans="2:18" s="185" customFormat="1" ht="21" customHeight="1">
      <c r="B4" s="143" t="s">
        <v>287</v>
      </c>
      <c r="C4" s="270" t="s">
        <v>285</v>
      </c>
      <c r="D4" s="270" t="s">
        <v>210</v>
      </c>
      <c r="E4" s="270" t="s">
        <v>290</v>
      </c>
      <c r="F4" s="270" t="s">
        <v>286</v>
      </c>
      <c r="G4" s="270" t="s">
        <v>303</v>
      </c>
      <c r="H4" s="270" t="s">
        <v>304</v>
      </c>
      <c r="I4" s="143" t="s">
        <v>319</v>
      </c>
      <c r="J4" s="195"/>
      <c r="K4" s="195"/>
      <c r="L4" s="195"/>
      <c r="M4" s="272" t="s">
        <v>285</v>
      </c>
      <c r="N4" s="272" t="s">
        <v>210</v>
      </c>
      <c r="O4" s="272" t="s">
        <v>290</v>
      </c>
      <c r="P4" s="272" t="s">
        <v>286</v>
      </c>
      <c r="Q4" s="272" t="s">
        <v>303</v>
      </c>
      <c r="R4" s="267" t="s">
        <v>319</v>
      </c>
    </row>
    <row r="5" spans="2:18" s="185" customFormat="1" ht="21" customHeight="1">
      <c r="B5" s="143">
        <v>1</v>
      </c>
      <c r="C5" s="255"/>
      <c r="D5" s="255"/>
      <c r="E5" s="255"/>
      <c r="F5" s="255"/>
      <c r="G5" s="273"/>
      <c r="H5" s="274" t="str">
        <f>IF(ISBLANK(G5),"  ",RANK(G5,$G$5:$G$12,1))</f>
        <v>  </v>
      </c>
      <c r="I5" s="275" t="str">
        <f>IF(ISBLANK(G5),"  ",RANK(G5,$G$5:$G$34,1))</f>
        <v>  </v>
      </c>
      <c r="J5" s="195"/>
      <c r="K5" s="195"/>
      <c r="L5" s="195"/>
      <c r="M5" s="276" t="s">
        <v>530</v>
      </c>
      <c r="N5" s="277">
        <v>6</v>
      </c>
      <c r="O5" s="276" t="s">
        <v>209</v>
      </c>
      <c r="P5" s="276" t="s">
        <v>436</v>
      </c>
      <c r="Q5" s="263">
        <v>1468</v>
      </c>
      <c r="R5" s="278">
        <f aca="true" t="shared" si="0" ref="R5:R22">IF(ISBLANK(Q5),"  ",RANK(Q5,$G$5:$G$34,1))</f>
        <v>1</v>
      </c>
    </row>
    <row r="6" spans="2:18" s="185" customFormat="1" ht="21" customHeight="1">
      <c r="B6" s="279">
        <v>2</v>
      </c>
      <c r="C6" s="280" t="s">
        <v>493</v>
      </c>
      <c r="D6" s="281">
        <v>5</v>
      </c>
      <c r="E6" s="143" t="s">
        <v>494</v>
      </c>
      <c r="F6" s="282" t="s">
        <v>495</v>
      </c>
      <c r="G6" s="159">
        <v>1717</v>
      </c>
      <c r="H6" s="274">
        <f aca="true" t="shared" si="1" ref="H6:H12">IF(ISBLANK(G6),"  ",RANK(G6,$G$5:$G$12,1))</f>
        <v>2</v>
      </c>
      <c r="I6" s="275">
        <f aca="true" t="shared" si="2" ref="I6:I12">IF(ISBLANK(G6),"  ",RANK(G6,$G$5:$G$34,1))</f>
        <v>15</v>
      </c>
      <c r="J6" s="269"/>
      <c r="K6" s="195"/>
      <c r="M6" s="276" t="s">
        <v>528</v>
      </c>
      <c r="N6" s="277">
        <v>6</v>
      </c>
      <c r="O6" s="276" t="s">
        <v>529</v>
      </c>
      <c r="P6" s="276" t="s">
        <v>436</v>
      </c>
      <c r="Q6" s="263">
        <v>1498</v>
      </c>
      <c r="R6" s="278">
        <f t="shared" si="0"/>
        <v>2</v>
      </c>
    </row>
    <row r="7" spans="2:18" s="185" customFormat="1" ht="21" customHeight="1">
      <c r="B7" s="279">
        <v>3</v>
      </c>
      <c r="C7" s="283" t="s">
        <v>496</v>
      </c>
      <c r="D7" s="281">
        <v>5</v>
      </c>
      <c r="E7" s="284" t="s">
        <v>497</v>
      </c>
      <c r="F7" s="282" t="s">
        <v>495</v>
      </c>
      <c r="G7" s="159">
        <v>1822</v>
      </c>
      <c r="H7" s="274">
        <f t="shared" si="1"/>
        <v>4</v>
      </c>
      <c r="I7" s="275">
        <f t="shared" si="2"/>
        <v>17</v>
      </c>
      <c r="J7" s="269"/>
      <c r="K7" s="195"/>
      <c r="M7" s="285" t="s">
        <v>534</v>
      </c>
      <c r="N7" s="277">
        <v>5</v>
      </c>
      <c r="O7" s="286" t="s">
        <v>535</v>
      </c>
      <c r="P7" s="276" t="s">
        <v>536</v>
      </c>
      <c r="Q7" s="263">
        <v>1511</v>
      </c>
      <c r="R7" s="278">
        <f t="shared" si="0"/>
        <v>3</v>
      </c>
    </row>
    <row r="8" spans="2:18" s="185" customFormat="1" ht="21" customHeight="1">
      <c r="B8" s="279">
        <v>4</v>
      </c>
      <c r="C8" s="283" t="s">
        <v>498</v>
      </c>
      <c r="D8" s="281">
        <v>4</v>
      </c>
      <c r="E8" s="284" t="s">
        <v>499</v>
      </c>
      <c r="F8" s="282" t="s">
        <v>500</v>
      </c>
      <c r="G8" s="159" t="s">
        <v>142</v>
      </c>
      <c r="H8" s="274" t="s">
        <v>143</v>
      </c>
      <c r="I8" s="275" t="s">
        <v>143</v>
      </c>
      <c r="J8" s="269"/>
      <c r="K8" s="195"/>
      <c r="M8" s="276" t="s">
        <v>519</v>
      </c>
      <c r="N8" s="277">
        <v>6</v>
      </c>
      <c r="O8" s="276" t="s">
        <v>520</v>
      </c>
      <c r="P8" s="276" t="s">
        <v>436</v>
      </c>
      <c r="Q8" s="263">
        <v>1521</v>
      </c>
      <c r="R8" s="278">
        <f t="shared" si="0"/>
        <v>4</v>
      </c>
    </row>
    <row r="9" spans="2:18" s="185" customFormat="1" ht="21" customHeight="1">
      <c r="B9" s="279">
        <v>5</v>
      </c>
      <c r="C9" s="282" t="s">
        <v>501</v>
      </c>
      <c r="D9" s="281">
        <v>4</v>
      </c>
      <c r="E9" s="282" t="s">
        <v>502</v>
      </c>
      <c r="F9" s="282" t="s">
        <v>503</v>
      </c>
      <c r="G9" s="159">
        <v>1805</v>
      </c>
      <c r="H9" s="274">
        <f t="shared" si="1"/>
        <v>3</v>
      </c>
      <c r="I9" s="275">
        <f t="shared" si="2"/>
        <v>16</v>
      </c>
      <c r="J9" s="123"/>
      <c r="K9" s="195"/>
      <c r="M9" s="276" t="s">
        <v>531</v>
      </c>
      <c r="N9" s="277">
        <v>6</v>
      </c>
      <c r="O9" s="276" t="s">
        <v>532</v>
      </c>
      <c r="P9" s="276" t="s">
        <v>523</v>
      </c>
      <c r="Q9" s="263">
        <v>1540</v>
      </c>
      <c r="R9" s="278">
        <f t="shared" si="0"/>
        <v>5</v>
      </c>
    </row>
    <row r="10" spans="2:18" s="185" customFormat="1" ht="21" customHeight="1">
      <c r="B10" s="279">
        <v>6</v>
      </c>
      <c r="C10" s="283" t="s">
        <v>504</v>
      </c>
      <c r="D10" s="281">
        <v>5</v>
      </c>
      <c r="E10" s="284" t="s">
        <v>505</v>
      </c>
      <c r="F10" s="282" t="s">
        <v>503</v>
      </c>
      <c r="G10" s="159">
        <v>1823</v>
      </c>
      <c r="H10" s="274">
        <f t="shared" si="1"/>
        <v>5</v>
      </c>
      <c r="I10" s="275">
        <f>IF(ISBLANK(G10),"  ",RANK(G10,$G$5:$G$34,1))</f>
        <v>18</v>
      </c>
      <c r="J10" s="123"/>
      <c r="K10" s="195"/>
      <c r="M10" s="287" t="s">
        <v>533</v>
      </c>
      <c r="N10" s="277">
        <v>6</v>
      </c>
      <c r="O10" s="288" t="s">
        <v>282</v>
      </c>
      <c r="P10" s="276" t="s">
        <v>436</v>
      </c>
      <c r="Q10" s="263">
        <v>1547</v>
      </c>
      <c r="R10" s="278">
        <f t="shared" si="0"/>
        <v>6</v>
      </c>
    </row>
    <row r="11" spans="2:18" s="185" customFormat="1" ht="21" customHeight="1">
      <c r="B11" s="279">
        <v>7</v>
      </c>
      <c r="C11" s="283" t="s">
        <v>506</v>
      </c>
      <c r="D11" s="281">
        <v>6</v>
      </c>
      <c r="E11" s="284" t="s">
        <v>507</v>
      </c>
      <c r="F11" s="282" t="s">
        <v>508</v>
      </c>
      <c r="G11" s="159">
        <v>1642</v>
      </c>
      <c r="H11" s="274">
        <f t="shared" si="1"/>
        <v>1</v>
      </c>
      <c r="I11" s="275">
        <f t="shared" si="2"/>
        <v>14</v>
      </c>
      <c r="J11" s="269"/>
      <c r="K11" s="195"/>
      <c r="M11" s="285" t="s">
        <v>521</v>
      </c>
      <c r="N11" s="277">
        <v>6</v>
      </c>
      <c r="O11" s="286" t="s">
        <v>522</v>
      </c>
      <c r="P11" s="276" t="s">
        <v>523</v>
      </c>
      <c r="Q11" s="263">
        <v>1571</v>
      </c>
      <c r="R11" s="278">
        <f t="shared" si="0"/>
        <v>7</v>
      </c>
    </row>
    <row r="12" spans="2:18" s="185" customFormat="1" ht="21" customHeight="1">
      <c r="B12" s="279">
        <v>8</v>
      </c>
      <c r="C12" s="283"/>
      <c r="D12" s="281"/>
      <c r="E12" s="284"/>
      <c r="F12" s="282"/>
      <c r="G12" s="289"/>
      <c r="H12" s="274" t="str">
        <f t="shared" si="1"/>
        <v>  </v>
      </c>
      <c r="I12" s="275" t="str">
        <f t="shared" si="2"/>
        <v>  </v>
      </c>
      <c r="J12" s="269"/>
      <c r="K12" s="195"/>
      <c r="M12" s="272" t="s">
        <v>515</v>
      </c>
      <c r="N12" s="272">
        <v>5</v>
      </c>
      <c r="O12" s="272" t="s">
        <v>516</v>
      </c>
      <c r="P12" s="272" t="s">
        <v>436</v>
      </c>
      <c r="Q12" s="263">
        <v>1604</v>
      </c>
      <c r="R12" s="278">
        <f t="shared" si="0"/>
        <v>8</v>
      </c>
    </row>
    <row r="13" spans="2:18" s="185" customFormat="1" ht="21" customHeight="1">
      <c r="B13" s="279"/>
      <c r="C13" s="290"/>
      <c r="D13" s="281"/>
      <c r="E13" s="291"/>
      <c r="F13" s="282"/>
      <c r="G13" s="282"/>
      <c r="H13" s="282"/>
      <c r="I13" s="292"/>
      <c r="J13" s="269"/>
      <c r="K13" s="195"/>
      <c r="M13" s="276" t="s">
        <v>517</v>
      </c>
      <c r="N13" s="277">
        <v>6</v>
      </c>
      <c r="O13" s="276" t="s">
        <v>518</v>
      </c>
      <c r="P13" s="276" t="s">
        <v>436</v>
      </c>
      <c r="Q13" s="263">
        <v>1606</v>
      </c>
      <c r="R13" s="278">
        <f t="shared" si="0"/>
        <v>9</v>
      </c>
    </row>
    <row r="14" spans="2:18" s="185" customFormat="1" ht="21" customHeight="1">
      <c r="B14" s="279" t="s">
        <v>308</v>
      </c>
      <c r="C14" s="283"/>
      <c r="D14" s="281"/>
      <c r="E14" s="284"/>
      <c r="F14" s="282"/>
      <c r="G14" s="282"/>
      <c r="H14" s="282"/>
      <c r="I14" s="292"/>
      <c r="J14" s="269"/>
      <c r="K14" s="195"/>
      <c r="M14" s="287" t="s">
        <v>511</v>
      </c>
      <c r="N14" s="277">
        <v>5</v>
      </c>
      <c r="O14" s="288" t="s">
        <v>512</v>
      </c>
      <c r="P14" s="276" t="s">
        <v>503</v>
      </c>
      <c r="Q14" s="263">
        <v>1611</v>
      </c>
      <c r="R14" s="278">
        <f t="shared" si="0"/>
        <v>10</v>
      </c>
    </row>
    <row r="15" spans="2:18" s="185" customFormat="1" ht="21" customHeight="1">
      <c r="B15" s="279" t="s">
        <v>287</v>
      </c>
      <c r="C15" s="283" t="s">
        <v>285</v>
      </c>
      <c r="D15" s="281" t="s">
        <v>210</v>
      </c>
      <c r="E15" s="284" t="s">
        <v>290</v>
      </c>
      <c r="F15" s="282" t="s">
        <v>286</v>
      </c>
      <c r="G15" s="282" t="s">
        <v>303</v>
      </c>
      <c r="H15" s="282" t="s">
        <v>304</v>
      </c>
      <c r="I15" s="292" t="s">
        <v>319</v>
      </c>
      <c r="J15" s="269"/>
      <c r="K15" s="195"/>
      <c r="M15" s="276" t="s">
        <v>513</v>
      </c>
      <c r="N15" s="277">
        <v>6</v>
      </c>
      <c r="O15" s="276" t="s">
        <v>514</v>
      </c>
      <c r="P15" s="276" t="s">
        <v>508</v>
      </c>
      <c r="Q15" s="263">
        <v>1623</v>
      </c>
      <c r="R15" s="278">
        <f t="shared" si="0"/>
        <v>11</v>
      </c>
    </row>
    <row r="16" spans="2:18" s="185" customFormat="1" ht="21" customHeight="1">
      <c r="B16" s="279">
        <v>1</v>
      </c>
      <c r="C16" s="283"/>
      <c r="D16" s="281"/>
      <c r="E16" s="284"/>
      <c r="F16" s="282"/>
      <c r="G16" s="289"/>
      <c r="H16" s="274" t="str">
        <f>IF(ISBLANK(G16),"  ",RANK(G16,$G$16:$G$23,1))</f>
        <v>  </v>
      </c>
      <c r="I16" s="275" t="str">
        <f aca="true" t="shared" si="3" ref="I16:I23">IF(ISBLANK(G16),"  ",RANK(G16,$G$5:$G$34,1))</f>
        <v>  </v>
      </c>
      <c r="J16" s="269"/>
      <c r="K16" s="195"/>
      <c r="M16" s="276" t="s">
        <v>524</v>
      </c>
      <c r="N16" s="277">
        <v>6</v>
      </c>
      <c r="O16" s="276" t="s">
        <v>525</v>
      </c>
      <c r="P16" s="276" t="s">
        <v>436</v>
      </c>
      <c r="Q16" s="263">
        <v>1625</v>
      </c>
      <c r="R16" s="278">
        <f t="shared" si="0"/>
        <v>12</v>
      </c>
    </row>
    <row r="17" spans="2:18" s="185" customFormat="1" ht="21" customHeight="1">
      <c r="B17" s="279">
        <v>2</v>
      </c>
      <c r="C17" s="283" t="s">
        <v>509</v>
      </c>
      <c r="D17" s="281">
        <v>6</v>
      </c>
      <c r="E17" s="284" t="s">
        <v>510</v>
      </c>
      <c r="F17" s="282" t="s">
        <v>503</v>
      </c>
      <c r="G17" s="159" t="s">
        <v>142</v>
      </c>
      <c r="H17" s="274" t="s">
        <v>143</v>
      </c>
      <c r="I17" s="275" t="s">
        <v>143</v>
      </c>
      <c r="J17" s="269"/>
      <c r="K17" s="195"/>
      <c r="M17" s="276" t="s">
        <v>526</v>
      </c>
      <c r="N17" s="277">
        <v>6</v>
      </c>
      <c r="O17" s="276" t="s">
        <v>527</v>
      </c>
      <c r="P17" s="276" t="s">
        <v>436</v>
      </c>
      <c r="Q17" s="263">
        <v>1630</v>
      </c>
      <c r="R17" s="278">
        <f t="shared" si="0"/>
        <v>13</v>
      </c>
    </row>
    <row r="18" spans="2:18" s="185" customFormat="1" ht="21" customHeight="1">
      <c r="B18" s="279">
        <v>3</v>
      </c>
      <c r="C18" s="283" t="s">
        <v>511</v>
      </c>
      <c r="D18" s="281">
        <v>5</v>
      </c>
      <c r="E18" s="284" t="s">
        <v>512</v>
      </c>
      <c r="F18" s="282" t="s">
        <v>503</v>
      </c>
      <c r="G18" s="159">
        <v>1611</v>
      </c>
      <c r="H18" s="274">
        <f aca="true" t="shared" si="4" ref="H18:H23">IF(ISBLANK(G18),"  ",RANK(G18,$G$16:$G$23,1))</f>
        <v>5</v>
      </c>
      <c r="I18" s="275">
        <f t="shared" si="3"/>
        <v>10</v>
      </c>
      <c r="J18" s="269"/>
      <c r="K18" s="195"/>
      <c r="M18" s="287" t="s">
        <v>506</v>
      </c>
      <c r="N18" s="277">
        <v>6</v>
      </c>
      <c r="O18" s="288" t="s">
        <v>507</v>
      </c>
      <c r="P18" s="276" t="s">
        <v>508</v>
      </c>
      <c r="Q18" s="263">
        <v>1642</v>
      </c>
      <c r="R18" s="278">
        <f t="shared" si="0"/>
        <v>14</v>
      </c>
    </row>
    <row r="19" spans="2:18" s="185" customFormat="1" ht="21" customHeight="1">
      <c r="B19" s="279">
        <v>4</v>
      </c>
      <c r="C19" s="282" t="s">
        <v>513</v>
      </c>
      <c r="D19" s="281">
        <v>6</v>
      </c>
      <c r="E19" s="282" t="s">
        <v>514</v>
      </c>
      <c r="F19" s="282" t="s">
        <v>508</v>
      </c>
      <c r="G19" s="159">
        <v>1623</v>
      </c>
      <c r="H19" s="274">
        <f t="shared" si="4"/>
        <v>6</v>
      </c>
      <c r="I19" s="275">
        <f t="shared" si="3"/>
        <v>11</v>
      </c>
      <c r="J19" s="269"/>
      <c r="K19" s="195"/>
      <c r="M19" s="285" t="s">
        <v>493</v>
      </c>
      <c r="N19" s="277">
        <v>5</v>
      </c>
      <c r="O19" s="267" t="s">
        <v>494</v>
      </c>
      <c r="P19" s="276" t="s">
        <v>495</v>
      </c>
      <c r="Q19" s="263">
        <v>1717</v>
      </c>
      <c r="R19" s="278">
        <f t="shared" si="0"/>
        <v>15</v>
      </c>
    </row>
    <row r="20" spans="2:18" s="185" customFormat="1" ht="21" customHeight="1">
      <c r="B20" s="279">
        <v>5</v>
      </c>
      <c r="C20" s="270" t="s">
        <v>515</v>
      </c>
      <c r="D20" s="270">
        <v>5</v>
      </c>
      <c r="E20" s="270" t="s">
        <v>516</v>
      </c>
      <c r="F20" s="270" t="s">
        <v>436</v>
      </c>
      <c r="G20" s="159">
        <v>1604</v>
      </c>
      <c r="H20" s="274">
        <f t="shared" si="4"/>
        <v>3</v>
      </c>
      <c r="I20" s="275">
        <f t="shared" si="3"/>
        <v>8</v>
      </c>
      <c r="J20" s="269"/>
      <c r="K20" s="195"/>
      <c r="M20" s="276" t="s">
        <v>501</v>
      </c>
      <c r="N20" s="277">
        <v>4</v>
      </c>
      <c r="O20" s="276" t="s">
        <v>502</v>
      </c>
      <c r="P20" s="276" t="s">
        <v>503</v>
      </c>
      <c r="Q20" s="263">
        <v>1805</v>
      </c>
      <c r="R20" s="278">
        <f t="shared" si="0"/>
        <v>16</v>
      </c>
    </row>
    <row r="21" spans="2:18" s="185" customFormat="1" ht="21" customHeight="1">
      <c r="B21" s="279">
        <v>6</v>
      </c>
      <c r="C21" s="282" t="s">
        <v>517</v>
      </c>
      <c r="D21" s="281">
        <v>6</v>
      </c>
      <c r="E21" s="282" t="s">
        <v>518</v>
      </c>
      <c r="F21" s="282" t="s">
        <v>436</v>
      </c>
      <c r="G21" s="159">
        <v>1606</v>
      </c>
      <c r="H21" s="274">
        <f t="shared" si="4"/>
        <v>4</v>
      </c>
      <c r="I21" s="275">
        <f>IF(ISBLANK(G21),"  ",RANK(G21,$G$5:$G$34,1))</f>
        <v>9</v>
      </c>
      <c r="J21" s="269"/>
      <c r="K21" s="195"/>
      <c r="M21" s="287" t="s">
        <v>496</v>
      </c>
      <c r="N21" s="277">
        <v>5</v>
      </c>
      <c r="O21" s="288" t="s">
        <v>497</v>
      </c>
      <c r="P21" s="276" t="s">
        <v>495</v>
      </c>
      <c r="Q21" s="263">
        <v>1822</v>
      </c>
      <c r="R21" s="278">
        <f t="shared" si="0"/>
        <v>17</v>
      </c>
    </row>
    <row r="22" spans="2:18" s="185" customFormat="1" ht="21" customHeight="1">
      <c r="B22" s="279">
        <v>7</v>
      </c>
      <c r="C22" s="282" t="s">
        <v>519</v>
      </c>
      <c r="D22" s="281">
        <v>6</v>
      </c>
      <c r="E22" s="282" t="s">
        <v>520</v>
      </c>
      <c r="F22" s="282" t="s">
        <v>436</v>
      </c>
      <c r="G22" s="159">
        <v>1521</v>
      </c>
      <c r="H22" s="274">
        <f t="shared" si="4"/>
        <v>1</v>
      </c>
      <c r="I22" s="275">
        <f t="shared" si="3"/>
        <v>4</v>
      </c>
      <c r="J22" s="269"/>
      <c r="K22" s="195"/>
      <c r="M22" s="287" t="s">
        <v>504</v>
      </c>
      <c r="N22" s="277">
        <v>5</v>
      </c>
      <c r="O22" s="288" t="s">
        <v>505</v>
      </c>
      <c r="P22" s="276" t="s">
        <v>503</v>
      </c>
      <c r="Q22" s="263">
        <v>1823</v>
      </c>
      <c r="R22" s="278">
        <f t="shared" si="0"/>
        <v>18</v>
      </c>
    </row>
    <row r="23" spans="2:18" s="185" customFormat="1" ht="21" customHeight="1">
      <c r="B23" s="279">
        <v>8</v>
      </c>
      <c r="C23" s="280" t="s">
        <v>521</v>
      </c>
      <c r="D23" s="281">
        <v>6</v>
      </c>
      <c r="E23" s="291" t="s">
        <v>522</v>
      </c>
      <c r="F23" s="282" t="s">
        <v>523</v>
      </c>
      <c r="G23" s="159">
        <v>1571</v>
      </c>
      <c r="H23" s="274">
        <f t="shared" si="4"/>
        <v>2</v>
      </c>
      <c r="I23" s="275">
        <f t="shared" si="3"/>
        <v>7</v>
      </c>
      <c r="J23" s="269"/>
      <c r="K23" s="195"/>
      <c r="M23" s="287" t="s">
        <v>498</v>
      </c>
      <c r="N23" s="277">
        <v>4</v>
      </c>
      <c r="O23" s="288" t="s">
        <v>499</v>
      </c>
      <c r="P23" s="276" t="s">
        <v>500</v>
      </c>
      <c r="Q23" s="263" t="s">
        <v>130</v>
      </c>
      <c r="R23" s="278" t="s">
        <v>143</v>
      </c>
    </row>
    <row r="24" spans="2:18" s="185" customFormat="1" ht="21" customHeight="1">
      <c r="B24" s="279"/>
      <c r="C24" s="283"/>
      <c r="D24" s="281"/>
      <c r="E24" s="284"/>
      <c r="F24" s="282"/>
      <c r="G24" s="270"/>
      <c r="H24" s="293"/>
      <c r="I24" s="292" t="str">
        <f>IF(ISBLANK(G24),"  ",RANK(H24,$G$6:$G$23,1))</f>
        <v>  </v>
      </c>
      <c r="J24" s="269"/>
      <c r="K24" s="195"/>
      <c r="M24" s="287" t="s">
        <v>509</v>
      </c>
      <c r="N24" s="277">
        <v>6</v>
      </c>
      <c r="O24" s="288" t="s">
        <v>510</v>
      </c>
      <c r="P24" s="276" t="s">
        <v>503</v>
      </c>
      <c r="Q24" s="263" t="s">
        <v>130</v>
      </c>
      <c r="R24" s="278" t="s">
        <v>143</v>
      </c>
    </row>
    <row r="25" spans="2:11" s="185" customFormat="1" ht="21" customHeight="1">
      <c r="B25" s="143" t="s">
        <v>492</v>
      </c>
      <c r="C25" s="270"/>
      <c r="D25" s="270"/>
      <c r="E25" s="270"/>
      <c r="F25" s="270"/>
      <c r="G25" s="270"/>
      <c r="H25" s="270"/>
      <c r="I25" s="292" t="str">
        <f>IF(ISBLANK(G25),"  ",RANK(H25,$G$6:$G$23,1))</f>
        <v>  </v>
      </c>
      <c r="J25" s="269"/>
      <c r="K25" s="195"/>
    </row>
    <row r="26" spans="2:11" s="185" customFormat="1" ht="21" customHeight="1">
      <c r="B26" s="143" t="s">
        <v>287</v>
      </c>
      <c r="C26" s="270" t="s">
        <v>285</v>
      </c>
      <c r="D26" s="270" t="s">
        <v>210</v>
      </c>
      <c r="E26" s="270" t="s">
        <v>290</v>
      </c>
      <c r="F26" s="270" t="s">
        <v>286</v>
      </c>
      <c r="G26" s="270" t="s">
        <v>303</v>
      </c>
      <c r="H26" s="270" t="s">
        <v>304</v>
      </c>
      <c r="I26" s="292" t="s">
        <v>319</v>
      </c>
      <c r="J26" s="269"/>
      <c r="K26" s="195"/>
    </row>
    <row r="27" spans="2:11" s="185" customFormat="1" ht="21" customHeight="1">
      <c r="B27" s="143">
        <v>1</v>
      </c>
      <c r="C27" s="270"/>
      <c r="D27" s="270"/>
      <c r="E27" s="270"/>
      <c r="F27" s="270"/>
      <c r="G27" s="273"/>
      <c r="H27" s="274" t="str">
        <f>IF(ISBLANK(G27),"  ",RANK(G27,$G$27:$G$34,1))</f>
        <v>  </v>
      </c>
      <c r="I27" s="275" t="str">
        <f aca="true" t="shared" si="5" ref="I27:I34">IF(ISBLANK(G27),"  ",RANK(G27,$G$5:$G$34,1))</f>
        <v>  </v>
      </c>
      <c r="J27" s="269"/>
      <c r="K27" s="195"/>
    </row>
    <row r="28" spans="2:11" s="185" customFormat="1" ht="21" customHeight="1">
      <c r="B28" s="279">
        <v>2</v>
      </c>
      <c r="C28" s="282" t="s">
        <v>524</v>
      </c>
      <c r="D28" s="281">
        <v>6</v>
      </c>
      <c r="E28" s="282" t="s">
        <v>525</v>
      </c>
      <c r="F28" s="282" t="s">
        <v>436</v>
      </c>
      <c r="G28" s="159">
        <v>1625</v>
      </c>
      <c r="H28" s="274">
        <f aca="true" t="shared" si="6" ref="H28:H34">IF(ISBLANK(G28),"  ",RANK(G28,$G$27:$G$34,1))</f>
        <v>6</v>
      </c>
      <c r="I28" s="275">
        <f t="shared" si="5"/>
        <v>12</v>
      </c>
      <c r="J28" s="269"/>
      <c r="K28" s="195"/>
    </row>
    <row r="29" spans="2:11" s="185" customFormat="1" ht="21" customHeight="1">
      <c r="B29" s="279">
        <v>3</v>
      </c>
      <c r="C29" s="282" t="s">
        <v>526</v>
      </c>
      <c r="D29" s="281">
        <v>6</v>
      </c>
      <c r="E29" s="282" t="s">
        <v>527</v>
      </c>
      <c r="F29" s="282" t="s">
        <v>436</v>
      </c>
      <c r="G29" s="159">
        <v>1630</v>
      </c>
      <c r="H29" s="274">
        <f t="shared" si="6"/>
        <v>7</v>
      </c>
      <c r="I29" s="275">
        <f t="shared" si="5"/>
        <v>13</v>
      </c>
      <c r="J29" s="269"/>
      <c r="K29" s="195"/>
    </row>
    <row r="30" spans="2:11" s="185" customFormat="1" ht="21" customHeight="1">
      <c r="B30" s="279">
        <v>4</v>
      </c>
      <c r="C30" s="282" t="s">
        <v>528</v>
      </c>
      <c r="D30" s="281">
        <v>6</v>
      </c>
      <c r="E30" s="282" t="s">
        <v>529</v>
      </c>
      <c r="F30" s="282" t="s">
        <v>436</v>
      </c>
      <c r="G30" s="159">
        <v>1498</v>
      </c>
      <c r="H30" s="274">
        <f t="shared" si="6"/>
        <v>2</v>
      </c>
      <c r="I30" s="275">
        <f t="shared" si="5"/>
        <v>2</v>
      </c>
      <c r="J30" s="269"/>
      <c r="K30" s="195"/>
    </row>
    <row r="31" spans="2:11" s="185" customFormat="1" ht="21" customHeight="1">
      <c r="B31" s="279">
        <v>5</v>
      </c>
      <c r="C31" s="282" t="s">
        <v>530</v>
      </c>
      <c r="D31" s="281">
        <v>6</v>
      </c>
      <c r="E31" s="282" t="s">
        <v>209</v>
      </c>
      <c r="F31" s="282" t="s">
        <v>436</v>
      </c>
      <c r="G31" s="159">
        <v>1468</v>
      </c>
      <c r="H31" s="274">
        <f t="shared" si="6"/>
        <v>1</v>
      </c>
      <c r="I31" s="275">
        <f>IF(ISBLANK(G31),"  ",RANK(G31,$G$5:$G$34,1))</f>
        <v>1</v>
      </c>
      <c r="J31" s="269"/>
      <c r="K31" s="195"/>
    </row>
    <row r="32" spans="2:11" s="185" customFormat="1" ht="21" customHeight="1">
      <c r="B32" s="279">
        <v>6</v>
      </c>
      <c r="C32" s="282" t="s">
        <v>531</v>
      </c>
      <c r="D32" s="281">
        <v>6</v>
      </c>
      <c r="E32" s="282" t="s">
        <v>532</v>
      </c>
      <c r="F32" s="282" t="s">
        <v>523</v>
      </c>
      <c r="G32" s="159">
        <v>1540</v>
      </c>
      <c r="H32" s="274">
        <f t="shared" si="6"/>
        <v>4</v>
      </c>
      <c r="I32" s="275">
        <f t="shared" si="5"/>
        <v>5</v>
      </c>
      <c r="J32" s="269"/>
      <c r="K32" s="195"/>
    </row>
    <row r="33" spans="2:11" s="185" customFormat="1" ht="21" customHeight="1">
      <c r="B33" s="279">
        <v>7</v>
      </c>
      <c r="C33" s="283" t="s">
        <v>533</v>
      </c>
      <c r="D33" s="281">
        <v>6</v>
      </c>
      <c r="E33" s="284" t="s">
        <v>282</v>
      </c>
      <c r="F33" s="282" t="s">
        <v>436</v>
      </c>
      <c r="G33" s="159">
        <v>1547</v>
      </c>
      <c r="H33" s="274">
        <f t="shared" si="6"/>
        <v>5</v>
      </c>
      <c r="I33" s="275">
        <f t="shared" si="5"/>
        <v>6</v>
      </c>
      <c r="J33" s="269"/>
      <c r="K33" s="195"/>
    </row>
    <row r="34" spans="2:11" s="185" customFormat="1" ht="21" customHeight="1">
      <c r="B34" s="279">
        <v>8</v>
      </c>
      <c r="C34" s="280" t="s">
        <v>534</v>
      </c>
      <c r="D34" s="281">
        <v>5</v>
      </c>
      <c r="E34" s="291" t="s">
        <v>535</v>
      </c>
      <c r="F34" s="282" t="s">
        <v>536</v>
      </c>
      <c r="G34" s="159">
        <v>1511</v>
      </c>
      <c r="H34" s="274">
        <f t="shared" si="6"/>
        <v>3</v>
      </c>
      <c r="I34" s="275">
        <f t="shared" si="5"/>
        <v>3</v>
      </c>
      <c r="J34" s="269"/>
      <c r="K34" s="195"/>
    </row>
    <row r="35" spans="2:9" ht="19.5">
      <c r="B35" s="145"/>
      <c r="C35" s="148"/>
      <c r="D35" s="138"/>
      <c r="E35" s="144"/>
      <c r="F35" s="137"/>
      <c r="G35" s="137"/>
      <c r="H35" s="137"/>
      <c r="I35" s="147"/>
    </row>
    <row r="36" spans="2:9" ht="16.5">
      <c r="B36" s="80"/>
      <c r="C36" s="131"/>
      <c r="D36" s="101"/>
      <c r="E36" s="18"/>
      <c r="F36" s="16"/>
      <c r="G36" s="16"/>
      <c r="H36" s="16"/>
      <c r="I36" s="149"/>
    </row>
    <row r="37" spans="2:9" ht="16.5">
      <c r="B37" s="80"/>
      <c r="C37" s="16"/>
      <c r="D37" s="101"/>
      <c r="E37" s="16"/>
      <c r="F37" s="16"/>
      <c r="H37" s="150"/>
      <c r="I37" s="149"/>
    </row>
    <row r="38" spans="2:9" ht="16.5">
      <c r="B38" s="80"/>
      <c r="C38" s="16"/>
      <c r="D38" s="101"/>
      <c r="E38" s="16"/>
      <c r="F38" s="16"/>
      <c r="H38" s="150"/>
      <c r="I38" s="149"/>
    </row>
    <row r="39" spans="2:9" ht="16.5">
      <c r="B39" s="80"/>
      <c r="C39" s="16"/>
      <c r="D39" s="101"/>
      <c r="E39" s="16"/>
      <c r="F39" s="16"/>
      <c r="H39" s="150"/>
      <c r="I39" s="149"/>
    </row>
    <row r="40" spans="2:9" ht="16.5">
      <c r="B40" s="80"/>
      <c r="C40" s="16"/>
      <c r="D40" s="101"/>
      <c r="E40" s="16"/>
      <c r="F40" s="16"/>
      <c r="H40" s="150"/>
      <c r="I40" s="149"/>
    </row>
    <row r="41" spans="2:9" ht="16.5">
      <c r="B41" s="80"/>
      <c r="C41" s="17"/>
      <c r="D41" s="24"/>
      <c r="E41" s="17"/>
      <c r="F41" s="17"/>
      <c r="H41" s="150"/>
      <c r="I41" s="149"/>
    </row>
    <row r="42" spans="2:9" ht="16.5">
      <c r="B42" s="80"/>
      <c r="C42" s="16"/>
      <c r="D42" s="101"/>
      <c r="E42" s="16"/>
      <c r="F42" s="16"/>
      <c r="H42" s="150"/>
      <c r="I42" s="149"/>
    </row>
    <row r="43" spans="2:9" ht="16.5">
      <c r="B43" s="80"/>
      <c r="C43" s="134"/>
      <c r="D43" s="101"/>
      <c r="E43" s="22"/>
      <c r="F43" s="16"/>
      <c r="H43" s="150"/>
      <c r="I43" s="149"/>
    </row>
    <row r="44" spans="2:8" ht="24.75" customHeight="1">
      <c r="B44" s="321"/>
      <c r="C44" s="321"/>
      <c r="D44" s="101"/>
      <c r="E44" s="16"/>
      <c r="F44" s="16"/>
      <c r="G44" s="16"/>
      <c r="H44" s="16"/>
    </row>
    <row r="45" spans="2:8" ht="18" customHeight="1">
      <c r="B45" s="145"/>
      <c r="C45" s="16"/>
      <c r="D45" s="101"/>
      <c r="E45" s="16"/>
      <c r="F45" s="16"/>
      <c r="G45" s="16"/>
      <c r="H45" s="16"/>
    </row>
    <row r="46" spans="2:8" ht="16.5">
      <c r="B46" s="80"/>
      <c r="C46" s="16"/>
      <c r="D46" s="101"/>
      <c r="E46" s="16"/>
      <c r="F46" s="16"/>
      <c r="G46" s="16"/>
      <c r="H46" s="16"/>
    </row>
    <row r="47" spans="2:8" ht="16.5">
      <c r="B47" s="80"/>
      <c r="C47" s="16"/>
      <c r="D47" s="101"/>
      <c r="E47" s="16"/>
      <c r="F47" s="16"/>
      <c r="G47" s="151"/>
      <c r="H47" s="152"/>
    </row>
    <row r="48" spans="2:8" ht="16.5">
      <c r="B48" s="80"/>
      <c r="C48" s="16"/>
      <c r="D48" s="101"/>
      <c r="E48" s="16"/>
      <c r="F48" s="16"/>
      <c r="G48" s="151"/>
      <c r="H48" s="152"/>
    </row>
    <row r="49" spans="2:8" ht="16.5">
      <c r="B49" s="80"/>
      <c r="C49" s="16"/>
      <c r="D49" s="101"/>
      <c r="E49" s="16"/>
      <c r="F49" s="16"/>
      <c r="G49" s="151"/>
      <c r="H49" s="152"/>
    </row>
    <row r="50" spans="2:8" ht="16.5">
      <c r="B50" s="80"/>
      <c r="C50" s="17"/>
      <c r="D50" s="24"/>
      <c r="E50" s="17"/>
      <c r="F50" s="17"/>
      <c r="G50" s="151"/>
      <c r="H50" s="152"/>
    </row>
    <row r="51" spans="2:8" ht="16.5">
      <c r="B51" s="80"/>
      <c r="C51" s="16"/>
      <c r="D51" s="101"/>
      <c r="E51" s="16"/>
      <c r="F51" s="16"/>
      <c r="G51" s="151"/>
      <c r="H51" s="152"/>
    </row>
    <row r="52" spans="2:9" ht="16.5">
      <c r="B52" s="80"/>
      <c r="C52" s="16"/>
      <c r="D52" s="101"/>
      <c r="E52" s="16"/>
      <c r="F52" s="16"/>
      <c r="G52" s="151"/>
      <c r="H52" s="152"/>
      <c r="I52" s="153"/>
    </row>
    <row r="53" spans="2:9" ht="16.5">
      <c r="B53" s="80"/>
      <c r="C53" s="16"/>
      <c r="D53" s="101"/>
      <c r="E53" s="16"/>
      <c r="F53" s="16"/>
      <c r="G53" s="151"/>
      <c r="H53" s="152"/>
      <c r="I53" s="153"/>
    </row>
    <row r="54" spans="2:9" ht="16.5">
      <c r="B54" s="80"/>
      <c r="C54" s="16"/>
      <c r="D54" s="101"/>
      <c r="E54" s="16"/>
      <c r="F54" s="16"/>
      <c r="G54" s="151"/>
      <c r="H54" s="152"/>
      <c r="I54" s="153"/>
    </row>
    <row r="55" spans="2:8" ht="16.5">
      <c r="B55" s="80"/>
      <c r="C55" s="16"/>
      <c r="D55" s="101"/>
      <c r="E55" s="16"/>
      <c r="F55" s="16"/>
      <c r="G55" s="151"/>
      <c r="H55" s="152"/>
    </row>
    <row r="56" spans="2:8" ht="16.5">
      <c r="B56" s="80"/>
      <c r="C56" s="16"/>
      <c r="D56" s="101"/>
      <c r="E56" s="16"/>
      <c r="F56" s="16"/>
      <c r="G56" s="151"/>
      <c r="H56" s="152"/>
    </row>
    <row r="57" spans="2:8" ht="16.5">
      <c r="B57" s="80"/>
      <c r="C57" s="16"/>
      <c r="D57" s="101"/>
      <c r="E57" s="16"/>
      <c r="F57" s="16"/>
      <c r="G57" s="151"/>
      <c r="H57" s="152"/>
    </row>
    <row r="58" spans="2:8" ht="16.5">
      <c r="B58" s="80"/>
      <c r="C58" s="16"/>
      <c r="D58" s="101"/>
      <c r="E58" s="16"/>
      <c r="F58" s="16"/>
      <c r="G58" s="151"/>
      <c r="H58" s="152"/>
    </row>
    <row r="59" spans="2:8" ht="16.5">
      <c r="B59" s="80"/>
      <c r="C59" s="16"/>
      <c r="D59" s="101"/>
      <c r="E59" s="16"/>
      <c r="F59" s="16"/>
      <c r="G59" s="151"/>
      <c r="H59" s="152"/>
    </row>
    <row r="60" spans="2:8" ht="16.5">
      <c r="B60" s="80"/>
      <c r="C60" s="16"/>
      <c r="D60" s="101"/>
      <c r="E60" s="16"/>
      <c r="F60" s="16"/>
      <c r="G60" s="16"/>
      <c r="H60" s="16"/>
    </row>
    <row r="61" spans="2:8" ht="16.5">
      <c r="B61" s="80"/>
      <c r="C61" s="16"/>
      <c r="D61" s="101"/>
      <c r="E61" s="16"/>
      <c r="F61" s="16"/>
      <c r="G61" s="16"/>
      <c r="H61" s="16"/>
    </row>
    <row r="62" spans="2:8" ht="16.5">
      <c r="B62" s="80"/>
      <c r="C62" s="16"/>
      <c r="D62" s="101"/>
      <c r="E62" s="16"/>
      <c r="F62" s="16"/>
      <c r="G62" s="16"/>
      <c r="H62" s="16"/>
    </row>
    <row r="63" spans="2:8" ht="16.5">
      <c r="B63" s="80"/>
      <c r="C63" s="16"/>
      <c r="D63" s="101"/>
      <c r="E63" s="16"/>
      <c r="F63" s="16"/>
      <c r="G63" s="16"/>
      <c r="H63" s="16"/>
    </row>
    <row r="64" spans="2:8" ht="16.5">
      <c r="B64" s="80"/>
      <c r="C64" s="131"/>
      <c r="D64" s="101"/>
      <c r="E64" s="18"/>
      <c r="F64" s="16"/>
      <c r="G64" s="16"/>
      <c r="H64" s="16"/>
    </row>
    <row r="65" spans="2:8" ht="16.5">
      <c r="B65" s="80"/>
      <c r="C65" s="131"/>
      <c r="D65" s="101"/>
      <c r="E65" s="18"/>
      <c r="F65" s="16"/>
      <c r="G65" s="16"/>
      <c r="H65" s="16"/>
    </row>
    <row r="66" spans="2:8" ht="16.5">
      <c r="B66" s="80"/>
      <c r="C66" s="131"/>
      <c r="D66" s="101"/>
      <c r="E66" s="18"/>
      <c r="F66" s="16"/>
      <c r="G66" s="16"/>
      <c r="H66" s="16"/>
    </row>
    <row r="67" spans="2:8" ht="16.5">
      <c r="B67" s="80"/>
      <c r="C67" s="131"/>
      <c r="D67" s="101"/>
      <c r="E67" s="18"/>
      <c r="F67" s="16"/>
      <c r="G67" s="16"/>
      <c r="H67" s="16"/>
    </row>
    <row r="68" spans="2:8" ht="16.5">
      <c r="B68" s="80"/>
      <c r="C68" s="131"/>
      <c r="D68" s="101"/>
      <c r="E68" s="18"/>
      <c r="F68" s="16"/>
      <c r="G68" s="16"/>
      <c r="H68" s="16"/>
    </row>
    <row r="69" spans="2:8" ht="16.5">
      <c r="B69" s="80"/>
      <c r="C69" s="131"/>
      <c r="D69" s="101"/>
      <c r="E69" s="18"/>
      <c r="F69" s="16"/>
      <c r="G69" s="16"/>
      <c r="H69" s="16"/>
    </row>
    <row r="70" spans="2:8" ht="16.5">
      <c r="B70" s="80"/>
      <c r="C70" s="131"/>
      <c r="D70" s="101"/>
      <c r="E70" s="18"/>
      <c r="F70" s="16"/>
      <c r="G70" s="16"/>
      <c r="H70" s="16"/>
    </row>
    <row r="71" spans="2:8" ht="16.5">
      <c r="B71" s="80"/>
      <c r="C71" s="131"/>
      <c r="D71" s="101"/>
      <c r="E71" s="18"/>
      <c r="F71" s="16"/>
      <c r="G71" s="16"/>
      <c r="H71" s="16"/>
    </row>
    <row r="72" spans="2:8" ht="16.5">
      <c r="B72" s="80"/>
      <c r="C72" s="131"/>
      <c r="D72" s="101"/>
      <c r="E72" s="18"/>
      <c r="F72" s="16"/>
      <c r="G72" s="16"/>
      <c r="H72" s="16"/>
    </row>
    <row r="73" spans="2:8" ht="16.5">
      <c r="B73" s="80"/>
      <c r="C73" s="131"/>
      <c r="D73" s="101"/>
      <c r="E73" s="18"/>
      <c r="F73" s="16"/>
      <c r="G73" s="16"/>
      <c r="H73" s="16"/>
    </row>
    <row r="74" spans="2:8" ht="16.5">
      <c r="B74" s="80"/>
      <c r="C74" s="131"/>
      <c r="D74" s="101"/>
      <c r="E74" s="18"/>
      <c r="F74" s="16"/>
      <c r="G74" s="16"/>
      <c r="H74" s="16"/>
    </row>
    <row r="75" spans="2:8" ht="16.5">
      <c r="B75" s="80"/>
      <c r="C75" s="131"/>
      <c r="D75" s="101"/>
      <c r="E75" s="18"/>
      <c r="F75" s="16"/>
      <c r="G75" s="16"/>
      <c r="H75" s="16"/>
    </row>
    <row r="76" spans="2:8" ht="16.5">
      <c r="B76" s="80"/>
      <c r="C76" s="131"/>
      <c r="D76" s="101"/>
      <c r="E76" s="18"/>
      <c r="F76" s="16"/>
      <c r="G76" s="16"/>
      <c r="H76" s="16"/>
    </row>
    <row r="77" spans="2:8" ht="16.5">
      <c r="B77" s="80"/>
      <c r="C77" s="131"/>
      <c r="D77" s="101"/>
      <c r="E77" s="18"/>
      <c r="F77" s="16"/>
      <c r="G77" s="16"/>
      <c r="H77" s="16"/>
    </row>
    <row r="78" spans="2:8" ht="16.5">
      <c r="B78" s="80"/>
      <c r="C78" s="16"/>
      <c r="D78" s="101"/>
      <c r="E78" s="16"/>
      <c r="F78" s="16"/>
      <c r="G78" s="16"/>
      <c r="H78" s="16"/>
    </row>
    <row r="79" spans="2:8" ht="16.5">
      <c r="B79" s="80"/>
      <c r="C79" s="16"/>
      <c r="D79" s="101"/>
      <c r="E79" s="16"/>
      <c r="F79" s="16"/>
      <c r="G79" s="16"/>
      <c r="H79" s="16"/>
    </row>
    <row r="80" spans="2:8" ht="16.5">
      <c r="B80" s="80"/>
      <c r="C80" s="16"/>
      <c r="D80" s="101"/>
      <c r="E80" s="16"/>
      <c r="F80" s="16"/>
      <c r="G80" s="16"/>
      <c r="H80" s="16"/>
    </row>
    <row r="81" spans="2:8" ht="16.5">
      <c r="B81" s="80"/>
      <c r="C81" s="16"/>
      <c r="D81" s="101"/>
      <c r="E81" s="16"/>
      <c r="F81" s="16"/>
      <c r="G81" s="16"/>
      <c r="H81" s="16"/>
    </row>
    <row r="82" spans="2:8" ht="16.5">
      <c r="B82" s="80"/>
      <c r="C82" s="16"/>
      <c r="D82" s="101"/>
      <c r="E82" s="16"/>
      <c r="F82" s="16"/>
      <c r="G82" s="16"/>
      <c r="H82" s="16"/>
    </row>
    <row r="83" spans="2:8" ht="16.5">
      <c r="B83" s="80"/>
      <c r="C83" s="16"/>
      <c r="D83" s="101"/>
      <c r="E83" s="16"/>
      <c r="F83" s="16"/>
      <c r="G83" s="16"/>
      <c r="H83" s="16"/>
    </row>
    <row r="84" spans="2:8" ht="16.5">
      <c r="B84" s="80"/>
      <c r="C84" s="16"/>
      <c r="D84" s="101"/>
      <c r="E84" s="16"/>
      <c r="F84" s="16"/>
      <c r="G84" s="16"/>
      <c r="H84" s="16"/>
    </row>
    <row r="85" spans="2:9" ht="16.5">
      <c r="B85" s="80"/>
      <c r="C85" s="16"/>
      <c r="D85" s="101"/>
      <c r="E85" s="16"/>
      <c r="F85" s="16"/>
      <c r="G85" s="16"/>
      <c r="H85" s="16"/>
      <c r="I85" s="154"/>
    </row>
    <row r="86" spans="2:9" ht="16.5">
      <c r="B86" s="80"/>
      <c r="C86" s="16"/>
      <c r="D86" s="101"/>
      <c r="E86" s="16"/>
      <c r="F86" s="16"/>
      <c r="G86" s="16"/>
      <c r="H86" s="16"/>
      <c r="I86" s="153"/>
    </row>
    <row r="87" spans="2:9" ht="16.5">
      <c r="B87" s="80"/>
      <c r="C87" s="16"/>
      <c r="D87" s="101"/>
      <c r="E87" s="16"/>
      <c r="F87" s="16"/>
      <c r="G87" s="16"/>
      <c r="H87" s="16"/>
      <c r="I87" s="153"/>
    </row>
    <row r="88" spans="2:8" ht="16.5">
      <c r="B88" s="80"/>
      <c r="C88" s="16"/>
      <c r="D88" s="101"/>
      <c r="E88" s="16"/>
      <c r="F88" s="16"/>
      <c r="G88" s="16"/>
      <c r="H88" s="16"/>
    </row>
    <row r="89" spans="2:8" ht="16.5">
      <c r="B89" s="80"/>
      <c r="C89" s="16"/>
      <c r="D89" s="101"/>
      <c r="E89" s="16"/>
      <c r="F89" s="16"/>
      <c r="G89" s="16"/>
      <c r="H89" s="16"/>
    </row>
    <row r="90" spans="2:8" ht="16.5">
      <c r="B90" s="80"/>
      <c r="C90" s="16"/>
      <c r="D90" s="101"/>
      <c r="E90" s="16"/>
      <c r="F90" s="16"/>
      <c r="G90" s="16"/>
      <c r="H90" s="16"/>
    </row>
    <row r="91" spans="2:8" ht="16.5">
      <c r="B91" s="80"/>
      <c r="C91" s="16"/>
      <c r="D91" s="101"/>
      <c r="E91" s="16"/>
      <c r="F91" s="16"/>
      <c r="G91" s="16"/>
      <c r="H91" s="16"/>
    </row>
    <row r="92" spans="2:8" ht="16.5">
      <c r="B92" s="80"/>
      <c r="C92" s="16"/>
      <c r="D92" s="101"/>
      <c r="E92" s="16"/>
      <c r="F92" s="16"/>
      <c r="G92" s="16"/>
      <c r="H92" s="16"/>
    </row>
    <row r="93" spans="2:8" ht="16.5">
      <c r="B93" s="80"/>
      <c r="C93" s="131"/>
      <c r="D93" s="101"/>
      <c r="E93" s="18"/>
      <c r="F93" s="16"/>
      <c r="G93" s="16"/>
      <c r="H93" s="16"/>
    </row>
    <row r="94" spans="2:8" ht="16.5">
      <c r="B94" s="80"/>
      <c r="C94" s="131"/>
      <c r="D94" s="101"/>
      <c r="E94" s="18"/>
      <c r="F94" s="16"/>
      <c r="G94" s="16"/>
      <c r="H94" s="16"/>
    </row>
    <row r="95" spans="2:8" ht="16.5">
      <c r="B95" s="80"/>
      <c r="C95" s="131"/>
      <c r="D95" s="101"/>
      <c r="E95" s="18"/>
      <c r="F95" s="16"/>
      <c r="G95" s="16"/>
      <c r="H95" s="16"/>
    </row>
    <row r="96" spans="2:8" ht="16.5">
      <c r="B96" s="80"/>
      <c r="C96" s="131"/>
      <c r="D96" s="101"/>
      <c r="E96" s="18"/>
      <c r="F96" s="16"/>
      <c r="G96" s="16"/>
      <c r="H96" s="16"/>
    </row>
    <row r="97" spans="2:8" ht="16.5">
      <c r="B97" s="80"/>
      <c r="C97" s="131"/>
      <c r="D97" s="101"/>
      <c r="E97" s="18"/>
      <c r="F97" s="16"/>
      <c r="G97" s="16"/>
      <c r="H97" s="16"/>
    </row>
    <row r="98" spans="2:8" ht="16.5">
      <c r="B98" s="80"/>
      <c r="C98" s="131"/>
      <c r="D98" s="101"/>
      <c r="E98" s="18"/>
      <c r="F98" s="16"/>
      <c r="G98" s="16"/>
      <c r="H98" s="16"/>
    </row>
    <row r="99" spans="2:8" ht="16.5">
      <c r="B99" s="80"/>
      <c r="C99" s="131"/>
      <c r="D99" s="101"/>
      <c r="E99" s="18"/>
      <c r="F99" s="16"/>
      <c r="G99" s="16"/>
      <c r="H99" s="16"/>
    </row>
    <row r="100" spans="2:8" ht="16.5">
      <c r="B100" s="80"/>
      <c r="C100" s="131"/>
      <c r="D100" s="101"/>
      <c r="E100" s="18"/>
      <c r="F100" s="16"/>
      <c r="G100" s="16"/>
      <c r="H100" s="16"/>
    </row>
    <row r="101" spans="2:8" ht="16.5">
      <c r="B101" s="80"/>
      <c r="C101" s="131"/>
      <c r="D101" s="101"/>
      <c r="E101" s="18"/>
      <c r="F101" s="16"/>
      <c r="G101" s="16"/>
      <c r="H101" s="16"/>
    </row>
    <row r="102" spans="2:8" ht="16.5">
      <c r="B102" s="80"/>
      <c r="C102" s="131"/>
      <c r="D102" s="101"/>
      <c r="E102" s="18"/>
      <c r="F102" s="16"/>
      <c r="G102" s="16"/>
      <c r="H102" s="16"/>
    </row>
    <row r="103" spans="2:8" ht="16.5">
      <c r="B103" s="80"/>
      <c r="C103" s="131"/>
      <c r="D103" s="101"/>
      <c r="E103" s="18"/>
      <c r="F103" s="16"/>
      <c r="G103" s="16"/>
      <c r="H103" s="16"/>
    </row>
    <row r="104" spans="2:8" ht="16.5">
      <c r="B104" s="80"/>
      <c r="C104" s="131"/>
      <c r="D104" s="101"/>
      <c r="E104" s="18"/>
      <c r="F104" s="16"/>
      <c r="G104" s="16"/>
      <c r="H104" s="16"/>
    </row>
    <row r="105" spans="2:8" ht="16.5">
      <c r="B105" s="80"/>
      <c r="C105" s="131"/>
      <c r="D105" s="101"/>
      <c r="E105" s="18"/>
      <c r="F105" s="16"/>
      <c r="G105" s="16"/>
      <c r="H105" s="16"/>
    </row>
    <row r="106" spans="2:8" ht="16.5">
      <c r="B106" s="80"/>
      <c r="C106" s="131"/>
      <c r="D106" s="101"/>
      <c r="E106" s="18"/>
      <c r="F106" s="16"/>
      <c r="G106" s="16"/>
      <c r="H106" s="16"/>
    </row>
    <row r="107" spans="2:8" ht="16.5">
      <c r="B107" s="80"/>
      <c r="C107" s="131"/>
      <c r="D107" s="101"/>
      <c r="E107" s="18"/>
      <c r="F107" s="16"/>
      <c r="G107" s="16"/>
      <c r="H107" s="16"/>
    </row>
    <row r="108" spans="2:8" ht="16.5">
      <c r="B108" s="80"/>
      <c r="C108" s="131"/>
      <c r="D108" s="101"/>
      <c r="E108" s="18"/>
      <c r="F108" s="16"/>
      <c r="G108" s="16"/>
      <c r="H108" s="16"/>
    </row>
    <row r="109" spans="2:8" ht="16.5">
      <c r="B109" s="80"/>
      <c r="C109" s="131"/>
      <c r="D109" s="101"/>
      <c r="E109" s="18"/>
      <c r="F109" s="16"/>
      <c r="G109" s="16"/>
      <c r="H109" s="16"/>
    </row>
    <row r="110" spans="2:8" ht="16.5">
      <c r="B110" s="80"/>
      <c r="C110" s="16"/>
      <c r="D110" s="101"/>
      <c r="E110" s="16"/>
      <c r="F110" s="16"/>
      <c r="G110" s="16"/>
      <c r="H110" s="16"/>
    </row>
    <row r="111" spans="2:8" ht="16.5">
      <c r="B111" s="80"/>
      <c r="C111" s="16"/>
      <c r="D111" s="101"/>
      <c r="E111" s="16"/>
      <c r="F111" s="16"/>
      <c r="G111" s="16"/>
      <c r="H111" s="16"/>
    </row>
    <row r="112" spans="2:8" ht="16.5">
      <c r="B112" s="80"/>
      <c r="C112" s="16"/>
      <c r="D112" s="101"/>
      <c r="E112" s="16"/>
      <c r="F112" s="16"/>
      <c r="G112" s="16"/>
      <c r="H112" s="16"/>
    </row>
    <row r="113" spans="2:8" ht="16.5">
      <c r="B113" s="80"/>
      <c r="C113" s="16"/>
      <c r="D113" s="101"/>
      <c r="E113" s="16"/>
      <c r="F113" s="16"/>
      <c r="G113" s="16"/>
      <c r="H113" s="16"/>
    </row>
    <row r="114" spans="2:8" ht="16.5">
      <c r="B114" s="80"/>
      <c r="C114" s="16"/>
      <c r="D114" s="101"/>
      <c r="E114" s="16"/>
      <c r="F114" s="16"/>
      <c r="G114" s="16"/>
      <c r="H114" s="16"/>
    </row>
    <row r="115" spans="2:8" ht="16.5">
      <c r="B115" s="80"/>
      <c r="C115" s="16"/>
      <c r="D115" s="101"/>
      <c r="E115" s="16"/>
      <c r="F115" s="16"/>
      <c r="G115" s="16"/>
      <c r="H115" s="16"/>
    </row>
    <row r="116" spans="2:8" ht="16.5">
      <c r="B116" s="80"/>
      <c r="C116" s="16"/>
      <c r="D116" s="101"/>
      <c r="E116" s="16"/>
      <c r="F116" s="16"/>
      <c r="G116" s="16"/>
      <c r="H116" s="16"/>
    </row>
    <row r="117" spans="2:8" ht="16.5">
      <c r="B117" s="80"/>
      <c r="C117" s="16"/>
      <c r="D117" s="101"/>
      <c r="E117" s="16"/>
      <c r="F117" s="16"/>
      <c r="G117" s="16"/>
      <c r="H117" s="16"/>
    </row>
    <row r="118" spans="2:8" ht="16.5">
      <c r="B118" s="80"/>
      <c r="C118" s="16"/>
      <c r="D118" s="101"/>
      <c r="E118" s="16"/>
      <c r="F118" s="16"/>
      <c r="G118" s="16"/>
      <c r="H118" s="16"/>
    </row>
    <row r="119" spans="2:8" ht="16.5">
      <c r="B119" s="80"/>
      <c r="C119" s="16"/>
      <c r="D119" s="101"/>
      <c r="E119" s="16"/>
      <c r="F119" s="16"/>
      <c r="G119" s="16"/>
      <c r="H119" s="16"/>
    </row>
    <row r="120" spans="2:8" ht="16.5">
      <c r="B120" s="80"/>
      <c r="C120" s="16"/>
      <c r="D120" s="101"/>
      <c r="E120" s="16"/>
      <c r="F120" s="16"/>
      <c r="G120" s="16"/>
      <c r="H120" s="16"/>
    </row>
    <row r="121" spans="2:8" ht="16.5">
      <c r="B121" s="80"/>
      <c r="C121" s="16"/>
      <c r="D121" s="101"/>
      <c r="E121" s="16"/>
      <c r="F121" s="16"/>
      <c r="G121" s="16"/>
      <c r="H121" s="16"/>
    </row>
    <row r="122" spans="2:8" ht="19.5">
      <c r="B122" s="80"/>
      <c r="C122" s="131"/>
      <c r="D122" s="133"/>
      <c r="E122" s="18"/>
      <c r="F122" s="16"/>
      <c r="G122" s="16"/>
      <c r="H122" s="16"/>
    </row>
    <row r="123" spans="2:8" ht="16.5">
      <c r="B123" s="80"/>
      <c r="C123" s="16"/>
      <c r="D123" s="101"/>
      <c r="E123" s="16"/>
      <c r="F123" s="16"/>
      <c r="G123" s="16"/>
      <c r="H123" s="16"/>
    </row>
    <row r="124" spans="2:8" ht="16.5">
      <c r="B124" s="80"/>
      <c r="C124" s="16"/>
      <c r="D124" s="101"/>
      <c r="E124" s="16"/>
      <c r="F124" s="16"/>
      <c r="G124" s="16"/>
      <c r="H124" s="16"/>
    </row>
    <row r="125" spans="2:8" ht="16.5">
      <c r="B125" s="80"/>
      <c r="C125" s="16"/>
      <c r="D125" s="101"/>
      <c r="E125" s="16"/>
      <c r="F125" s="16"/>
      <c r="G125" s="16"/>
      <c r="H125" s="16"/>
    </row>
    <row r="126" spans="2:8" ht="16.5">
      <c r="B126" s="80"/>
      <c r="C126" s="16"/>
      <c r="D126" s="101"/>
      <c r="E126" s="16"/>
      <c r="F126" s="16"/>
      <c r="G126" s="16"/>
      <c r="H126" s="16"/>
    </row>
    <row r="127" spans="2:8" ht="19.5">
      <c r="B127" s="80"/>
      <c r="C127" s="134"/>
      <c r="D127" s="101"/>
      <c r="E127" s="135"/>
      <c r="F127" s="16"/>
      <c r="G127" s="16"/>
      <c r="H127" s="16"/>
    </row>
    <row r="128" spans="2:8" ht="16.5">
      <c r="B128" s="80"/>
      <c r="C128" s="131"/>
      <c r="D128" s="101"/>
      <c r="E128" s="18"/>
      <c r="F128" s="16"/>
      <c r="G128" s="16"/>
      <c r="H128" s="16"/>
    </row>
    <row r="129" ht="16.5">
      <c r="B129" s="80"/>
    </row>
    <row r="130" ht="16.5">
      <c r="B130" s="80"/>
    </row>
    <row r="131" ht="16.5">
      <c r="B131" s="80"/>
    </row>
    <row r="132" ht="16.5">
      <c r="B132" s="80"/>
    </row>
    <row r="133" ht="16.5">
      <c r="B133" s="80"/>
    </row>
    <row r="134" ht="16.5">
      <c r="B134" s="80"/>
    </row>
    <row r="135" spans="2:9" ht="16.5">
      <c r="B135" s="80"/>
      <c r="C135" s="16"/>
      <c r="D135" s="101"/>
      <c r="E135" s="16"/>
      <c r="F135" s="16"/>
      <c r="G135" s="16"/>
      <c r="H135" s="16"/>
      <c r="I135" s="153"/>
    </row>
    <row r="136" spans="2:8" ht="16.5">
      <c r="B136" s="80"/>
      <c r="C136" s="16"/>
      <c r="D136" s="101"/>
      <c r="E136" s="16"/>
      <c r="F136" s="16"/>
      <c r="G136" s="16"/>
      <c r="H136" s="16"/>
    </row>
    <row r="137" spans="2:8" ht="16.5">
      <c r="B137" s="80"/>
      <c r="C137" s="16"/>
      <c r="D137" s="101"/>
      <c r="E137" s="16"/>
      <c r="F137" s="16"/>
      <c r="G137" s="16"/>
      <c r="H137" s="16"/>
    </row>
    <row r="138" spans="2:8" ht="16.5">
      <c r="B138" s="80"/>
      <c r="C138" s="16"/>
      <c r="D138" s="101"/>
      <c r="E138" s="16"/>
      <c r="F138" s="16"/>
      <c r="G138" s="16"/>
      <c r="H138" s="16"/>
    </row>
    <row r="139" spans="2:8" ht="16.5">
      <c r="B139" s="80"/>
      <c r="C139" s="16"/>
      <c r="D139" s="101"/>
      <c r="E139" s="16"/>
      <c r="F139" s="16"/>
      <c r="G139" s="16"/>
      <c r="H139" s="16"/>
    </row>
    <row r="140" spans="2:8" ht="16.5">
      <c r="B140" s="80"/>
      <c r="C140" s="16"/>
      <c r="D140" s="101"/>
      <c r="E140" s="16"/>
      <c r="F140" s="16"/>
      <c r="G140" s="16"/>
      <c r="H140" s="16"/>
    </row>
    <row r="141" ht="16.5">
      <c r="B141" s="80"/>
    </row>
    <row r="142" ht="16.5">
      <c r="B142" s="80"/>
    </row>
    <row r="143" ht="16.5">
      <c r="B143" s="80"/>
    </row>
    <row r="144" ht="16.5">
      <c r="B144" s="80"/>
    </row>
    <row r="145" ht="16.5">
      <c r="B145" s="80"/>
    </row>
    <row r="146" ht="16.5">
      <c r="B146" s="80"/>
    </row>
    <row r="147" ht="16.5">
      <c r="B147" s="80"/>
    </row>
    <row r="148" ht="16.5">
      <c r="B148" s="80"/>
    </row>
    <row r="149" ht="16.5">
      <c r="B149" s="80"/>
    </row>
    <row r="150" ht="16.5">
      <c r="B150" s="80"/>
    </row>
    <row r="151" ht="16.5">
      <c r="B151" s="80"/>
    </row>
    <row r="152" ht="16.5">
      <c r="B152" s="80"/>
    </row>
    <row r="153" ht="16.5">
      <c r="B153" s="80"/>
    </row>
    <row r="154" spans="2:8" ht="16.5">
      <c r="B154" s="80"/>
      <c r="C154" s="17"/>
      <c r="D154" s="24"/>
      <c r="E154" s="17"/>
      <c r="F154" s="17"/>
      <c r="G154" s="17"/>
      <c r="H154" s="17"/>
    </row>
    <row r="155" spans="2:9" ht="16.5">
      <c r="B155" s="80"/>
      <c r="C155" s="16"/>
      <c r="D155" s="101"/>
      <c r="E155" s="16"/>
      <c r="F155" s="16"/>
      <c r="G155" s="16"/>
      <c r="H155" s="16"/>
      <c r="I155" s="153"/>
    </row>
    <row r="156" spans="2:9" ht="16.5">
      <c r="B156" s="80"/>
      <c r="C156" s="16"/>
      <c r="D156" s="101"/>
      <c r="E156" s="16"/>
      <c r="F156" s="16"/>
      <c r="G156" s="16"/>
      <c r="H156" s="16"/>
      <c r="I156" s="153"/>
    </row>
    <row r="157" spans="2:8" ht="16.5">
      <c r="B157" s="80"/>
      <c r="C157" s="16"/>
      <c r="D157" s="101"/>
      <c r="E157" s="16"/>
      <c r="F157" s="16"/>
      <c r="G157" s="16"/>
      <c r="H157" s="16"/>
    </row>
    <row r="158" spans="2:8" ht="16.5">
      <c r="B158" s="80"/>
      <c r="C158" s="16"/>
      <c r="D158" s="101"/>
      <c r="E158" s="16"/>
      <c r="F158" s="16"/>
      <c r="G158" s="16"/>
      <c r="H158" s="16"/>
    </row>
    <row r="159" spans="2:8" ht="16.5">
      <c r="B159" s="80"/>
      <c r="C159" s="16"/>
      <c r="D159" s="101"/>
      <c r="E159" s="16"/>
      <c r="F159" s="16"/>
      <c r="G159" s="16"/>
      <c r="H159" s="16"/>
    </row>
    <row r="160" spans="2:8" ht="16.5">
      <c r="B160" s="80"/>
      <c r="C160" s="16"/>
      <c r="D160" s="101"/>
      <c r="E160" s="16"/>
      <c r="F160" s="16"/>
      <c r="G160" s="16"/>
      <c r="H160" s="16"/>
    </row>
    <row r="161" ht="16.5">
      <c r="B161" s="80"/>
    </row>
    <row r="162" ht="16.5">
      <c r="B162" s="80"/>
    </row>
    <row r="163" ht="16.5">
      <c r="B163" s="80"/>
    </row>
    <row r="164" ht="16.5">
      <c r="B164" s="80"/>
    </row>
    <row r="165" ht="16.5">
      <c r="B165" s="80"/>
    </row>
    <row r="166" ht="16.5">
      <c r="B166" s="80"/>
    </row>
    <row r="167" ht="16.5">
      <c r="B167" s="80"/>
    </row>
    <row r="168" ht="16.5">
      <c r="B168" s="80"/>
    </row>
    <row r="169" ht="16.5">
      <c r="B169" s="80"/>
    </row>
    <row r="170" ht="16.5">
      <c r="B170" s="80"/>
    </row>
    <row r="171" ht="16.5">
      <c r="B171" s="80"/>
    </row>
    <row r="172" ht="16.5">
      <c r="B172" s="80"/>
    </row>
    <row r="173" ht="16.5">
      <c r="B173" s="80"/>
    </row>
    <row r="174" ht="16.5">
      <c r="B174" s="80"/>
    </row>
    <row r="175" ht="16.5">
      <c r="B175" s="80"/>
    </row>
    <row r="176" ht="16.5">
      <c r="B176" s="80"/>
    </row>
    <row r="177" ht="16.5">
      <c r="B177" s="80"/>
    </row>
    <row r="178" ht="16.5">
      <c r="B178" s="80"/>
    </row>
    <row r="179" ht="16.5">
      <c r="B179" s="80"/>
    </row>
    <row r="180" ht="16.5">
      <c r="B180" s="80"/>
    </row>
    <row r="181" ht="16.5">
      <c r="B181" s="80"/>
    </row>
    <row r="182" ht="16.5">
      <c r="B182" s="80"/>
    </row>
    <row r="183" ht="16.5">
      <c r="B183" s="80"/>
    </row>
    <row r="184" ht="16.5">
      <c r="B184" s="80"/>
    </row>
    <row r="185" ht="16.5">
      <c r="B185" s="80"/>
    </row>
    <row r="186" ht="16.5">
      <c r="B186" s="80"/>
    </row>
    <row r="187" spans="2:8" ht="16.5">
      <c r="B187" s="80"/>
      <c r="C187" s="16"/>
      <c r="D187" s="101"/>
      <c r="E187" s="16"/>
      <c r="F187" s="16"/>
      <c r="G187" s="16"/>
      <c r="H187" s="16"/>
    </row>
    <row r="188" spans="2:8" ht="16.5">
      <c r="B188" s="80"/>
      <c r="C188" s="16"/>
      <c r="D188" s="101"/>
      <c r="E188" s="16"/>
      <c r="F188" s="16"/>
      <c r="G188" s="16"/>
      <c r="H188" s="16"/>
    </row>
    <row r="189" spans="2:8" ht="16.5">
      <c r="B189" s="80"/>
      <c r="C189" s="16"/>
      <c r="D189" s="101"/>
      <c r="E189" s="16"/>
      <c r="F189" s="16"/>
      <c r="G189" s="16"/>
      <c r="H189" s="16"/>
    </row>
    <row r="190" spans="2:8" ht="16.5">
      <c r="B190" s="80"/>
      <c r="C190" s="16"/>
      <c r="D190" s="101"/>
      <c r="E190" s="16"/>
      <c r="F190" s="16"/>
      <c r="G190" s="16"/>
      <c r="H190" s="16"/>
    </row>
    <row r="191" ht="16.5">
      <c r="B191" s="80"/>
    </row>
    <row r="192" ht="16.5">
      <c r="B192" s="80"/>
    </row>
    <row r="193" ht="16.5">
      <c r="B193" s="80"/>
    </row>
    <row r="194" ht="16.5">
      <c r="B194" s="80"/>
    </row>
    <row r="195" ht="16.5">
      <c r="B195" s="80"/>
    </row>
    <row r="196" ht="16.5">
      <c r="B196" s="80"/>
    </row>
    <row r="197" ht="16.5">
      <c r="B197" s="80"/>
    </row>
    <row r="198" ht="16.5">
      <c r="B198" s="80"/>
    </row>
    <row r="199" ht="16.5">
      <c r="B199" s="80"/>
    </row>
    <row r="200" ht="16.5">
      <c r="B200" s="80"/>
    </row>
    <row r="201" ht="16.5">
      <c r="B201" s="80"/>
    </row>
    <row r="202" ht="16.5">
      <c r="B202" s="80"/>
    </row>
    <row r="203" ht="16.5">
      <c r="B203" s="80"/>
    </row>
    <row r="204" ht="16.5">
      <c r="B204" s="80"/>
    </row>
    <row r="205" spans="2:8" ht="16.5">
      <c r="B205" s="80"/>
      <c r="C205" s="17"/>
      <c r="D205" s="24"/>
      <c r="E205" s="17"/>
      <c r="F205" s="17"/>
      <c r="G205" s="17"/>
      <c r="H205" s="17"/>
    </row>
    <row r="206" ht="16.5">
      <c r="B206" s="80"/>
    </row>
    <row r="207" spans="2:8" ht="16.5">
      <c r="B207" s="80"/>
      <c r="C207" s="16"/>
      <c r="D207" s="101"/>
      <c r="E207" s="16"/>
      <c r="F207" s="16"/>
      <c r="G207" s="16"/>
      <c r="H207" s="16"/>
    </row>
    <row r="208" ht="16.5">
      <c r="B208" s="80"/>
    </row>
    <row r="209" ht="16.5">
      <c r="B209" s="80"/>
    </row>
    <row r="210" ht="16.5">
      <c r="B210" s="80"/>
    </row>
    <row r="211" ht="16.5">
      <c r="B211" s="80"/>
    </row>
    <row r="212" ht="16.5">
      <c r="B212" s="80"/>
    </row>
    <row r="213" ht="16.5">
      <c r="B213" s="80"/>
    </row>
    <row r="214" ht="16.5">
      <c r="B214" s="80"/>
    </row>
    <row r="215" ht="16.5">
      <c r="B215" s="80"/>
    </row>
    <row r="216" ht="16.5">
      <c r="B216" s="80"/>
    </row>
    <row r="217" ht="16.5">
      <c r="B217" s="80"/>
    </row>
    <row r="218" ht="16.5">
      <c r="B218" s="80"/>
    </row>
    <row r="219" ht="16.5">
      <c r="B219" s="80"/>
    </row>
    <row r="220" ht="16.5">
      <c r="B220" s="80"/>
    </row>
    <row r="221" ht="16.5">
      <c r="B221" s="80"/>
    </row>
  </sheetData>
  <sheetProtection/>
  <mergeCells count="4">
    <mergeCell ref="B1:C1"/>
    <mergeCell ref="B44:C44"/>
    <mergeCell ref="B2:C2"/>
    <mergeCell ref="M1:N1"/>
  </mergeCells>
  <dataValidations count="4">
    <dataValidation allowBlank="1" showInputMessage="1" showErrorMessage="1" imeMode="halfAlpha" sqref="F187:H190 F205:H206 H35:H36 I125:I127 G60:H141 G44:H46 F28:F141 G11:G16 F7:F24 G33:G36 H13:H15 P18:P24 Q10 Q23:Q24 P6:P17"/>
    <dataValidation allowBlank="1" imeMode="halfAlpha" sqref="D187:D190 D205:D206 D7:D24 D28:D141 N18:N24 N6:N17"/>
    <dataValidation type="textLength" allowBlank="1" showInputMessage="1" showErrorMessage="1" prompt="漢字以外は半角です" error="氏名は6文字以内でお願い致します" imeMode="halfKatakana" sqref="C187:C190 C205:C206 C45:C141 C7:C24 C28:C43 M18:M24 M6:M17">
      <formula1>2</formula1>
      <formula2>13</formula2>
    </dataValidation>
    <dataValidation allowBlank="1" showInputMessage="1" showErrorMessage="1" imeMode="halfKatakana" sqref="E187:E190 E205:E206 E7:E24 E28:E141 O18:O24 O6:O17"/>
  </dataValidations>
  <printOptions/>
  <pageMargins left="0.75" right="0.75" top="1" bottom="1" header="0.3" footer="0.3"/>
  <pageSetup orientation="portrait" paperSize="9" scale="95"/>
  <rowBreaks count="1" manualBreakCount="1">
    <brk id="3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net</dc:creator>
  <cp:keywords/>
  <dc:description/>
  <cp:lastModifiedBy>中村 寧孝</cp:lastModifiedBy>
  <cp:lastPrinted>2015-07-11T11:57:08Z</cp:lastPrinted>
  <dcterms:created xsi:type="dcterms:W3CDTF">2010-06-22T08:52:32Z</dcterms:created>
  <dcterms:modified xsi:type="dcterms:W3CDTF">2015-10-15T13:19:14Z</dcterms:modified>
  <cp:category/>
  <cp:version/>
  <cp:contentType/>
  <cp:contentStatus/>
</cp:coreProperties>
</file>